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0" activeTab="85"/>
  </bookViews>
  <sheets>
    <sheet name="Pasaia_1_1a_raw" sheetId="5" r:id="rId1"/>
    <sheet name="Pasaia_1_1b_raw" sheetId="11" r:id="rId2"/>
    <sheet name="Pasaia_1_2a_raw" sheetId="17" r:id="rId3"/>
    <sheet name="Pasaia_1_2b_raw" sheetId="23" r:id="rId4"/>
    <sheet name="Pasaia_1_3a_raw" sheetId="29" r:id="rId5"/>
    <sheet name="Pasaia_1_3b_raw" sheetId="35" r:id="rId6"/>
    <sheet name="Pasaia_1_4a_raw" sheetId="41" r:id="rId7"/>
    <sheet name="Pasaia_1_4b_raw" sheetId="47" r:id="rId8"/>
    <sheet name="Pasaia_1_5a_raw" sheetId="53" r:id="rId9"/>
    <sheet name="Pasaia_1_5b_raw" sheetId="59" r:id="rId10"/>
    <sheet name="Pasaia_1_6a_raw" sheetId="65" r:id="rId11"/>
    <sheet name="Pasaia_1_6b_raw" sheetId="71" r:id="rId12"/>
    <sheet name="Pasaia_1_7a_raw" sheetId="77" r:id="rId13"/>
    <sheet name="Pasaia_1_7b_raw" sheetId="83" r:id="rId14"/>
    <sheet name="Pasaia_1_8a_raw" sheetId="89" r:id="rId15"/>
    <sheet name="Pasaia_1_8b_raw" sheetId="95" r:id="rId16"/>
    <sheet name="Pasaia_1_9a_raw" sheetId="101" r:id="rId17"/>
    <sheet name="Pasaia_1_1a_imgsummary" sheetId="6" r:id="rId18"/>
    <sheet name="Pasaia_1_1b_imgsummary" sheetId="12" r:id="rId19"/>
    <sheet name="Pasaia_1_2a_imgsummary" sheetId="18" r:id="rId20"/>
    <sheet name="Pasaia_1_2b_imgsummary" sheetId="24" r:id="rId21"/>
    <sheet name="Pasaia_1_3a_imgsummary" sheetId="30" r:id="rId22"/>
    <sheet name="Pasaia_1_3b_imgsummary" sheetId="36" r:id="rId23"/>
    <sheet name="Pasaia_1_4a_imgsummary" sheetId="42" r:id="rId24"/>
    <sheet name="Pasaia_1_4b_imgsummary" sheetId="48" r:id="rId25"/>
    <sheet name="Pasaia_1_5a_imgsummary" sheetId="54" r:id="rId26"/>
    <sheet name="Pasaia_1_5b_imgsummary" sheetId="60" r:id="rId27"/>
    <sheet name="Pasaia_1_6a_imgsummary" sheetId="66" r:id="rId28"/>
    <sheet name="Pasaia_1_6b_imgsummary" sheetId="72" r:id="rId29"/>
    <sheet name="Pasaia_1_7a_imgsummary" sheetId="78" r:id="rId30"/>
    <sheet name="Pasaia_1_7b_imgsummary" sheetId="84" r:id="rId31"/>
    <sheet name="Pasaia_1_8a_imgsummary" sheetId="90" r:id="rId32"/>
    <sheet name="Pasaia_1_8b_imgsummary" sheetId="96" r:id="rId33"/>
    <sheet name="Pasaia_1_9a_imgsummary" sheetId="102" r:id="rId34"/>
    <sheet name="Pasaia_1_1a_%cover" sheetId="7" r:id="rId35"/>
    <sheet name="Pasaia_1_1b_%cover" sheetId="13" r:id="rId36"/>
    <sheet name="Pasaia_1_2a_%cover" sheetId="19" r:id="rId37"/>
    <sheet name="Pasaia_1_2b_%cover" sheetId="25" r:id="rId38"/>
    <sheet name="Pasaia_1_3a_%cover" sheetId="31" r:id="rId39"/>
    <sheet name="Pasaia_1_3b_%cover" sheetId="37" r:id="rId40"/>
    <sheet name="Pasaia_1_4a_%cover" sheetId="43" r:id="rId41"/>
    <sheet name="Pasaia_1_4b_%cover" sheetId="49" r:id="rId42"/>
    <sheet name="Pasaia_1_5a_%cover" sheetId="55" r:id="rId43"/>
    <sheet name="Pasaia_1_5b_%cover" sheetId="61" r:id="rId44"/>
    <sheet name="Pasaia_1_6a_%cover" sheetId="67" r:id="rId45"/>
    <sheet name="Pasaia_1_6b_%cover" sheetId="73" r:id="rId46"/>
    <sheet name="Pasaia_1_7a_%cover" sheetId="79" r:id="rId47"/>
    <sheet name="Pasaia_1_7b_%cover" sheetId="85" r:id="rId48"/>
    <sheet name="Pasaia_1_8a_%cover" sheetId="91" r:id="rId49"/>
    <sheet name="Pasaia_1_8b_%cover" sheetId="97" r:id="rId50"/>
    <sheet name="Pasaia_1_9a_%cover" sheetId="103" r:id="rId51"/>
    <sheet name="Pasaia_1_1a" sheetId="8" r:id="rId52"/>
    <sheet name="Pasaia_1_1b" sheetId="14" r:id="rId53"/>
    <sheet name="Pasaia_1_2a" sheetId="20" r:id="rId54"/>
    <sheet name="Pasaia_1_2b" sheetId="26" r:id="rId55"/>
    <sheet name="Pasaia_1_3a" sheetId="32" r:id="rId56"/>
    <sheet name="Pasaia_1_3b" sheetId="38" r:id="rId57"/>
    <sheet name="Pasaia_1_4a" sheetId="44" r:id="rId58"/>
    <sheet name="Pasaia_1_4b" sheetId="50" r:id="rId59"/>
    <sheet name="Pasaia_1_5a" sheetId="56" r:id="rId60"/>
    <sheet name="Pasaia_1_5b" sheetId="62" r:id="rId61"/>
    <sheet name="Pasaia_1_6a" sheetId="68" r:id="rId62"/>
    <sheet name="Pasaia_1_6b" sheetId="74" r:id="rId63"/>
    <sheet name="Pasaia_1_7a" sheetId="80" r:id="rId64"/>
    <sheet name="Pasaia_1_7b" sheetId="86" r:id="rId65"/>
    <sheet name="Pasaia_1_8a" sheetId="92" r:id="rId66"/>
    <sheet name="Pasaia_1_8b" sheetId="98" r:id="rId67"/>
    <sheet name="Pasaia_1_9a" sheetId="104" r:id="rId68"/>
    <sheet name="Pasaia_1_1a_archive" sheetId="9" r:id="rId69"/>
    <sheet name="Pasaia_1_1b_archive" sheetId="15" r:id="rId70"/>
    <sheet name="Pasaia_1_2a_archive" sheetId="21" r:id="rId71"/>
    <sheet name="Pasaia_1_2b_archive" sheetId="27" r:id="rId72"/>
    <sheet name="Pasaia_1_3a_archive" sheetId="33" r:id="rId73"/>
    <sheet name="Pasaia_1_3b_archive" sheetId="39" r:id="rId74"/>
    <sheet name="Pasaia_1_4a_archive" sheetId="45" r:id="rId75"/>
    <sheet name="Pasaia_1_4b_archive" sheetId="51" r:id="rId76"/>
    <sheet name="Pasaia_1_5a_archive" sheetId="57" r:id="rId77"/>
    <sheet name="Pasaia_1_5b_archive" sheetId="63" r:id="rId78"/>
    <sheet name="Pasaia_1_6a_archive" sheetId="69" r:id="rId79"/>
    <sheet name="Pasaia_1_6b_archive" sheetId="75" r:id="rId80"/>
    <sheet name="Pasaia_1_7a_archive" sheetId="81" r:id="rId81"/>
    <sheet name="Pasaia_1_7b_archive" sheetId="87" r:id="rId82"/>
    <sheet name="Pasaia_1_8a_archive" sheetId="93" r:id="rId83"/>
    <sheet name="Pasaia_1_8b_archive" sheetId="99" r:id="rId84"/>
    <sheet name="Pasaia_1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H71" i="104"/>
  <c r="R156" i="106" s="1"/>
  <c r="H70" i="104"/>
  <c r="H69" i="104"/>
  <c r="R154" i="106" s="1"/>
  <c r="H68" i="104"/>
  <c r="H66" i="104"/>
  <c r="H65" i="104"/>
  <c r="H63" i="104"/>
  <c r="R148" i="106" s="1"/>
  <c r="H62" i="104"/>
  <c r="H61" i="104"/>
  <c r="H60" i="104"/>
  <c r="H59" i="104"/>
  <c r="R144" i="106" s="1"/>
  <c r="H57" i="104"/>
  <c r="H56" i="104"/>
  <c r="H55" i="104"/>
  <c r="H54" i="104"/>
  <c r="R139" i="106" s="1"/>
  <c r="H52" i="104"/>
  <c r="H51" i="104"/>
  <c r="R136" i="106" s="1"/>
  <c r="H50" i="104"/>
  <c r="H49" i="104"/>
  <c r="R134" i="106" s="1"/>
  <c r="H47" i="104"/>
  <c r="R132" i="106" s="1"/>
  <c r="H46" i="104"/>
  <c r="H44" i="104"/>
  <c r="H43" i="104"/>
  <c r="R128" i="106" s="1"/>
  <c r="H42" i="104"/>
  <c r="H41" i="104"/>
  <c r="H40" i="104"/>
  <c r="H39" i="104"/>
  <c r="R124" i="106" s="1"/>
  <c r="H37" i="104"/>
  <c r="H36" i="104"/>
  <c r="H34" i="104"/>
  <c r="H33" i="104"/>
  <c r="R118" i="106" s="1"/>
  <c r="H32" i="104"/>
  <c r="H31" i="104"/>
  <c r="H30" i="104"/>
  <c r="H29" i="104"/>
  <c r="R114" i="106" s="1"/>
  <c r="H28" i="104"/>
  <c r="H27" i="104"/>
  <c r="H26" i="104"/>
  <c r="H25" i="104"/>
  <c r="R110" i="106" s="1"/>
  <c r="H24" i="104"/>
  <c r="H23" i="104"/>
  <c r="R108" i="106" s="1"/>
  <c r="H22" i="104"/>
  <c r="H21" i="104"/>
  <c r="R106" i="106" s="1"/>
  <c r="H20" i="104"/>
  <c r="H19" i="104"/>
  <c r="H18" i="104"/>
  <c r="H17" i="104"/>
  <c r="R102" i="106" s="1"/>
  <c r="P3" i="103"/>
  <c r="BX3" i="103" s="1"/>
  <c r="K18" i="104" l="1"/>
  <c r="R103" i="106"/>
  <c r="K22" i="104"/>
  <c r="R107" i="106"/>
  <c r="J26" i="104"/>
  <c r="R111" i="106"/>
  <c r="K30" i="104"/>
  <c r="R115" i="106"/>
  <c r="K34" i="104"/>
  <c r="R119" i="106"/>
  <c r="K40" i="104"/>
  <c r="R125" i="106"/>
  <c r="K44" i="104"/>
  <c r="R129" i="106"/>
  <c r="K50" i="104"/>
  <c r="R135" i="106"/>
  <c r="K55" i="104"/>
  <c r="R140" i="106"/>
  <c r="J60" i="104"/>
  <c r="R145" i="106"/>
  <c r="J65" i="104"/>
  <c r="R150" i="106"/>
  <c r="K70" i="104"/>
  <c r="R155" i="106"/>
  <c r="R183" i="106"/>
  <c r="R172" i="106"/>
  <c r="K20" i="104"/>
  <c r="R105" i="106"/>
  <c r="J19" i="104"/>
  <c r="R104" i="106"/>
  <c r="J27" i="104"/>
  <c r="R112" i="106"/>
  <c r="J31" i="104"/>
  <c r="R116" i="106"/>
  <c r="J36" i="104"/>
  <c r="R121" i="106"/>
  <c r="J41" i="104"/>
  <c r="R126" i="106"/>
  <c r="J46" i="104"/>
  <c r="R131" i="106"/>
  <c r="J56" i="104"/>
  <c r="R141" i="106"/>
  <c r="J61" i="104"/>
  <c r="R146" i="106"/>
  <c r="J66" i="104"/>
  <c r="R151" i="106"/>
  <c r="R98" i="106"/>
  <c r="K24" i="104"/>
  <c r="R109" i="106"/>
  <c r="K28" i="104"/>
  <c r="R113" i="106"/>
  <c r="K32" i="104"/>
  <c r="R117" i="106"/>
  <c r="K37" i="104"/>
  <c r="R122" i="106"/>
  <c r="K42" i="104"/>
  <c r="R127" i="106"/>
  <c r="K52" i="104"/>
  <c r="R137" i="106"/>
  <c r="K57" i="104"/>
  <c r="R142" i="106"/>
  <c r="K62" i="104"/>
  <c r="R147" i="106"/>
  <c r="K68" i="104"/>
  <c r="R153" i="106"/>
  <c r="K72" i="104"/>
  <c r="R157" i="106"/>
  <c r="R177" i="106"/>
  <c r="R166" i="106"/>
  <c r="R181" i="106"/>
  <c r="R170" i="106"/>
  <c r="R185" i="106"/>
  <c r="R174" i="106"/>
  <c r="R182" i="106"/>
  <c r="R171" i="106"/>
  <c r="J51" i="104"/>
  <c r="J23" i="104"/>
  <c r="J71" i="104"/>
  <c r="K47" i="104"/>
  <c r="J44" i="104"/>
  <c r="J40" i="104"/>
  <c r="K60" i="104"/>
  <c r="J22" i="104"/>
  <c r="J55" i="104"/>
  <c r="J30" i="104"/>
  <c r="K19" i="104"/>
  <c r="K26" i="104"/>
  <c r="K36" i="104"/>
  <c r="E17" i="104" s="1"/>
  <c r="K56" i="104"/>
  <c r="K65" i="104"/>
  <c r="J18" i="104"/>
  <c r="K31" i="104"/>
  <c r="J34" i="104"/>
  <c r="K51" i="104"/>
  <c r="K71" i="104"/>
  <c r="K27" i="104"/>
  <c r="K46" i="104"/>
  <c r="J50" i="104"/>
  <c r="K66" i="104"/>
  <c r="J70" i="104"/>
  <c r="K23" i="104"/>
  <c r="K41" i="104"/>
  <c r="K61" i="104"/>
  <c r="I74" i="104"/>
  <c r="R82" i="106" s="1"/>
  <c r="D23" i="104"/>
  <c r="J39" i="104"/>
  <c r="J54" i="104"/>
  <c r="J59" i="104"/>
  <c r="J63" i="104"/>
  <c r="J69" i="104"/>
  <c r="K74" i="104"/>
  <c r="E25" i="104" s="1"/>
  <c r="B26" i="104"/>
  <c r="R8" i="106" s="1"/>
  <c r="I3" i="103"/>
  <c r="T3" i="103"/>
  <c r="AF3" i="103"/>
  <c r="AP3" i="103"/>
  <c r="AT3" i="103"/>
  <c r="AZ3" i="103"/>
  <c r="BJ3" i="103"/>
  <c r="BO3" i="103"/>
  <c r="BT3" i="103"/>
  <c r="F3" i="103"/>
  <c r="N3" i="103"/>
  <c r="Y3" i="103"/>
  <c r="AG3" i="103"/>
  <c r="AQ3" i="103"/>
  <c r="BA3" i="103"/>
  <c r="BK3" i="103"/>
  <c r="BP3" i="103"/>
  <c r="J17" i="104"/>
  <c r="J21" i="104"/>
  <c r="J43" i="104"/>
  <c r="G3" i="103"/>
  <c r="K3" i="103"/>
  <c r="O3" i="103"/>
  <c r="V3" i="103"/>
  <c r="Z3" i="103"/>
  <c r="AD3" i="103"/>
  <c r="AH3" i="103"/>
  <c r="AM3" i="103"/>
  <c r="AR3" i="103"/>
  <c r="AW3" i="103"/>
  <c r="BB3" i="103"/>
  <c r="BG3" i="103"/>
  <c r="BL3" i="103"/>
  <c r="BR3" i="103"/>
  <c r="BV3" i="103"/>
  <c r="K17" i="104"/>
  <c r="J20" i="104"/>
  <c r="K21" i="104"/>
  <c r="J24" i="104"/>
  <c r="K25" i="104"/>
  <c r="J28" i="104"/>
  <c r="K29" i="104"/>
  <c r="J32" i="104"/>
  <c r="K33" i="104"/>
  <c r="J37" i="104"/>
  <c r="D17" i="104" s="1"/>
  <c r="K39" i="104"/>
  <c r="J42" i="104"/>
  <c r="K43" i="104"/>
  <c r="J47" i="104"/>
  <c r="D19" i="104" s="1"/>
  <c r="K49" i="104"/>
  <c r="E20" i="104" s="1"/>
  <c r="J52" i="104"/>
  <c r="K54" i="104"/>
  <c r="J57" i="104"/>
  <c r="K59" i="104"/>
  <c r="J62" i="104"/>
  <c r="K63" i="104"/>
  <c r="J68" i="104"/>
  <c r="K69" i="104"/>
  <c r="J72" i="104"/>
  <c r="H75" i="104"/>
  <c r="M3" i="103"/>
  <c r="X3" i="103"/>
  <c r="AB3" i="103"/>
  <c r="AJ3" i="103"/>
  <c r="BE3" i="103"/>
  <c r="J3" i="103"/>
  <c r="U3" i="103"/>
  <c r="AC3" i="103"/>
  <c r="AL3" i="103"/>
  <c r="AV3" i="103"/>
  <c r="BF3" i="103"/>
  <c r="BU3" i="103"/>
  <c r="J25" i="104"/>
  <c r="J29" i="104"/>
  <c r="J33" i="104"/>
  <c r="J49" i="104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Q102" i="106" s="1"/>
  <c r="P3" i="97"/>
  <c r="BX3" i="97" s="1"/>
  <c r="Q179" i="106" l="1"/>
  <c r="Q168" i="106"/>
  <c r="Q183" i="106"/>
  <c r="Q172" i="106"/>
  <c r="Q98" i="106"/>
  <c r="Q185" i="106"/>
  <c r="Q174" i="106"/>
  <c r="I21" i="104"/>
  <c r="R29" i="106" s="1"/>
  <c r="R9" i="106"/>
  <c r="Q182" i="106"/>
  <c r="Q171" i="106"/>
  <c r="E24" i="104"/>
  <c r="E21" i="104"/>
  <c r="E22" i="104"/>
  <c r="E18" i="104"/>
  <c r="E19" i="104"/>
  <c r="I47" i="104"/>
  <c r="R55" i="106" s="1"/>
  <c r="D20" i="104"/>
  <c r="I72" i="104"/>
  <c r="R80" i="106" s="1"/>
  <c r="I32" i="104"/>
  <c r="R40" i="106" s="1"/>
  <c r="I62" i="104"/>
  <c r="R70" i="106" s="1"/>
  <c r="I68" i="104"/>
  <c r="R76" i="106" s="1"/>
  <c r="I42" i="104"/>
  <c r="R50" i="106" s="1"/>
  <c r="I52" i="104"/>
  <c r="R60" i="106" s="1"/>
  <c r="I28" i="104"/>
  <c r="R36" i="106" s="1"/>
  <c r="I24" i="104"/>
  <c r="R32" i="106" s="1"/>
  <c r="I57" i="104"/>
  <c r="R65" i="106" s="1"/>
  <c r="I37" i="104"/>
  <c r="R45" i="106" s="1"/>
  <c r="I20" i="104"/>
  <c r="R28" i="106" s="1"/>
  <c r="D24" i="104"/>
  <c r="E23" i="104"/>
  <c r="D16" i="104"/>
  <c r="I61" i="104"/>
  <c r="R69" i="106" s="1"/>
  <c r="I41" i="104"/>
  <c r="R49" i="106" s="1"/>
  <c r="I23" i="104"/>
  <c r="R31" i="106" s="1"/>
  <c r="D18" i="104"/>
  <c r="I33" i="104"/>
  <c r="R41" i="106" s="1"/>
  <c r="C16" i="104"/>
  <c r="R11" i="106" s="1"/>
  <c r="C25" i="104"/>
  <c r="R20" i="106" s="1"/>
  <c r="I50" i="104"/>
  <c r="R58" i="106" s="1"/>
  <c r="I25" i="104"/>
  <c r="R33" i="106" s="1"/>
  <c r="I55" i="104"/>
  <c r="R63" i="106" s="1"/>
  <c r="I29" i="104"/>
  <c r="R37" i="106" s="1"/>
  <c r="I17" i="104"/>
  <c r="R25" i="106" s="1"/>
  <c r="I56" i="104"/>
  <c r="R64" i="106" s="1"/>
  <c r="I36" i="104"/>
  <c r="R44" i="106" s="1"/>
  <c r="I19" i="104"/>
  <c r="R27" i="106" s="1"/>
  <c r="C22" i="104"/>
  <c r="R17" i="106" s="1"/>
  <c r="I60" i="104"/>
  <c r="R68" i="106" s="1"/>
  <c r="I59" i="104"/>
  <c r="R67" i="106" s="1"/>
  <c r="I70" i="104"/>
  <c r="R78" i="106" s="1"/>
  <c r="C17" i="104"/>
  <c r="R12" i="106" s="1"/>
  <c r="I43" i="104"/>
  <c r="R51" i="106" s="1"/>
  <c r="C23" i="104"/>
  <c r="R18" i="106" s="1"/>
  <c r="I49" i="104"/>
  <c r="R57" i="106" s="1"/>
  <c r="I18" i="104"/>
  <c r="R26" i="106" s="1"/>
  <c r="C21" i="104"/>
  <c r="R16" i="106" s="1"/>
  <c r="E16" i="104"/>
  <c r="I71" i="104"/>
  <c r="R79" i="106" s="1"/>
  <c r="I51" i="104"/>
  <c r="R59" i="106" s="1"/>
  <c r="I31" i="104"/>
  <c r="R39" i="106" s="1"/>
  <c r="D22" i="104"/>
  <c r="C18" i="104"/>
  <c r="R13" i="106" s="1"/>
  <c r="I54" i="104"/>
  <c r="R62" i="106" s="1"/>
  <c r="I44" i="104"/>
  <c r="R52" i="106" s="1"/>
  <c r="I65" i="104"/>
  <c r="R73" i="106" s="1"/>
  <c r="C24" i="104"/>
  <c r="R19" i="106" s="1"/>
  <c r="C19" i="104"/>
  <c r="R14" i="106" s="1"/>
  <c r="I26" i="104"/>
  <c r="R34" i="106" s="1"/>
  <c r="I66" i="104"/>
  <c r="R74" i="106" s="1"/>
  <c r="I46" i="104"/>
  <c r="R54" i="106" s="1"/>
  <c r="I27" i="104"/>
  <c r="R35" i="106" s="1"/>
  <c r="D21" i="104"/>
  <c r="I40" i="104"/>
  <c r="R48" i="106" s="1"/>
  <c r="I39" i="104"/>
  <c r="R47" i="106" s="1"/>
  <c r="I30" i="104"/>
  <c r="R38" i="106" s="1"/>
  <c r="I63" i="104"/>
  <c r="R71" i="106" s="1"/>
  <c r="C20" i="104"/>
  <c r="R15" i="106" s="1"/>
  <c r="I69" i="104"/>
  <c r="R77" i="106" s="1"/>
  <c r="I34" i="104"/>
  <c r="R42" i="106" s="1"/>
  <c r="I22" i="104"/>
  <c r="R30" i="106" s="1"/>
  <c r="K24" i="98"/>
  <c r="K42" i="98"/>
  <c r="K62" i="98"/>
  <c r="K37" i="98"/>
  <c r="K57" i="98"/>
  <c r="J17" i="98"/>
  <c r="J29" i="98"/>
  <c r="J54" i="98"/>
  <c r="J69" i="98"/>
  <c r="K28" i="98"/>
  <c r="K47" i="98"/>
  <c r="J21" i="98"/>
  <c r="J39" i="98"/>
  <c r="J63" i="98"/>
  <c r="K18" i="98"/>
  <c r="K22" i="98"/>
  <c r="K26" i="98"/>
  <c r="K30" i="98"/>
  <c r="K34" i="98"/>
  <c r="K40" i="98"/>
  <c r="K50" i="98"/>
  <c r="K55" i="98"/>
  <c r="K60" i="98"/>
  <c r="K65" i="98"/>
  <c r="J70" i="98"/>
  <c r="K20" i="98"/>
  <c r="K32" i="98"/>
  <c r="K52" i="98"/>
  <c r="J25" i="98"/>
  <c r="J43" i="98"/>
  <c r="J59" i="98"/>
  <c r="J19" i="98"/>
  <c r="J23" i="98"/>
  <c r="J27" i="98"/>
  <c r="J31" i="98"/>
  <c r="J36" i="98"/>
  <c r="J41" i="98"/>
  <c r="J46" i="98"/>
  <c r="J51" i="98"/>
  <c r="J61" i="98"/>
  <c r="J66" i="98"/>
  <c r="J71" i="98"/>
  <c r="K44" i="98"/>
  <c r="J56" i="98"/>
  <c r="K68" i="98"/>
  <c r="K72" i="98"/>
  <c r="J33" i="98"/>
  <c r="J49" i="98"/>
  <c r="J50" i="98"/>
  <c r="J22" i="98"/>
  <c r="J30" i="98"/>
  <c r="J40" i="98"/>
  <c r="J60" i="98"/>
  <c r="K70" i="98"/>
  <c r="J26" i="98"/>
  <c r="J34" i="98"/>
  <c r="J44" i="98"/>
  <c r="J55" i="98"/>
  <c r="J65" i="98"/>
  <c r="J18" i="98"/>
  <c r="K19" i="98"/>
  <c r="K23" i="98"/>
  <c r="K27" i="98"/>
  <c r="K31" i="98"/>
  <c r="K36" i="98"/>
  <c r="K41" i="98"/>
  <c r="K46" i="98"/>
  <c r="K51" i="98"/>
  <c r="K56" i="98"/>
  <c r="K61" i="98"/>
  <c r="K66" i="98"/>
  <c r="K71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N3" i="97"/>
  <c r="AC3" i="97"/>
  <c r="BA3" i="97"/>
  <c r="B26" i="98"/>
  <c r="Q8" i="106" s="1"/>
  <c r="F3" i="97"/>
  <c r="U3" i="97"/>
  <c r="AG3" i="97"/>
  <c r="AQ3" i="97"/>
  <c r="BK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H75" i="98"/>
  <c r="Q9" i="106" s="1"/>
  <c r="Q176" i="106" s="1"/>
  <c r="J3" i="97"/>
  <c r="Y3" i="97"/>
  <c r="AL3" i="97"/>
  <c r="AV3" i="97"/>
  <c r="BF3" i="97"/>
  <c r="BP3" i="97"/>
  <c r="BU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102" i="106" s="1"/>
  <c r="P3" i="91"/>
  <c r="BX3" i="91" s="1"/>
  <c r="P182" i="106" l="1"/>
  <c r="P171" i="106"/>
  <c r="Q178" i="106"/>
  <c r="Q177" i="106"/>
  <c r="Q175" i="106" s="1"/>
  <c r="Q180" i="106"/>
  <c r="P179" i="106"/>
  <c r="P168" i="106"/>
  <c r="P183" i="106"/>
  <c r="P172" i="106"/>
  <c r="R179" i="106"/>
  <c r="R176" i="106"/>
  <c r="R169" i="106"/>
  <c r="R168" i="106"/>
  <c r="R165" i="106"/>
  <c r="R184" i="106"/>
  <c r="R178" i="106"/>
  <c r="R173" i="106"/>
  <c r="R167" i="106"/>
  <c r="R180" i="106"/>
  <c r="Q170" i="106"/>
  <c r="Q173" i="106"/>
  <c r="P98" i="106"/>
  <c r="R21" i="106"/>
  <c r="Q181" i="106"/>
  <c r="Q184" i="106"/>
  <c r="Q165" i="106"/>
  <c r="P177" i="106"/>
  <c r="P166" i="106"/>
  <c r="P181" i="106"/>
  <c r="P170" i="106"/>
  <c r="P185" i="106"/>
  <c r="P174" i="106"/>
  <c r="Q167" i="106"/>
  <c r="Q166" i="106"/>
  <c r="Q169" i="106"/>
  <c r="E19" i="98"/>
  <c r="E17" i="98"/>
  <c r="E23" i="98"/>
  <c r="D19" i="98"/>
  <c r="D17" i="98"/>
  <c r="I75" i="104"/>
  <c r="C26" i="104"/>
  <c r="I17" i="98"/>
  <c r="Q25" i="106" s="1"/>
  <c r="D23" i="98"/>
  <c r="D21" i="98"/>
  <c r="D22" i="98"/>
  <c r="D20" i="98"/>
  <c r="E24" i="98"/>
  <c r="E20" i="98"/>
  <c r="E21" i="98"/>
  <c r="D18" i="98"/>
  <c r="E22" i="98"/>
  <c r="E18" i="98"/>
  <c r="I52" i="98"/>
  <c r="Q60" i="106" s="1"/>
  <c r="I32" i="98"/>
  <c r="Q40" i="106" s="1"/>
  <c r="I72" i="98"/>
  <c r="Q80" i="106" s="1"/>
  <c r="I62" i="98"/>
  <c r="Q70" i="106" s="1"/>
  <c r="I24" i="98"/>
  <c r="Q32" i="106" s="1"/>
  <c r="I42" i="98"/>
  <c r="Q50" i="106" s="1"/>
  <c r="I68" i="98"/>
  <c r="Q76" i="106" s="1"/>
  <c r="I47" i="98"/>
  <c r="Q55" i="106" s="1"/>
  <c r="I28" i="98"/>
  <c r="Q36" i="106" s="1"/>
  <c r="I57" i="98"/>
  <c r="Q65" i="106" s="1"/>
  <c r="I37" i="98"/>
  <c r="Q45" i="106" s="1"/>
  <c r="I20" i="98"/>
  <c r="Q28" i="106" s="1"/>
  <c r="D16" i="98"/>
  <c r="D24" i="98"/>
  <c r="I61" i="98"/>
  <c r="Q69" i="106" s="1"/>
  <c r="I41" i="98"/>
  <c r="Q49" i="106" s="1"/>
  <c r="I23" i="98"/>
  <c r="Q31" i="106" s="1"/>
  <c r="C22" i="98"/>
  <c r="Q17" i="106" s="1"/>
  <c r="C21" i="98"/>
  <c r="Q16" i="106" s="1"/>
  <c r="I29" i="98"/>
  <c r="Q37" i="106" s="1"/>
  <c r="C20" i="98"/>
  <c r="Q15" i="106" s="1"/>
  <c r="I70" i="98"/>
  <c r="Q78" i="106" s="1"/>
  <c r="I50" i="98"/>
  <c r="Q58" i="106" s="1"/>
  <c r="I22" i="98"/>
  <c r="Q30" i="106" s="1"/>
  <c r="I69" i="98"/>
  <c r="Q77" i="106" s="1"/>
  <c r="I39" i="98"/>
  <c r="Q47" i="106" s="1"/>
  <c r="E16" i="98"/>
  <c r="I56" i="98"/>
  <c r="Q64" i="106" s="1"/>
  <c r="I36" i="98"/>
  <c r="Q44" i="106" s="1"/>
  <c r="I19" i="98"/>
  <c r="Q27" i="106" s="1"/>
  <c r="C18" i="98"/>
  <c r="Q13" i="106" s="1"/>
  <c r="C25" i="98"/>
  <c r="Q20" i="106" s="1"/>
  <c r="I21" i="98"/>
  <c r="Q29" i="106" s="1"/>
  <c r="C16" i="98"/>
  <c r="Q11" i="106" s="1"/>
  <c r="I65" i="98"/>
  <c r="Q73" i="106" s="1"/>
  <c r="I34" i="98"/>
  <c r="Q42" i="106" s="1"/>
  <c r="I18" i="98"/>
  <c r="Q26" i="106" s="1"/>
  <c r="I59" i="98"/>
  <c r="Q67" i="106" s="1"/>
  <c r="I33" i="98"/>
  <c r="Q41" i="106" s="1"/>
  <c r="I71" i="98"/>
  <c r="Q79" i="106" s="1"/>
  <c r="I51" i="98"/>
  <c r="Q59" i="106" s="1"/>
  <c r="I31" i="98"/>
  <c r="Q39" i="106" s="1"/>
  <c r="I63" i="98"/>
  <c r="Q71" i="106" s="1"/>
  <c r="C23" i="98"/>
  <c r="Q18" i="106" s="1"/>
  <c r="I60" i="98"/>
  <c r="Q68" i="106" s="1"/>
  <c r="I44" i="98"/>
  <c r="Q52" i="106" s="1"/>
  <c r="I30" i="98"/>
  <c r="Q38" i="106" s="1"/>
  <c r="I54" i="98"/>
  <c r="Q62" i="106" s="1"/>
  <c r="I25" i="98"/>
  <c r="Q33" i="106" s="1"/>
  <c r="I66" i="98"/>
  <c r="Q74" i="106" s="1"/>
  <c r="I46" i="98"/>
  <c r="Q54" i="106" s="1"/>
  <c r="I27" i="98"/>
  <c r="Q35" i="106" s="1"/>
  <c r="I43" i="98"/>
  <c r="Q51" i="106" s="1"/>
  <c r="C24" i="98"/>
  <c r="Q19" i="106" s="1"/>
  <c r="C19" i="98"/>
  <c r="Q14" i="106" s="1"/>
  <c r="I55" i="98"/>
  <c r="Q63" i="106" s="1"/>
  <c r="I40" i="98"/>
  <c r="Q48" i="106" s="1"/>
  <c r="I26" i="98"/>
  <c r="Q34" i="106" s="1"/>
  <c r="C17" i="98"/>
  <c r="Q12" i="106" s="1"/>
  <c r="I49" i="98"/>
  <c r="Q57" i="106" s="1"/>
  <c r="J17" i="92"/>
  <c r="J19" i="92"/>
  <c r="J23" i="92"/>
  <c r="J27" i="92"/>
  <c r="J31" i="92"/>
  <c r="J36" i="92"/>
  <c r="J41" i="92"/>
  <c r="J46" i="92"/>
  <c r="J51" i="92"/>
  <c r="J56" i="92"/>
  <c r="J61" i="92"/>
  <c r="J66" i="92"/>
  <c r="J71" i="92"/>
  <c r="K28" i="92"/>
  <c r="K32" i="92"/>
  <c r="K37" i="92"/>
  <c r="K42" i="92"/>
  <c r="K47" i="92"/>
  <c r="K52" i="92"/>
  <c r="K57" i="92"/>
  <c r="K62" i="92"/>
  <c r="K24" i="92"/>
  <c r="J21" i="92"/>
  <c r="J25" i="92"/>
  <c r="J29" i="92"/>
  <c r="J33" i="92"/>
  <c r="J39" i="92"/>
  <c r="J43" i="92"/>
  <c r="J54" i="92"/>
  <c r="J59" i="92"/>
  <c r="J63" i="92"/>
  <c r="J69" i="92"/>
  <c r="K20" i="92"/>
  <c r="K18" i="92"/>
  <c r="K22" i="92"/>
  <c r="K26" i="92"/>
  <c r="K30" i="92"/>
  <c r="K34" i="92"/>
  <c r="K40" i="92"/>
  <c r="K50" i="92"/>
  <c r="K55" i="92"/>
  <c r="K60" i="92"/>
  <c r="K65" i="92"/>
  <c r="J70" i="92"/>
  <c r="K44" i="92"/>
  <c r="K68" i="92"/>
  <c r="K72" i="92"/>
  <c r="J49" i="92"/>
  <c r="J22" i="92"/>
  <c r="J30" i="92"/>
  <c r="K70" i="92"/>
  <c r="J18" i="92"/>
  <c r="J26" i="92"/>
  <c r="K61" i="92"/>
  <c r="J65" i="92"/>
  <c r="K19" i="92"/>
  <c r="K23" i="92"/>
  <c r="K27" i="92"/>
  <c r="K31" i="92"/>
  <c r="K36" i="92"/>
  <c r="K41" i="92"/>
  <c r="K46" i="92"/>
  <c r="K51" i="92"/>
  <c r="K56" i="92"/>
  <c r="K66" i="92"/>
  <c r="K71" i="92"/>
  <c r="J34" i="92"/>
  <c r="J40" i="92"/>
  <c r="J44" i="92"/>
  <c r="J50" i="92"/>
  <c r="J55" i="92"/>
  <c r="J60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F3" i="91"/>
  <c r="U3" i="91"/>
  <c r="AG3" i="91"/>
  <c r="BF3" i="91"/>
  <c r="B26" i="92"/>
  <c r="P8" i="106" s="1"/>
  <c r="J3" i="91"/>
  <c r="Y3" i="91"/>
  <c r="AL3" i="91"/>
  <c r="AV3" i="91"/>
  <c r="BA3" i="91"/>
  <c r="BP3" i="91"/>
  <c r="BU3" i="91"/>
  <c r="G3" i="91"/>
  <c r="K3" i="91"/>
  <c r="O3" i="91"/>
  <c r="V3" i="91"/>
  <c r="Z3" i="91"/>
  <c r="AD3" i="91"/>
  <c r="AH3" i="91"/>
  <c r="AM3" i="91"/>
  <c r="AR3" i="91"/>
  <c r="AW3" i="91"/>
  <c r="BB3" i="91"/>
  <c r="BG3" i="91"/>
  <c r="BL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H75" i="92"/>
  <c r="P9" i="106" s="1"/>
  <c r="P176" i="106" s="1"/>
  <c r="N3" i="91"/>
  <c r="AC3" i="91"/>
  <c r="AQ3" i="91"/>
  <c r="BK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O102" i="106" s="1"/>
  <c r="P3" i="85"/>
  <c r="BX3" i="85" s="1"/>
  <c r="O179" i="106" l="1"/>
  <c r="O168" i="106"/>
  <c r="O183" i="106"/>
  <c r="O172" i="106"/>
  <c r="Q21" i="106"/>
  <c r="P180" i="106"/>
  <c r="O176" i="106"/>
  <c r="O165" i="106"/>
  <c r="O98" i="106"/>
  <c r="Q164" i="106"/>
  <c r="P173" i="106"/>
  <c r="P167" i="106"/>
  <c r="O177" i="106"/>
  <c r="O166" i="106"/>
  <c r="O185" i="106"/>
  <c r="O174" i="106"/>
  <c r="P184" i="106"/>
  <c r="P165" i="106"/>
  <c r="P164" i="106" s="1"/>
  <c r="R175" i="106"/>
  <c r="P178" i="106"/>
  <c r="P175" i="106" s="1"/>
  <c r="O182" i="106"/>
  <c r="O171" i="106"/>
  <c r="P169" i="106"/>
  <c r="R164" i="106"/>
  <c r="E23" i="92"/>
  <c r="D23" i="92"/>
  <c r="D19" i="92"/>
  <c r="D17" i="92"/>
  <c r="E19" i="92"/>
  <c r="E17" i="92"/>
  <c r="I75" i="98"/>
  <c r="C26" i="98"/>
  <c r="I29" i="92"/>
  <c r="P37" i="106" s="1"/>
  <c r="D21" i="92"/>
  <c r="I32" i="92"/>
  <c r="P40" i="106" s="1"/>
  <c r="D20" i="92"/>
  <c r="E21" i="92"/>
  <c r="D22" i="92"/>
  <c r="D18" i="92"/>
  <c r="I72" i="92"/>
  <c r="P80" i="106" s="1"/>
  <c r="E24" i="92"/>
  <c r="E20" i="92"/>
  <c r="I52" i="92"/>
  <c r="P60" i="106" s="1"/>
  <c r="D16" i="92"/>
  <c r="I62" i="92"/>
  <c r="P70" i="106" s="1"/>
  <c r="I42" i="92"/>
  <c r="P50" i="106" s="1"/>
  <c r="I24" i="92"/>
  <c r="P32" i="106" s="1"/>
  <c r="E22" i="92"/>
  <c r="E18" i="92"/>
  <c r="I56" i="92"/>
  <c r="P64" i="106" s="1"/>
  <c r="I36" i="92"/>
  <c r="P44" i="106" s="1"/>
  <c r="I19" i="92"/>
  <c r="P27" i="106" s="1"/>
  <c r="C22" i="92"/>
  <c r="P17" i="106" s="1"/>
  <c r="I21" i="92"/>
  <c r="P29" i="106" s="1"/>
  <c r="C17" i="92"/>
  <c r="P12" i="106" s="1"/>
  <c r="I54" i="92"/>
  <c r="P62" i="106" s="1"/>
  <c r="C24" i="92"/>
  <c r="P19" i="106" s="1"/>
  <c r="C23" i="92"/>
  <c r="P18" i="106" s="1"/>
  <c r="I60" i="92"/>
  <c r="P68" i="106" s="1"/>
  <c r="I44" i="92"/>
  <c r="P52" i="106" s="1"/>
  <c r="I30" i="92"/>
  <c r="P38" i="106" s="1"/>
  <c r="I57" i="92"/>
  <c r="P65" i="106" s="1"/>
  <c r="I37" i="92"/>
  <c r="P45" i="106" s="1"/>
  <c r="I20" i="92"/>
  <c r="P28" i="106" s="1"/>
  <c r="D24" i="92"/>
  <c r="I71" i="92"/>
  <c r="P79" i="106" s="1"/>
  <c r="I51" i="92"/>
  <c r="P59" i="106" s="1"/>
  <c r="I31" i="92"/>
  <c r="P39" i="106" s="1"/>
  <c r="C18" i="92"/>
  <c r="P13" i="106" s="1"/>
  <c r="I17" i="92"/>
  <c r="P25" i="106" s="1"/>
  <c r="I69" i="92"/>
  <c r="P77" i="106" s="1"/>
  <c r="I49" i="92"/>
  <c r="P57" i="106" s="1"/>
  <c r="C20" i="92"/>
  <c r="P15" i="106" s="1"/>
  <c r="C19" i="92"/>
  <c r="P14" i="106" s="1"/>
  <c r="I55" i="92"/>
  <c r="P63" i="106" s="1"/>
  <c r="I40" i="92"/>
  <c r="P48" i="106" s="1"/>
  <c r="I26" i="92"/>
  <c r="P34" i="106" s="1"/>
  <c r="E16" i="92"/>
  <c r="I66" i="92"/>
  <c r="P74" i="106" s="1"/>
  <c r="I46" i="92"/>
  <c r="P54" i="106" s="1"/>
  <c r="I27" i="92"/>
  <c r="P35" i="106" s="1"/>
  <c r="C25" i="92"/>
  <c r="P20" i="106" s="1"/>
  <c r="I63" i="92"/>
  <c r="P71" i="106" s="1"/>
  <c r="I33" i="92"/>
  <c r="P41" i="106" s="1"/>
  <c r="C16" i="92"/>
  <c r="P11" i="106" s="1"/>
  <c r="I70" i="92"/>
  <c r="P78" i="106" s="1"/>
  <c r="I50" i="92"/>
  <c r="P58" i="106" s="1"/>
  <c r="I22" i="92"/>
  <c r="P30" i="106" s="1"/>
  <c r="I43" i="92"/>
  <c r="P51" i="106" s="1"/>
  <c r="I68" i="92"/>
  <c r="P76" i="106" s="1"/>
  <c r="I47" i="92"/>
  <c r="P55" i="106" s="1"/>
  <c r="I28" i="92"/>
  <c r="P36" i="106" s="1"/>
  <c r="I61" i="92"/>
  <c r="P69" i="106" s="1"/>
  <c r="I41" i="92"/>
  <c r="P49" i="106" s="1"/>
  <c r="I23" i="92"/>
  <c r="P31" i="106" s="1"/>
  <c r="I39" i="92"/>
  <c r="P47" i="106" s="1"/>
  <c r="C21" i="92"/>
  <c r="P16" i="106" s="1"/>
  <c r="I59" i="92"/>
  <c r="P67" i="106" s="1"/>
  <c r="I25" i="92"/>
  <c r="P33" i="106" s="1"/>
  <c r="I65" i="92"/>
  <c r="P73" i="106" s="1"/>
  <c r="I34" i="92"/>
  <c r="P42" i="106" s="1"/>
  <c r="I18" i="92"/>
  <c r="P26" i="106" s="1"/>
  <c r="K19" i="86"/>
  <c r="J23" i="86"/>
  <c r="J27" i="86"/>
  <c r="J31" i="86"/>
  <c r="K36" i="86"/>
  <c r="J41" i="86"/>
  <c r="J46" i="86"/>
  <c r="K51" i="86"/>
  <c r="J61" i="86"/>
  <c r="J66" i="86"/>
  <c r="J71" i="86"/>
  <c r="K20" i="86"/>
  <c r="K32" i="86"/>
  <c r="K37" i="86"/>
  <c r="K42" i="86"/>
  <c r="K47" i="86"/>
  <c r="K52" i="86"/>
  <c r="K57" i="86"/>
  <c r="K62" i="86"/>
  <c r="K28" i="86"/>
  <c r="J21" i="86"/>
  <c r="J25" i="86"/>
  <c r="J29" i="86"/>
  <c r="J33" i="86"/>
  <c r="J39" i="86"/>
  <c r="J43" i="86"/>
  <c r="J54" i="86"/>
  <c r="J59" i="86"/>
  <c r="J63" i="86"/>
  <c r="J69" i="86"/>
  <c r="K24" i="86"/>
  <c r="J17" i="86"/>
  <c r="J18" i="86"/>
  <c r="J22" i="86"/>
  <c r="J26" i="86"/>
  <c r="K30" i="86"/>
  <c r="J34" i="86"/>
  <c r="J40" i="86"/>
  <c r="K50" i="86"/>
  <c r="J55" i="86"/>
  <c r="J60" i="86"/>
  <c r="K65" i="86"/>
  <c r="J70" i="86"/>
  <c r="K56" i="86"/>
  <c r="K44" i="86"/>
  <c r="K68" i="86"/>
  <c r="K72" i="86"/>
  <c r="J49" i="86"/>
  <c r="K26" i="86"/>
  <c r="K31" i="86"/>
  <c r="K40" i="86"/>
  <c r="K46" i="86"/>
  <c r="K60" i="86"/>
  <c r="K70" i="86"/>
  <c r="K22" i="86"/>
  <c r="K27" i="86"/>
  <c r="J44" i="86"/>
  <c r="J51" i="86"/>
  <c r="J65" i="86"/>
  <c r="K18" i="86"/>
  <c r="K23" i="86"/>
  <c r="K34" i="86"/>
  <c r="K41" i="86"/>
  <c r="K55" i="86"/>
  <c r="K61" i="86"/>
  <c r="K66" i="86"/>
  <c r="K71" i="86"/>
  <c r="J30" i="86"/>
  <c r="J36" i="86"/>
  <c r="J50" i="86"/>
  <c r="J56" i="86"/>
  <c r="I74" i="86"/>
  <c r="O82" i="106" s="1"/>
  <c r="J19" i="86"/>
  <c r="K74" i="86"/>
  <c r="E25" i="86" s="1"/>
  <c r="I3" i="85"/>
  <c r="M3" i="85"/>
  <c r="T3" i="85"/>
  <c r="X3" i="85"/>
  <c r="AB3" i="85"/>
  <c r="AF3" i="85"/>
  <c r="AJ3" i="85"/>
  <c r="AP3" i="85"/>
  <c r="AT3" i="85"/>
  <c r="AZ3" i="85"/>
  <c r="BE3" i="85"/>
  <c r="BJ3" i="85"/>
  <c r="BO3" i="85"/>
  <c r="BT3" i="85"/>
  <c r="N3" i="85"/>
  <c r="Y3" i="85"/>
  <c r="AQ3" i="85"/>
  <c r="BK3" i="85"/>
  <c r="B26" i="86"/>
  <c r="O8" i="106" s="1"/>
  <c r="J3" i="85"/>
  <c r="AG3" i="85"/>
  <c r="G3" i="85"/>
  <c r="K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H75" i="86"/>
  <c r="O9" i="106" s="1"/>
  <c r="O184" i="106" s="1"/>
  <c r="F3" i="85"/>
  <c r="U3" i="85"/>
  <c r="AC3" i="85"/>
  <c r="AL3" i="85"/>
  <c r="AV3" i="85"/>
  <c r="BA3" i="85"/>
  <c r="BF3" i="85"/>
  <c r="BP3" i="85"/>
  <c r="BU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N102" i="106" s="1"/>
  <c r="P3" i="79"/>
  <c r="BX3" i="79" s="1"/>
  <c r="N98" i="106" l="1"/>
  <c r="O178" i="106"/>
  <c r="O181" i="106"/>
  <c r="O169" i="106"/>
  <c r="N177" i="106"/>
  <c r="N166" i="106"/>
  <c r="N185" i="106"/>
  <c r="N174" i="106"/>
  <c r="O180" i="106"/>
  <c r="O175" i="106" s="1"/>
  <c r="N182" i="106"/>
  <c r="N171" i="106"/>
  <c r="P21" i="106"/>
  <c r="O173" i="106"/>
  <c r="N179" i="106"/>
  <c r="N168" i="106"/>
  <c r="N183" i="106"/>
  <c r="N172" i="106"/>
  <c r="O167" i="106"/>
  <c r="O170" i="106"/>
  <c r="O164" i="106" s="1"/>
  <c r="D23" i="86"/>
  <c r="D19" i="86"/>
  <c r="E17" i="86"/>
  <c r="E23" i="86"/>
  <c r="E20" i="86"/>
  <c r="E19" i="86"/>
  <c r="D22" i="86"/>
  <c r="I75" i="92"/>
  <c r="C26" i="92"/>
  <c r="I19" i="86"/>
  <c r="O27" i="106" s="1"/>
  <c r="D21" i="86"/>
  <c r="E21" i="86"/>
  <c r="D18" i="86"/>
  <c r="I72" i="86"/>
  <c r="O80" i="106" s="1"/>
  <c r="D20" i="86"/>
  <c r="I52" i="86"/>
  <c r="O60" i="106" s="1"/>
  <c r="E24" i="86"/>
  <c r="I32" i="86"/>
  <c r="O40" i="106" s="1"/>
  <c r="D17" i="86"/>
  <c r="I57" i="86"/>
  <c r="O65" i="106" s="1"/>
  <c r="I37" i="86"/>
  <c r="O45" i="106" s="1"/>
  <c r="I20" i="86"/>
  <c r="O28" i="106" s="1"/>
  <c r="D16" i="86"/>
  <c r="I68" i="86"/>
  <c r="O76" i="106" s="1"/>
  <c r="I47" i="86"/>
  <c r="O55" i="106" s="1"/>
  <c r="I28" i="86"/>
  <c r="O36" i="106" s="1"/>
  <c r="I62" i="86"/>
  <c r="O70" i="106" s="1"/>
  <c r="I42" i="86"/>
  <c r="O50" i="106" s="1"/>
  <c r="I24" i="86"/>
  <c r="O32" i="106" s="1"/>
  <c r="E22" i="86"/>
  <c r="E18" i="86"/>
  <c r="E16" i="86"/>
  <c r="C18" i="86"/>
  <c r="O13" i="106" s="1"/>
  <c r="I40" i="86"/>
  <c r="O48" i="106" s="1"/>
  <c r="I22" i="86"/>
  <c r="O30" i="106" s="1"/>
  <c r="I61" i="86"/>
  <c r="O69" i="106" s="1"/>
  <c r="C20" i="86"/>
  <c r="O15" i="106" s="1"/>
  <c r="I21" i="86"/>
  <c r="O29" i="106" s="1"/>
  <c r="C19" i="86"/>
  <c r="O14" i="106" s="1"/>
  <c r="I51" i="86"/>
  <c r="O59" i="106" s="1"/>
  <c r="I33" i="86"/>
  <c r="O41" i="106" s="1"/>
  <c r="I69" i="86"/>
  <c r="O77" i="106" s="1"/>
  <c r="I18" i="86"/>
  <c r="O26" i="106" s="1"/>
  <c r="I56" i="86"/>
  <c r="O64" i="106" s="1"/>
  <c r="I60" i="86"/>
  <c r="O68" i="106" s="1"/>
  <c r="C25" i="86"/>
  <c r="O20" i="106" s="1"/>
  <c r="I55" i="86"/>
  <c r="O63" i="106" s="1"/>
  <c r="I59" i="86"/>
  <c r="O67" i="106" s="1"/>
  <c r="I70" i="86"/>
  <c r="O78" i="106" s="1"/>
  <c r="I31" i="86"/>
  <c r="O39" i="106" s="1"/>
  <c r="I63" i="86"/>
  <c r="O71" i="106" s="1"/>
  <c r="I34" i="86"/>
  <c r="O42" i="106" s="1"/>
  <c r="C24" i="86"/>
  <c r="O19" i="106" s="1"/>
  <c r="I50" i="86"/>
  <c r="O58" i="106" s="1"/>
  <c r="I71" i="86"/>
  <c r="O79" i="106" s="1"/>
  <c r="I49" i="86"/>
  <c r="O57" i="106" s="1"/>
  <c r="I29" i="86"/>
  <c r="O37" i="106" s="1"/>
  <c r="C21" i="86"/>
  <c r="O16" i="106" s="1"/>
  <c r="I43" i="86"/>
  <c r="O51" i="106" s="1"/>
  <c r="I36" i="86"/>
  <c r="O44" i="106" s="1"/>
  <c r="I65" i="86"/>
  <c r="O73" i="106" s="1"/>
  <c r="I26" i="86"/>
  <c r="O34" i="106" s="1"/>
  <c r="I25" i="86"/>
  <c r="O33" i="106" s="1"/>
  <c r="C16" i="86"/>
  <c r="O11" i="106" s="1"/>
  <c r="I39" i="86"/>
  <c r="O47" i="106" s="1"/>
  <c r="D24" i="86"/>
  <c r="I66" i="86"/>
  <c r="O74" i="106" s="1"/>
  <c r="C22" i="86"/>
  <c r="O17" i="106" s="1"/>
  <c r="I46" i="86"/>
  <c r="O54" i="106" s="1"/>
  <c r="I27" i="86"/>
  <c r="O35" i="106" s="1"/>
  <c r="C17" i="86"/>
  <c r="O12" i="106" s="1"/>
  <c r="I30" i="86"/>
  <c r="O38" i="106" s="1"/>
  <c r="C23" i="86"/>
  <c r="O18" i="106" s="1"/>
  <c r="I54" i="86"/>
  <c r="O62" i="106" s="1"/>
  <c r="I44" i="86"/>
  <c r="O52" i="106" s="1"/>
  <c r="I17" i="86"/>
  <c r="O25" i="106" s="1"/>
  <c r="I41" i="86"/>
  <c r="O49" i="106" s="1"/>
  <c r="I23" i="86"/>
  <c r="O31" i="106" s="1"/>
  <c r="J17" i="80"/>
  <c r="J25" i="80"/>
  <c r="J29" i="80"/>
  <c r="J39" i="80"/>
  <c r="J43" i="80"/>
  <c r="J54" i="80"/>
  <c r="J59" i="80"/>
  <c r="J63" i="80"/>
  <c r="J69" i="80"/>
  <c r="J21" i="80"/>
  <c r="K18" i="80"/>
  <c r="K22" i="80"/>
  <c r="K26" i="80"/>
  <c r="K30" i="80"/>
  <c r="K34" i="80"/>
  <c r="K40" i="80"/>
  <c r="K50" i="80"/>
  <c r="K55" i="80"/>
  <c r="K60" i="80"/>
  <c r="K65" i="80"/>
  <c r="K70" i="80"/>
  <c r="K20" i="80"/>
  <c r="J19" i="80"/>
  <c r="K23" i="80"/>
  <c r="K27" i="80"/>
  <c r="K31" i="80"/>
  <c r="K36" i="80"/>
  <c r="K41" i="80"/>
  <c r="K46" i="80"/>
  <c r="K51" i="80"/>
  <c r="K61" i="80"/>
  <c r="K66" i="80"/>
  <c r="J71" i="80"/>
  <c r="K24" i="80"/>
  <c r="K28" i="80"/>
  <c r="K32" i="80"/>
  <c r="K37" i="80"/>
  <c r="K47" i="80"/>
  <c r="K52" i="80"/>
  <c r="K57" i="80"/>
  <c r="K62" i="80"/>
  <c r="K44" i="80"/>
  <c r="K42" i="80"/>
  <c r="K56" i="80"/>
  <c r="K68" i="80"/>
  <c r="K72" i="80"/>
  <c r="J33" i="80"/>
  <c r="J49" i="80"/>
  <c r="J27" i="80"/>
  <c r="J36" i="80"/>
  <c r="J46" i="80"/>
  <c r="J31" i="80"/>
  <c r="J51" i="80"/>
  <c r="J61" i="80"/>
  <c r="K71" i="80"/>
  <c r="J23" i="80"/>
  <c r="J41" i="80"/>
  <c r="J56" i="80"/>
  <c r="J66" i="80"/>
  <c r="K19" i="80"/>
  <c r="I74" i="80"/>
  <c r="N82" i="106" s="1"/>
  <c r="K74" i="80"/>
  <c r="E25" i="80" s="1"/>
  <c r="I3" i="79"/>
  <c r="M3" i="79"/>
  <c r="T3" i="79"/>
  <c r="X3" i="79"/>
  <c r="AB3" i="79"/>
  <c r="AF3" i="79"/>
  <c r="AJ3" i="79"/>
  <c r="AP3" i="79"/>
  <c r="AT3" i="79"/>
  <c r="AZ3" i="79"/>
  <c r="BE3" i="79"/>
  <c r="BJ3" i="79"/>
  <c r="BO3" i="79"/>
  <c r="BT3" i="79"/>
  <c r="J18" i="80"/>
  <c r="J22" i="80"/>
  <c r="J26" i="80"/>
  <c r="J30" i="80"/>
  <c r="J34" i="80"/>
  <c r="J40" i="80"/>
  <c r="J44" i="80"/>
  <c r="J50" i="80"/>
  <c r="J55" i="80"/>
  <c r="J60" i="80"/>
  <c r="J65" i="80"/>
  <c r="J70" i="80"/>
  <c r="F3" i="79"/>
  <c r="AQ3" i="79"/>
  <c r="B26" i="80"/>
  <c r="N8" i="106" s="1"/>
  <c r="N3" i="79"/>
  <c r="Y3" i="79"/>
  <c r="AG3" i="79"/>
  <c r="AV3" i="79"/>
  <c r="BF3" i="79"/>
  <c r="BU3" i="79"/>
  <c r="G3" i="79"/>
  <c r="K3" i="79"/>
  <c r="O3" i="79"/>
  <c r="V3" i="79"/>
  <c r="Z3" i="79"/>
  <c r="AD3" i="79"/>
  <c r="AH3" i="79"/>
  <c r="AM3" i="79"/>
  <c r="AR3" i="79"/>
  <c r="AW3" i="79"/>
  <c r="BB3" i="79"/>
  <c r="BG3" i="79"/>
  <c r="BL3" i="79"/>
  <c r="BR3" i="79"/>
  <c r="BV3" i="79"/>
  <c r="K17" i="80"/>
  <c r="J20" i="80"/>
  <c r="K21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H75" i="80"/>
  <c r="N9" i="106" s="1"/>
  <c r="N176" i="106" s="1"/>
  <c r="J3" i="79"/>
  <c r="U3" i="79"/>
  <c r="AC3" i="79"/>
  <c r="AL3" i="79"/>
  <c r="BA3" i="79"/>
  <c r="BK3" i="79"/>
  <c r="BP3" i="79"/>
  <c r="H3" i="79"/>
  <c r="L3" i="79"/>
  <c r="S3" i="79"/>
  <c r="W3" i="79"/>
  <c r="AA3" i="79"/>
  <c r="AE3" i="79"/>
  <c r="AI3" i="79"/>
  <c r="AO3" i="79"/>
  <c r="AS3" i="79"/>
  <c r="AY3" i="79"/>
  <c r="BD3" i="79"/>
  <c r="BI3" i="79"/>
  <c r="BM3" i="79"/>
  <c r="BS3" i="79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M102" i="106" s="1"/>
  <c r="P3" i="73"/>
  <c r="BX3" i="73" s="1"/>
  <c r="M182" i="106" l="1"/>
  <c r="M171" i="106"/>
  <c r="N167" i="106"/>
  <c r="N180" i="106"/>
  <c r="M179" i="106"/>
  <c r="M168" i="106"/>
  <c r="M183" i="106"/>
  <c r="M172" i="106"/>
  <c r="O21" i="106"/>
  <c r="N178" i="106"/>
  <c r="N175" i="106" s="1"/>
  <c r="N170" i="106"/>
  <c r="N173" i="106"/>
  <c r="M98" i="106"/>
  <c r="N181" i="106"/>
  <c r="N184" i="106"/>
  <c r="N165" i="106"/>
  <c r="M185" i="106"/>
  <c r="M174" i="106"/>
  <c r="N169" i="106"/>
  <c r="D23" i="80"/>
  <c r="D19" i="80"/>
  <c r="E19" i="80"/>
  <c r="E17" i="80"/>
  <c r="I75" i="86"/>
  <c r="C26" i="86"/>
  <c r="E23" i="80"/>
  <c r="E20" i="80"/>
  <c r="I17" i="80"/>
  <c r="N25" i="106" s="1"/>
  <c r="E21" i="80"/>
  <c r="D17" i="80"/>
  <c r="E24" i="80"/>
  <c r="I52" i="80"/>
  <c r="N60" i="106" s="1"/>
  <c r="I62" i="80"/>
  <c r="N70" i="106" s="1"/>
  <c r="I24" i="80"/>
  <c r="N32" i="106" s="1"/>
  <c r="D21" i="80"/>
  <c r="I42" i="80"/>
  <c r="N50" i="106" s="1"/>
  <c r="I72" i="80"/>
  <c r="N80" i="106" s="1"/>
  <c r="I32" i="80"/>
  <c r="N40" i="106" s="1"/>
  <c r="E22" i="80"/>
  <c r="E18" i="80"/>
  <c r="I57" i="80"/>
  <c r="N65" i="106" s="1"/>
  <c r="I37" i="80"/>
  <c r="N45" i="106" s="1"/>
  <c r="I20" i="80"/>
  <c r="N28" i="106" s="1"/>
  <c r="D22" i="80"/>
  <c r="D18" i="80"/>
  <c r="D16" i="80"/>
  <c r="I68" i="80"/>
  <c r="N76" i="106" s="1"/>
  <c r="I47" i="80"/>
  <c r="N55" i="106" s="1"/>
  <c r="I28" i="80"/>
  <c r="N36" i="106" s="1"/>
  <c r="D20" i="80"/>
  <c r="C18" i="80"/>
  <c r="N13" i="106" s="1"/>
  <c r="I61" i="80"/>
  <c r="N69" i="106" s="1"/>
  <c r="I49" i="80"/>
  <c r="N57" i="106" s="1"/>
  <c r="I25" i="80"/>
  <c r="N33" i="106" s="1"/>
  <c r="I65" i="80"/>
  <c r="N73" i="106" s="1"/>
  <c r="C25" i="80"/>
  <c r="N20" i="106" s="1"/>
  <c r="I70" i="80"/>
  <c r="N78" i="106" s="1"/>
  <c r="I40" i="80"/>
  <c r="N48" i="106" s="1"/>
  <c r="C16" i="80"/>
  <c r="N11" i="106" s="1"/>
  <c r="I41" i="80"/>
  <c r="N49" i="106" s="1"/>
  <c r="I27" i="80"/>
  <c r="N35" i="106" s="1"/>
  <c r="I71" i="80"/>
  <c r="N79" i="106" s="1"/>
  <c r="I69" i="80"/>
  <c r="N77" i="106" s="1"/>
  <c r="I59" i="80"/>
  <c r="N67" i="106" s="1"/>
  <c r="I43" i="80"/>
  <c r="N51" i="106" s="1"/>
  <c r="I21" i="80"/>
  <c r="N29" i="106" s="1"/>
  <c r="I55" i="80"/>
  <c r="N63" i="106" s="1"/>
  <c r="C21" i="80"/>
  <c r="N16" i="106" s="1"/>
  <c r="I60" i="80"/>
  <c r="N68" i="106" s="1"/>
  <c r="I34" i="80"/>
  <c r="N42" i="106" s="1"/>
  <c r="C23" i="80"/>
  <c r="N18" i="106" s="1"/>
  <c r="I39" i="80"/>
  <c r="N47" i="106" s="1"/>
  <c r="I23" i="80"/>
  <c r="N31" i="106" s="1"/>
  <c r="D24" i="80"/>
  <c r="I66" i="80"/>
  <c r="N74" i="106" s="1"/>
  <c r="I56" i="80"/>
  <c r="N64" i="106" s="1"/>
  <c r="I36" i="80"/>
  <c r="N44" i="106" s="1"/>
  <c r="I30" i="80"/>
  <c r="N38" i="106" s="1"/>
  <c r="C17" i="80"/>
  <c r="N12" i="106" s="1"/>
  <c r="I50" i="80"/>
  <c r="N58" i="106" s="1"/>
  <c r="I26" i="80"/>
  <c r="N34" i="106" s="1"/>
  <c r="C19" i="80"/>
  <c r="N14" i="106" s="1"/>
  <c r="I54" i="80"/>
  <c r="N62" i="106" s="1"/>
  <c r="I33" i="80"/>
  <c r="N41" i="106" s="1"/>
  <c r="I19" i="80"/>
  <c r="N27" i="106" s="1"/>
  <c r="E16" i="80"/>
  <c r="C22" i="80"/>
  <c r="N17" i="106" s="1"/>
  <c r="I63" i="80"/>
  <c r="N71" i="106" s="1"/>
  <c r="I51" i="80"/>
  <c r="N59" i="106" s="1"/>
  <c r="I31" i="80"/>
  <c r="N39" i="106" s="1"/>
  <c r="C24" i="80"/>
  <c r="N19" i="106" s="1"/>
  <c r="I18" i="80"/>
  <c r="N26" i="106" s="1"/>
  <c r="C20" i="80"/>
  <c r="N15" i="106" s="1"/>
  <c r="I44" i="80"/>
  <c r="N52" i="106" s="1"/>
  <c r="I22" i="80"/>
  <c r="N30" i="106" s="1"/>
  <c r="I46" i="80"/>
  <c r="N54" i="106" s="1"/>
  <c r="I29" i="80"/>
  <c r="N37" i="106" s="1"/>
  <c r="K20" i="74"/>
  <c r="K18" i="74"/>
  <c r="K22" i="74"/>
  <c r="K30" i="74"/>
  <c r="K34" i="74"/>
  <c r="K40" i="74"/>
  <c r="K44" i="74"/>
  <c r="J50" i="74"/>
  <c r="J55" i="74"/>
  <c r="J60" i="74"/>
  <c r="K65" i="74"/>
  <c r="K70" i="74"/>
  <c r="J19" i="74"/>
  <c r="J23" i="74"/>
  <c r="J27" i="74"/>
  <c r="J31" i="74"/>
  <c r="J36" i="74"/>
  <c r="J41" i="74"/>
  <c r="J46" i="74"/>
  <c r="J51" i="74"/>
  <c r="J61" i="74"/>
  <c r="J66" i="74"/>
  <c r="J71" i="74"/>
  <c r="K24" i="74"/>
  <c r="K28" i="74"/>
  <c r="K32" i="74"/>
  <c r="K37" i="74"/>
  <c r="K42" i="74"/>
  <c r="K47" i="74"/>
  <c r="K52" i="74"/>
  <c r="K57" i="74"/>
  <c r="K62" i="74"/>
  <c r="J17" i="74"/>
  <c r="J21" i="74"/>
  <c r="J25" i="74"/>
  <c r="J29" i="74"/>
  <c r="J39" i="74"/>
  <c r="J43" i="74"/>
  <c r="J54" i="74"/>
  <c r="J59" i="74"/>
  <c r="J63" i="74"/>
  <c r="J69" i="74"/>
  <c r="J56" i="74"/>
  <c r="K26" i="74"/>
  <c r="K68" i="74"/>
  <c r="K72" i="74"/>
  <c r="J33" i="74"/>
  <c r="J49" i="74"/>
  <c r="K36" i="74"/>
  <c r="K50" i="74"/>
  <c r="K27" i="74"/>
  <c r="K46" i="74"/>
  <c r="K31" i="74"/>
  <c r="K55" i="74"/>
  <c r="K61" i="74"/>
  <c r="K41" i="74"/>
  <c r="K56" i="74"/>
  <c r="K60" i="74"/>
  <c r="K19" i="74"/>
  <c r="K23" i="74"/>
  <c r="K51" i="74"/>
  <c r="J18" i="74"/>
  <c r="J22" i="74"/>
  <c r="J26" i="74"/>
  <c r="J30" i="74"/>
  <c r="J34" i="74"/>
  <c r="J40" i="74"/>
  <c r="J44" i="74"/>
  <c r="I74" i="74"/>
  <c r="M82" i="106" s="1"/>
  <c r="K74" i="74"/>
  <c r="E25" i="74" s="1"/>
  <c r="M3" i="73"/>
  <c r="T3" i="73"/>
  <c r="X3" i="73"/>
  <c r="AB3" i="73"/>
  <c r="AF3" i="73"/>
  <c r="AJ3" i="73"/>
  <c r="AP3" i="73"/>
  <c r="AT3" i="73"/>
  <c r="AZ3" i="73"/>
  <c r="BE3" i="73"/>
  <c r="BJ3" i="73"/>
  <c r="BO3" i="73"/>
  <c r="BT3" i="73"/>
  <c r="J65" i="74"/>
  <c r="K66" i="74"/>
  <c r="J70" i="74"/>
  <c r="K71" i="74"/>
  <c r="J3" i="73"/>
  <c r="Y3" i="73"/>
  <c r="AL3" i="73"/>
  <c r="BA3" i="73"/>
  <c r="BK3" i="73"/>
  <c r="BU3" i="73"/>
  <c r="B26" i="74"/>
  <c r="M8" i="106" s="1"/>
  <c r="I3" i="73"/>
  <c r="N3" i="73"/>
  <c r="AC3" i="73"/>
  <c r="AG3" i="73"/>
  <c r="AV3" i="73"/>
  <c r="BF3" i="73"/>
  <c r="BP3" i="73"/>
  <c r="G3" i="73"/>
  <c r="K3" i="73"/>
  <c r="O3" i="73"/>
  <c r="V3" i="73"/>
  <c r="Z3" i="73"/>
  <c r="AD3" i="73"/>
  <c r="AH3" i="73"/>
  <c r="AM3" i="73"/>
  <c r="AR3" i="73"/>
  <c r="AW3" i="73"/>
  <c r="BB3" i="73"/>
  <c r="BG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H75" i="74"/>
  <c r="M9" i="106" s="1"/>
  <c r="M165" i="106" s="1"/>
  <c r="F3" i="73"/>
  <c r="U3" i="73"/>
  <c r="AQ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L102" i="106" s="1"/>
  <c r="P3" i="67"/>
  <c r="BJ3" i="67" s="1"/>
  <c r="L179" i="106" l="1"/>
  <c r="L168" i="106"/>
  <c r="L183" i="106"/>
  <c r="L172" i="106"/>
  <c r="N21" i="106"/>
  <c r="M181" i="106"/>
  <c r="M169" i="106"/>
  <c r="M176" i="106"/>
  <c r="L98" i="106"/>
  <c r="M166" i="106"/>
  <c r="M164" i="106" s="1"/>
  <c r="M180" i="106"/>
  <c r="M167" i="106"/>
  <c r="L177" i="106"/>
  <c r="L166" i="106"/>
  <c r="L185" i="106"/>
  <c r="L174" i="106"/>
  <c r="M177" i="106"/>
  <c r="M173" i="106"/>
  <c r="M178" i="106"/>
  <c r="L182" i="106"/>
  <c r="L171" i="106"/>
  <c r="M170" i="106"/>
  <c r="N164" i="106"/>
  <c r="M184" i="106"/>
  <c r="D20" i="74"/>
  <c r="D17" i="74"/>
  <c r="D23" i="74"/>
  <c r="D19" i="74"/>
  <c r="E17" i="74"/>
  <c r="E19" i="74"/>
  <c r="I75" i="80"/>
  <c r="C26" i="80"/>
  <c r="E23" i="74"/>
  <c r="D22" i="74"/>
  <c r="I22" i="74"/>
  <c r="M30" i="106" s="1"/>
  <c r="D21" i="74"/>
  <c r="E24" i="74"/>
  <c r="E21" i="74"/>
  <c r="E20" i="74"/>
  <c r="I52" i="74"/>
  <c r="M60" i="106" s="1"/>
  <c r="I68" i="74"/>
  <c r="M76" i="106" s="1"/>
  <c r="I32" i="74"/>
  <c r="M40" i="106" s="1"/>
  <c r="E22" i="74"/>
  <c r="E18" i="74"/>
  <c r="I62" i="74"/>
  <c r="M70" i="106" s="1"/>
  <c r="I28" i="74"/>
  <c r="M36" i="106" s="1"/>
  <c r="I18" i="74"/>
  <c r="M26" i="106" s="1"/>
  <c r="I42" i="74"/>
  <c r="M50" i="106" s="1"/>
  <c r="D18" i="74"/>
  <c r="I40" i="74"/>
  <c r="M48" i="106" s="1"/>
  <c r="I36" i="74"/>
  <c r="M44" i="106" s="1"/>
  <c r="I29" i="74"/>
  <c r="M37" i="106" s="1"/>
  <c r="I49" i="74"/>
  <c r="M57" i="106" s="1"/>
  <c r="I19" i="74"/>
  <c r="M27" i="106" s="1"/>
  <c r="I69" i="74"/>
  <c r="M77" i="106" s="1"/>
  <c r="C23" i="74"/>
  <c r="M18" i="106" s="1"/>
  <c r="I72" i="74"/>
  <c r="M80" i="106" s="1"/>
  <c r="I47" i="74"/>
  <c r="M55" i="106" s="1"/>
  <c r="I24" i="74"/>
  <c r="M32" i="106" s="1"/>
  <c r="D16" i="74"/>
  <c r="I56" i="74"/>
  <c r="M64" i="106" s="1"/>
  <c r="I70" i="74"/>
  <c r="M78" i="106" s="1"/>
  <c r="C24" i="74"/>
  <c r="M19" i="106" s="1"/>
  <c r="I57" i="74"/>
  <c r="M65" i="106" s="1"/>
  <c r="I37" i="74"/>
  <c r="M45" i="106" s="1"/>
  <c r="I20" i="74"/>
  <c r="M28" i="106" s="1"/>
  <c r="D24" i="74"/>
  <c r="I71" i="74"/>
  <c r="M79" i="106" s="1"/>
  <c r="I51" i="74"/>
  <c r="M59" i="106" s="1"/>
  <c r="I31" i="74"/>
  <c r="M39" i="106" s="1"/>
  <c r="C22" i="74"/>
  <c r="M17" i="106" s="1"/>
  <c r="I21" i="74"/>
  <c r="M29" i="106" s="1"/>
  <c r="I60" i="74"/>
  <c r="M68" i="106" s="1"/>
  <c r="C25" i="74"/>
  <c r="M20" i="106" s="1"/>
  <c r="I63" i="74"/>
  <c r="M71" i="106" s="1"/>
  <c r="I43" i="74"/>
  <c r="M51" i="106" s="1"/>
  <c r="I65" i="74"/>
  <c r="M73" i="106" s="1"/>
  <c r="I34" i="74"/>
  <c r="M42" i="106" s="1"/>
  <c r="C20" i="74"/>
  <c r="M15" i="106" s="1"/>
  <c r="E16" i="74"/>
  <c r="I66" i="74"/>
  <c r="M74" i="106" s="1"/>
  <c r="I46" i="74"/>
  <c r="M54" i="106" s="1"/>
  <c r="I27" i="74"/>
  <c r="M35" i="106" s="1"/>
  <c r="C18" i="74"/>
  <c r="M13" i="106" s="1"/>
  <c r="I17" i="74"/>
  <c r="M25" i="106" s="1"/>
  <c r="I55" i="74"/>
  <c r="M63" i="106" s="1"/>
  <c r="C21" i="74"/>
  <c r="M16" i="106" s="1"/>
  <c r="I59" i="74"/>
  <c r="M67" i="106" s="1"/>
  <c r="I33" i="74"/>
  <c r="M41" i="106" s="1"/>
  <c r="I50" i="74"/>
  <c r="M58" i="106" s="1"/>
  <c r="I30" i="74"/>
  <c r="M38" i="106" s="1"/>
  <c r="C16" i="74"/>
  <c r="M11" i="106" s="1"/>
  <c r="I61" i="74"/>
  <c r="M69" i="106" s="1"/>
  <c r="I41" i="74"/>
  <c r="M49" i="106" s="1"/>
  <c r="I23" i="74"/>
  <c r="M31" i="106" s="1"/>
  <c r="I39" i="74"/>
  <c r="M47" i="106" s="1"/>
  <c r="C19" i="74"/>
  <c r="M14" i="106" s="1"/>
  <c r="I26" i="74"/>
  <c r="M34" i="106" s="1"/>
  <c r="C17" i="74"/>
  <c r="M12" i="106" s="1"/>
  <c r="I54" i="74"/>
  <c r="M62" i="106" s="1"/>
  <c r="I25" i="74"/>
  <c r="M33" i="106" s="1"/>
  <c r="I44" i="74"/>
  <c r="M52" i="106" s="1"/>
  <c r="K20" i="68"/>
  <c r="K18" i="68"/>
  <c r="K22" i="68"/>
  <c r="J26" i="68"/>
  <c r="K30" i="68"/>
  <c r="K34" i="68"/>
  <c r="K40" i="68"/>
  <c r="K50" i="68"/>
  <c r="K55" i="68"/>
  <c r="J60" i="68"/>
  <c r="J65" i="68"/>
  <c r="K70" i="68"/>
  <c r="J19" i="68"/>
  <c r="J23" i="68"/>
  <c r="J27" i="68"/>
  <c r="J31" i="68"/>
  <c r="J36" i="68"/>
  <c r="J41" i="68"/>
  <c r="J46" i="68"/>
  <c r="J61" i="68"/>
  <c r="J66" i="68"/>
  <c r="J71" i="68"/>
  <c r="K24" i="68"/>
  <c r="K28" i="68"/>
  <c r="K32" i="68"/>
  <c r="K37" i="68"/>
  <c r="K42" i="68"/>
  <c r="K47" i="68"/>
  <c r="K52" i="68"/>
  <c r="K57" i="68"/>
  <c r="K62" i="68"/>
  <c r="J56" i="68"/>
  <c r="J44" i="68"/>
  <c r="J51" i="68"/>
  <c r="K68" i="68"/>
  <c r="K72" i="68"/>
  <c r="K44" i="68"/>
  <c r="K26" i="68"/>
  <c r="K60" i="68"/>
  <c r="J50" i="68"/>
  <c r="K19" i="68"/>
  <c r="J22" i="68"/>
  <c r="K36" i="68"/>
  <c r="J40" i="68"/>
  <c r="K56" i="68"/>
  <c r="K65" i="68"/>
  <c r="J18" i="68"/>
  <c r="K31" i="68"/>
  <c r="J34" i="68"/>
  <c r="K51" i="68"/>
  <c r="J55" i="68"/>
  <c r="K71" i="68"/>
  <c r="K27" i="68"/>
  <c r="J30" i="68"/>
  <c r="K46" i="68"/>
  <c r="K66" i="68"/>
  <c r="J70" i="68"/>
  <c r="K23" i="68"/>
  <c r="K41" i="68"/>
  <c r="K61" i="68"/>
  <c r="AZ3" i="67"/>
  <c r="K39" i="68"/>
  <c r="J39" i="68"/>
  <c r="J17" i="68"/>
  <c r="H75" i="68"/>
  <c r="L9" i="106" s="1"/>
  <c r="L180" i="106" s="1"/>
  <c r="K17" i="68"/>
  <c r="K33" i="68"/>
  <c r="J33" i="68"/>
  <c r="J54" i="68"/>
  <c r="K54" i="68"/>
  <c r="I74" i="68"/>
  <c r="L82" i="106" s="1"/>
  <c r="K74" i="68"/>
  <c r="E25" i="68" s="1"/>
  <c r="J21" i="68"/>
  <c r="K21" i="68"/>
  <c r="T3" i="67"/>
  <c r="AJ3" i="67"/>
  <c r="BE3" i="67"/>
  <c r="I3" i="67"/>
  <c r="X3" i="67"/>
  <c r="AP3" i="67"/>
  <c r="K29" i="68"/>
  <c r="J29" i="68"/>
  <c r="J49" i="68"/>
  <c r="K49" i="68"/>
  <c r="K69" i="68"/>
  <c r="J69" i="68"/>
  <c r="BX3" i="67"/>
  <c r="BS3" i="67"/>
  <c r="BM3" i="67"/>
  <c r="BI3" i="67"/>
  <c r="BD3" i="67"/>
  <c r="AY3" i="67"/>
  <c r="AS3" i="67"/>
  <c r="AO3" i="67"/>
  <c r="AI3" i="67"/>
  <c r="AE3" i="67"/>
  <c r="AA3" i="67"/>
  <c r="W3" i="67"/>
  <c r="S3" i="67"/>
  <c r="L3" i="67"/>
  <c r="H3" i="67"/>
  <c r="BU3" i="67"/>
  <c r="BP3" i="67"/>
  <c r="BK3" i="67"/>
  <c r="BF3" i="67"/>
  <c r="BA3" i="67"/>
  <c r="AV3" i="67"/>
  <c r="AQ3" i="67"/>
  <c r="AL3" i="67"/>
  <c r="AC3" i="67"/>
  <c r="Y3" i="67"/>
  <c r="U3" i="67"/>
  <c r="BV3" i="67"/>
  <c r="BR3" i="67"/>
  <c r="BL3" i="67"/>
  <c r="BG3" i="67"/>
  <c r="BB3" i="67"/>
  <c r="AW3" i="67"/>
  <c r="AR3" i="67"/>
  <c r="AM3" i="67"/>
  <c r="AH3" i="67"/>
  <c r="AD3" i="67"/>
  <c r="Z3" i="67"/>
  <c r="V3" i="67"/>
  <c r="O3" i="67"/>
  <c r="K3" i="67"/>
  <c r="G3" i="67"/>
  <c r="AG3" i="67"/>
  <c r="N3" i="67"/>
  <c r="M3" i="67"/>
  <c r="AF3" i="67"/>
  <c r="BT3" i="67"/>
  <c r="J59" i="68"/>
  <c r="K59" i="68"/>
  <c r="F3" i="67"/>
  <c r="J3" i="67"/>
  <c r="AB3" i="67"/>
  <c r="AT3" i="67"/>
  <c r="BO3" i="67"/>
  <c r="K25" i="68"/>
  <c r="J25" i="68"/>
  <c r="J43" i="68"/>
  <c r="K43" i="68"/>
  <c r="K63" i="68"/>
  <c r="J63" i="68"/>
  <c r="B26" i="68"/>
  <c r="L8" i="106" s="1"/>
  <c r="J20" i="68"/>
  <c r="J24" i="68"/>
  <c r="J28" i="68"/>
  <c r="J32" i="68"/>
  <c r="J37" i="68"/>
  <c r="J42" i="68"/>
  <c r="J47" i="68"/>
  <c r="J52" i="68"/>
  <c r="J57" i="68"/>
  <c r="J62" i="68"/>
  <c r="J68" i="68"/>
  <c r="J72" i="68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K102" i="106" s="1"/>
  <c r="P3" i="61"/>
  <c r="BX3" i="61" s="1"/>
  <c r="K182" i="106" l="1"/>
  <c r="K171" i="106"/>
  <c r="L173" i="106"/>
  <c r="K179" i="106"/>
  <c r="K168" i="106"/>
  <c r="K183" i="106"/>
  <c r="K172" i="106"/>
  <c r="M21" i="106"/>
  <c r="L170" i="106"/>
  <c r="L184" i="106"/>
  <c r="L165" i="106"/>
  <c r="K98" i="106"/>
  <c r="L167" i="106"/>
  <c r="L181" i="106"/>
  <c r="L169" i="106"/>
  <c r="L176" i="106"/>
  <c r="K177" i="106"/>
  <c r="K166" i="106"/>
  <c r="K185" i="106"/>
  <c r="K174" i="106"/>
  <c r="L178" i="106"/>
  <c r="M175" i="106"/>
  <c r="E19" i="68"/>
  <c r="E17" i="68"/>
  <c r="D23" i="68"/>
  <c r="D17" i="68"/>
  <c r="D19" i="68"/>
  <c r="C26" i="74"/>
  <c r="I75" i="74"/>
  <c r="I54" i="68"/>
  <c r="L62" i="106" s="1"/>
  <c r="C22" i="68"/>
  <c r="L17" i="106" s="1"/>
  <c r="I62" i="68"/>
  <c r="L70" i="106" s="1"/>
  <c r="I42" i="68"/>
  <c r="L50" i="106" s="1"/>
  <c r="I24" i="68"/>
  <c r="L32" i="106" s="1"/>
  <c r="I49" i="68"/>
  <c r="L57" i="106" s="1"/>
  <c r="C19" i="68"/>
  <c r="L14" i="106" s="1"/>
  <c r="I25" i="68"/>
  <c r="L33" i="106" s="1"/>
  <c r="I59" i="68"/>
  <c r="L67" i="106" s="1"/>
  <c r="E20" i="68"/>
  <c r="E23" i="68"/>
  <c r="I57" i="68"/>
  <c r="L65" i="106" s="1"/>
  <c r="I37" i="68"/>
  <c r="L45" i="106" s="1"/>
  <c r="I20" i="68"/>
  <c r="L28" i="106" s="1"/>
  <c r="C20" i="68"/>
  <c r="L15" i="106" s="1"/>
  <c r="I43" i="68"/>
  <c r="L51" i="106" s="1"/>
  <c r="I69" i="68"/>
  <c r="L77" i="106" s="1"/>
  <c r="I72" i="68"/>
  <c r="L80" i="106" s="1"/>
  <c r="I52" i="68"/>
  <c r="L60" i="106" s="1"/>
  <c r="I32" i="68"/>
  <c r="L40" i="106" s="1"/>
  <c r="C18" i="68"/>
  <c r="L13" i="106" s="1"/>
  <c r="I63" i="68"/>
  <c r="L71" i="106" s="1"/>
  <c r="I68" i="68"/>
  <c r="L76" i="106" s="1"/>
  <c r="I47" i="68"/>
  <c r="L55" i="106" s="1"/>
  <c r="I28" i="68"/>
  <c r="L36" i="106" s="1"/>
  <c r="C24" i="68"/>
  <c r="L19" i="106" s="1"/>
  <c r="C16" i="68"/>
  <c r="L11" i="106" s="1"/>
  <c r="I29" i="68"/>
  <c r="L37" i="106" s="1"/>
  <c r="E21" i="68"/>
  <c r="E24" i="68"/>
  <c r="I21" i="68"/>
  <c r="L29" i="106" s="1"/>
  <c r="C25" i="68"/>
  <c r="L20" i="106" s="1"/>
  <c r="C23" i="68"/>
  <c r="L18" i="106" s="1"/>
  <c r="C21" i="68"/>
  <c r="L16" i="106" s="1"/>
  <c r="C17" i="68"/>
  <c r="L12" i="106" s="1"/>
  <c r="I33" i="68"/>
  <c r="L41" i="106" s="1"/>
  <c r="I17" i="68"/>
  <c r="L25" i="106" s="1"/>
  <c r="E22" i="68"/>
  <c r="D20" i="68"/>
  <c r="E16" i="68"/>
  <c r="D18" i="68"/>
  <c r="I66" i="68"/>
  <c r="L74" i="106" s="1"/>
  <c r="I51" i="68"/>
  <c r="L59" i="106" s="1"/>
  <c r="I41" i="68"/>
  <c r="L49" i="106" s="1"/>
  <c r="I27" i="68"/>
  <c r="L35" i="106" s="1"/>
  <c r="I19" i="68"/>
  <c r="L27" i="106" s="1"/>
  <c r="I71" i="68"/>
  <c r="L79" i="106" s="1"/>
  <c r="I61" i="68"/>
  <c r="L69" i="106" s="1"/>
  <c r="I56" i="68"/>
  <c r="L64" i="106" s="1"/>
  <c r="I46" i="68"/>
  <c r="L54" i="106" s="1"/>
  <c r="I36" i="68"/>
  <c r="L44" i="106" s="1"/>
  <c r="I31" i="68"/>
  <c r="L39" i="106" s="1"/>
  <c r="I23" i="68"/>
  <c r="L31" i="106" s="1"/>
  <c r="I70" i="68"/>
  <c r="L78" i="106" s="1"/>
  <c r="I50" i="68"/>
  <c r="L58" i="106" s="1"/>
  <c r="I30" i="68"/>
  <c r="L38" i="106" s="1"/>
  <c r="I34" i="68"/>
  <c r="L42" i="106" s="1"/>
  <c r="I65" i="68"/>
  <c r="L73" i="106" s="1"/>
  <c r="I44" i="68"/>
  <c r="L52" i="106" s="1"/>
  <c r="I26" i="68"/>
  <c r="L34" i="106" s="1"/>
  <c r="I55" i="68"/>
  <c r="L63" i="106" s="1"/>
  <c r="I18" i="68"/>
  <c r="L26" i="106" s="1"/>
  <c r="I60" i="68"/>
  <c r="L68" i="106" s="1"/>
  <c r="I40" i="68"/>
  <c r="L48" i="106" s="1"/>
  <c r="I22" i="68"/>
  <c r="L30" i="106" s="1"/>
  <c r="E18" i="68"/>
  <c r="D22" i="68"/>
  <c r="D21" i="68"/>
  <c r="D16" i="68"/>
  <c r="I39" i="68"/>
  <c r="L47" i="106" s="1"/>
  <c r="D24" i="68"/>
  <c r="K24" i="62"/>
  <c r="K28" i="62"/>
  <c r="K32" i="62"/>
  <c r="K37" i="62"/>
  <c r="K42" i="62"/>
  <c r="K47" i="62"/>
  <c r="K52" i="62"/>
  <c r="K57" i="62"/>
  <c r="K62" i="62"/>
  <c r="J21" i="62"/>
  <c r="J25" i="62"/>
  <c r="J29" i="62"/>
  <c r="J33" i="62"/>
  <c r="J39" i="62"/>
  <c r="J43" i="62"/>
  <c r="J54" i="62"/>
  <c r="J59" i="62"/>
  <c r="J63" i="62"/>
  <c r="J69" i="62"/>
  <c r="J17" i="62"/>
  <c r="K18" i="62"/>
  <c r="K22" i="62"/>
  <c r="J26" i="62"/>
  <c r="K30" i="62"/>
  <c r="K34" i="62"/>
  <c r="J40" i="62"/>
  <c r="J44" i="62"/>
  <c r="K50" i="62"/>
  <c r="K55" i="62"/>
  <c r="J60" i="62"/>
  <c r="J65" i="62"/>
  <c r="K70" i="62"/>
  <c r="K20" i="62"/>
  <c r="J19" i="62"/>
  <c r="J23" i="62"/>
  <c r="J27" i="62"/>
  <c r="J31" i="62"/>
  <c r="J36" i="62"/>
  <c r="J41" i="62"/>
  <c r="J46" i="62"/>
  <c r="J51" i="62"/>
  <c r="J56" i="62"/>
  <c r="J61" i="62"/>
  <c r="J66" i="62"/>
  <c r="J71" i="62"/>
  <c r="K68" i="62"/>
  <c r="K72" i="62"/>
  <c r="J49" i="62"/>
  <c r="K40" i="62"/>
  <c r="K60" i="62"/>
  <c r="J18" i="62"/>
  <c r="J22" i="62"/>
  <c r="K26" i="62"/>
  <c r="K44" i="62"/>
  <c r="K65" i="62"/>
  <c r="J34" i="62"/>
  <c r="J55" i="62"/>
  <c r="J30" i="62"/>
  <c r="J50" i="62"/>
  <c r="J70" i="62"/>
  <c r="I74" i="62"/>
  <c r="K82" i="106" s="1"/>
  <c r="K19" i="62"/>
  <c r="K74" i="62"/>
  <c r="E25" i="62" s="1"/>
  <c r="I3" i="61"/>
  <c r="M3" i="61"/>
  <c r="T3" i="61"/>
  <c r="X3" i="61"/>
  <c r="AB3" i="61"/>
  <c r="AF3" i="61"/>
  <c r="AJ3" i="61"/>
  <c r="AP3" i="61"/>
  <c r="AT3" i="61"/>
  <c r="AZ3" i="61"/>
  <c r="BE3" i="61"/>
  <c r="BJ3" i="61"/>
  <c r="BO3" i="61"/>
  <c r="BT3" i="61"/>
  <c r="K23" i="62"/>
  <c r="K27" i="62"/>
  <c r="K31" i="62"/>
  <c r="K36" i="62"/>
  <c r="K41" i="62"/>
  <c r="K46" i="62"/>
  <c r="K51" i="62"/>
  <c r="K56" i="62"/>
  <c r="K61" i="62"/>
  <c r="K66" i="62"/>
  <c r="K71" i="62"/>
  <c r="N3" i="61"/>
  <c r="Y3" i="61"/>
  <c r="AL3" i="61"/>
  <c r="AV3" i="61"/>
  <c r="BA3" i="61"/>
  <c r="BK3" i="61"/>
  <c r="BP3" i="61"/>
  <c r="BU3" i="61"/>
  <c r="B26" i="62"/>
  <c r="K8" i="106" s="1"/>
  <c r="J3" i="61"/>
  <c r="AG3" i="61"/>
  <c r="K3" i="61"/>
  <c r="V3" i="61"/>
  <c r="AH3" i="61"/>
  <c r="AR3" i="61"/>
  <c r="BL3" i="61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H75" i="62"/>
  <c r="K9" i="106" s="1"/>
  <c r="K178" i="106" s="1"/>
  <c r="F3" i="61"/>
  <c r="U3" i="61"/>
  <c r="AC3" i="61"/>
  <c r="AQ3" i="61"/>
  <c r="BF3" i="61"/>
  <c r="G3" i="61"/>
  <c r="O3" i="61"/>
  <c r="Z3" i="61"/>
  <c r="AD3" i="61"/>
  <c r="AM3" i="61"/>
  <c r="AW3" i="61"/>
  <c r="BB3" i="61"/>
  <c r="BG3" i="61"/>
  <c r="BR3" i="61"/>
  <c r="BV3" i="61"/>
  <c r="K17" i="62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J102" i="106" s="1"/>
  <c r="P3" i="55"/>
  <c r="BX3" i="55" s="1"/>
  <c r="J179" i="106" l="1"/>
  <c r="J168" i="106"/>
  <c r="J183" i="106"/>
  <c r="J172" i="106"/>
  <c r="K170" i="106"/>
  <c r="L175" i="106"/>
  <c r="K173" i="106"/>
  <c r="J98" i="106"/>
  <c r="K181" i="106"/>
  <c r="K184" i="106"/>
  <c r="K165" i="106"/>
  <c r="J177" i="106"/>
  <c r="J166" i="106"/>
  <c r="J185" i="106"/>
  <c r="J174" i="106"/>
  <c r="L21" i="106"/>
  <c r="K169" i="106"/>
  <c r="K176" i="106"/>
  <c r="K167" i="106"/>
  <c r="K180" i="106"/>
  <c r="L164" i="106"/>
  <c r="E19" i="62"/>
  <c r="D18" i="62"/>
  <c r="E17" i="62"/>
  <c r="D23" i="62"/>
  <c r="D22" i="62"/>
  <c r="D19" i="62"/>
  <c r="D17" i="62"/>
  <c r="C26" i="68"/>
  <c r="I75" i="68"/>
  <c r="I25" i="62"/>
  <c r="K33" i="106" s="1"/>
  <c r="D21" i="62"/>
  <c r="E21" i="62"/>
  <c r="D24" i="62"/>
  <c r="D20" i="62"/>
  <c r="E23" i="62"/>
  <c r="E16" i="62"/>
  <c r="I32" i="62"/>
  <c r="K40" i="106" s="1"/>
  <c r="D16" i="62"/>
  <c r="I72" i="62"/>
  <c r="K80" i="106" s="1"/>
  <c r="I52" i="62"/>
  <c r="K60" i="106" s="1"/>
  <c r="E24" i="62"/>
  <c r="E20" i="62"/>
  <c r="I68" i="62"/>
  <c r="K76" i="106" s="1"/>
  <c r="I47" i="62"/>
  <c r="K55" i="106" s="1"/>
  <c r="I28" i="62"/>
  <c r="K36" i="106" s="1"/>
  <c r="I61" i="62"/>
  <c r="K69" i="106" s="1"/>
  <c r="I41" i="62"/>
  <c r="K49" i="106" s="1"/>
  <c r="I23" i="62"/>
  <c r="K31" i="106" s="1"/>
  <c r="C22" i="62"/>
  <c r="K17" i="106" s="1"/>
  <c r="I60" i="62"/>
  <c r="K68" i="106" s="1"/>
  <c r="C25" i="62"/>
  <c r="K20" i="106" s="1"/>
  <c r="C16" i="62"/>
  <c r="K11" i="106" s="1"/>
  <c r="I17" i="62"/>
  <c r="K25" i="106" s="1"/>
  <c r="I44" i="62"/>
  <c r="K52" i="106" s="1"/>
  <c r="C19" i="62"/>
  <c r="K14" i="106" s="1"/>
  <c r="I62" i="62"/>
  <c r="K70" i="106" s="1"/>
  <c r="I42" i="62"/>
  <c r="K50" i="106" s="1"/>
  <c r="I24" i="62"/>
  <c r="K32" i="106" s="1"/>
  <c r="E22" i="62"/>
  <c r="E18" i="62"/>
  <c r="I56" i="62"/>
  <c r="K64" i="106" s="1"/>
  <c r="I36" i="62"/>
  <c r="K44" i="106" s="1"/>
  <c r="I19" i="62"/>
  <c r="K27" i="106" s="1"/>
  <c r="C18" i="62"/>
  <c r="K13" i="106" s="1"/>
  <c r="I29" i="62"/>
  <c r="K37" i="106" s="1"/>
  <c r="C21" i="62"/>
  <c r="K16" i="106" s="1"/>
  <c r="I26" i="62"/>
  <c r="K34" i="106" s="1"/>
  <c r="I70" i="62"/>
  <c r="K78" i="106" s="1"/>
  <c r="I39" i="62"/>
  <c r="K47" i="106" s="1"/>
  <c r="I65" i="62"/>
  <c r="K73" i="106" s="1"/>
  <c r="I43" i="62"/>
  <c r="K51" i="106" s="1"/>
  <c r="I57" i="62"/>
  <c r="K65" i="106" s="1"/>
  <c r="I37" i="62"/>
  <c r="K45" i="106" s="1"/>
  <c r="I20" i="62"/>
  <c r="K28" i="106" s="1"/>
  <c r="I71" i="62"/>
  <c r="K79" i="106" s="1"/>
  <c r="I51" i="62"/>
  <c r="K59" i="106" s="1"/>
  <c r="I31" i="62"/>
  <c r="K39" i="106" s="1"/>
  <c r="I69" i="62"/>
  <c r="K77" i="106" s="1"/>
  <c r="I49" i="62"/>
  <c r="K57" i="106" s="1"/>
  <c r="I22" i="62"/>
  <c r="K30" i="106" s="1"/>
  <c r="C17" i="62"/>
  <c r="K12" i="106" s="1"/>
  <c r="C24" i="62"/>
  <c r="K19" i="106" s="1"/>
  <c r="I59" i="62"/>
  <c r="K67" i="106" s="1"/>
  <c r="I30" i="62"/>
  <c r="K38" i="106" s="1"/>
  <c r="I33" i="62"/>
  <c r="K41" i="106" s="1"/>
  <c r="I63" i="62"/>
  <c r="K71" i="106" s="1"/>
  <c r="I34" i="62"/>
  <c r="K42" i="106" s="1"/>
  <c r="I66" i="62"/>
  <c r="K74" i="106" s="1"/>
  <c r="I46" i="62"/>
  <c r="K54" i="106" s="1"/>
  <c r="I27" i="62"/>
  <c r="K35" i="106" s="1"/>
  <c r="I40" i="62"/>
  <c r="K48" i="106" s="1"/>
  <c r="I18" i="62"/>
  <c r="K26" i="106" s="1"/>
  <c r="C20" i="62"/>
  <c r="K15" i="106" s="1"/>
  <c r="I50" i="62"/>
  <c r="K58" i="106" s="1"/>
  <c r="I21" i="62"/>
  <c r="K29" i="106" s="1"/>
  <c r="I54" i="62"/>
  <c r="K62" i="106" s="1"/>
  <c r="C23" i="62"/>
  <c r="K18" i="106" s="1"/>
  <c r="I55" i="62"/>
  <c r="K63" i="106" s="1"/>
  <c r="J19" i="56"/>
  <c r="J23" i="56"/>
  <c r="J27" i="56"/>
  <c r="J31" i="56"/>
  <c r="J36" i="56"/>
  <c r="J41" i="56"/>
  <c r="J46" i="56"/>
  <c r="J61" i="56"/>
  <c r="J66" i="56"/>
  <c r="J71" i="56"/>
  <c r="K20" i="56"/>
  <c r="K28" i="56"/>
  <c r="K32" i="56"/>
  <c r="K37" i="56"/>
  <c r="K47" i="56"/>
  <c r="K52" i="56"/>
  <c r="K57" i="56"/>
  <c r="K62" i="56"/>
  <c r="J21" i="56"/>
  <c r="J25" i="56"/>
  <c r="J29" i="56"/>
  <c r="J39" i="56"/>
  <c r="J43" i="56"/>
  <c r="J54" i="56"/>
  <c r="J59" i="56"/>
  <c r="J63" i="56"/>
  <c r="J69" i="56"/>
  <c r="K24" i="56"/>
  <c r="J18" i="56"/>
  <c r="K22" i="56"/>
  <c r="K26" i="56"/>
  <c r="K30" i="56"/>
  <c r="K34" i="56"/>
  <c r="K40" i="56"/>
  <c r="K50" i="56"/>
  <c r="K55" i="56"/>
  <c r="K65" i="56"/>
  <c r="J70" i="56"/>
  <c r="J51" i="56"/>
  <c r="K44" i="56"/>
  <c r="K60" i="56"/>
  <c r="K42" i="56"/>
  <c r="J56" i="56"/>
  <c r="K72" i="56"/>
  <c r="K68" i="56"/>
  <c r="J33" i="56"/>
  <c r="J49" i="56"/>
  <c r="J30" i="56"/>
  <c r="K18" i="56"/>
  <c r="J40" i="56"/>
  <c r="J50" i="56"/>
  <c r="J60" i="56"/>
  <c r="K70" i="56"/>
  <c r="J22" i="56"/>
  <c r="J26" i="56"/>
  <c r="J34" i="56"/>
  <c r="J44" i="56"/>
  <c r="J55" i="56"/>
  <c r="J65" i="56"/>
  <c r="K19" i="56"/>
  <c r="K23" i="56"/>
  <c r="K27" i="56"/>
  <c r="K31" i="56"/>
  <c r="K36" i="56"/>
  <c r="K41" i="56"/>
  <c r="K46" i="56"/>
  <c r="K51" i="56"/>
  <c r="K56" i="56"/>
  <c r="K61" i="56"/>
  <c r="K66" i="56"/>
  <c r="K71" i="56"/>
  <c r="I74" i="56"/>
  <c r="J82" i="106" s="1"/>
  <c r="K74" i="56"/>
  <c r="E25" i="56" s="1"/>
  <c r="I3" i="55"/>
  <c r="AB3" i="55"/>
  <c r="AT3" i="55"/>
  <c r="AZ3" i="55"/>
  <c r="BE3" i="55"/>
  <c r="BJ3" i="55"/>
  <c r="BO3" i="55"/>
  <c r="BT3" i="55"/>
  <c r="T3" i="55"/>
  <c r="AF3" i="55"/>
  <c r="J3" i="55"/>
  <c r="Y3" i="55"/>
  <c r="AL3" i="55"/>
  <c r="BK3" i="55"/>
  <c r="B26" i="56"/>
  <c r="J8" i="106" s="1"/>
  <c r="M3" i="55"/>
  <c r="AJ3" i="55"/>
  <c r="AC3" i="55"/>
  <c r="G3" i="55"/>
  <c r="K3" i="55"/>
  <c r="O3" i="55"/>
  <c r="V3" i="55"/>
  <c r="Z3" i="55"/>
  <c r="AD3" i="55"/>
  <c r="AH3" i="55"/>
  <c r="AM3" i="55"/>
  <c r="AR3" i="55"/>
  <c r="AW3" i="55"/>
  <c r="BB3" i="55"/>
  <c r="BG3" i="55"/>
  <c r="BL3" i="55"/>
  <c r="BR3" i="55"/>
  <c r="BV3" i="55"/>
  <c r="K17" i="56"/>
  <c r="J20" i="56"/>
  <c r="K21" i="56"/>
  <c r="J24" i="56"/>
  <c r="K25" i="56"/>
  <c r="J28" i="56"/>
  <c r="K29" i="56"/>
  <c r="J32" i="56"/>
  <c r="K33" i="56"/>
  <c r="J37" i="56"/>
  <c r="K39" i="56"/>
  <c r="J42" i="56"/>
  <c r="K43" i="56"/>
  <c r="J47" i="56"/>
  <c r="K49" i="56"/>
  <c r="J52" i="56"/>
  <c r="K54" i="56"/>
  <c r="J57" i="56"/>
  <c r="K59" i="56"/>
  <c r="J62" i="56"/>
  <c r="K63" i="56"/>
  <c r="J68" i="56"/>
  <c r="K69" i="56"/>
  <c r="J72" i="56"/>
  <c r="H75" i="56"/>
  <c r="J9" i="106" s="1"/>
  <c r="J165" i="106" s="1"/>
  <c r="X3" i="55"/>
  <c r="AP3" i="55"/>
  <c r="F3" i="55"/>
  <c r="N3" i="55"/>
  <c r="U3" i="55"/>
  <c r="AG3" i="55"/>
  <c r="AQ3" i="55"/>
  <c r="AV3" i="55"/>
  <c r="BA3" i="55"/>
  <c r="BF3" i="55"/>
  <c r="BP3" i="55"/>
  <c r="BU3" i="55"/>
  <c r="J17" i="56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I102" i="106" s="1"/>
  <c r="P3" i="49"/>
  <c r="BX3" i="49" s="1"/>
  <c r="I98" i="106" l="1"/>
  <c r="J178" i="106"/>
  <c r="J181" i="106"/>
  <c r="J169" i="106"/>
  <c r="J176" i="106"/>
  <c r="I177" i="106"/>
  <c r="I166" i="106"/>
  <c r="I185" i="106"/>
  <c r="I174" i="106"/>
  <c r="J171" i="106"/>
  <c r="J180" i="106"/>
  <c r="I182" i="106"/>
  <c r="I171" i="106"/>
  <c r="J182" i="106"/>
  <c r="K175" i="106"/>
  <c r="J173" i="106"/>
  <c r="I179" i="106"/>
  <c r="I168" i="106"/>
  <c r="I183" i="106"/>
  <c r="I172" i="106"/>
  <c r="K21" i="106"/>
  <c r="J167" i="106"/>
  <c r="J164" i="106" s="1"/>
  <c r="J170" i="106"/>
  <c r="K164" i="106"/>
  <c r="J184" i="106"/>
  <c r="E17" i="56"/>
  <c r="D19" i="56"/>
  <c r="D17" i="56"/>
  <c r="D23" i="56"/>
  <c r="I75" i="62"/>
  <c r="C26" i="62"/>
  <c r="E23" i="56"/>
  <c r="E19" i="56"/>
  <c r="I21" i="56"/>
  <c r="J29" i="106" s="1"/>
  <c r="D18" i="56"/>
  <c r="D20" i="56"/>
  <c r="E21" i="56"/>
  <c r="D21" i="56"/>
  <c r="D22" i="56"/>
  <c r="D16" i="56"/>
  <c r="I72" i="56"/>
  <c r="J80" i="106" s="1"/>
  <c r="I68" i="56"/>
  <c r="J76" i="106" s="1"/>
  <c r="I57" i="56"/>
  <c r="J65" i="106" s="1"/>
  <c r="I52" i="56"/>
  <c r="J60" i="106" s="1"/>
  <c r="I47" i="56"/>
  <c r="J55" i="106" s="1"/>
  <c r="I32" i="56"/>
  <c r="J40" i="106" s="1"/>
  <c r="E24" i="56"/>
  <c r="E22" i="56"/>
  <c r="E20" i="56"/>
  <c r="I28" i="56"/>
  <c r="J36" i="106" s="1"/>
  <c r="I62" i="56"/>
  <c r="J70" i="106" s="1"/>
  <c r="I42" i="56"/>
  <c r="J50" i="106" s="1"/>
  <c r="E18" i="56"/>
  <c r="I37" i="56"/>
  <c r="J45" i="106" s="1"/>
  <c r="I20" i="56"/>
  <c r="J28" i="106" s="1"/>
  <c r="I24" i="56"/>
  <c r="J32" i="106" s="1"/>
  <c r="I61" i="56"/>
  <c r="J69" i="106" s="1"/>
  <c r="I41" i="56"/>
  <c r="J49" i="106" s="1"/>
  <c r="I23" i="56"/>
  <c r="J31" i="106" s="1"/>
  <c r="I25" i="56"/>
  <c r="J33" i="106" s="1"/>
  <c r="I69" i="56"/>
  <c r="J77" i="106" s="1"/>
  <c r="I39" i="56"/>
  <c r="J47" i="106" s="1"/>
  <c r="I65" i="56"/>
  <c r="J73" i="106" s="1"/>
  <c r="I34" i="56"/>
  <c r="J42" i="106" s="1"/>
  <c r="I18" i="56"/>
  <c r="J26" i="106" s="1"/>
  <c r="I56" i="56"/>
  <c r="J64" i="106" s="1"/>
  <c r="I36" i="56"/>
  <c r="J44" i="106" s="1"/>
  <c r="I19" i="56"/>
  <c r="J27" i="106" s="1"/>
  <c r="C22" i="56"/>
  <c r="J17" i="106" s="1"/>
  <c r="I17" i="56"/>
  <c r="J25" i="106" s="1"/>
  <c r="C25" i="56"/>
  <c r="J20" i="106" s="1"/>
  <c r="I63" i="56"/>
  <c r="J71" i="106" s="1"/>
  <c r="C24" i="56"/>
  <c r="J19" i="106" s="1"/>
  <c r="C23" i="56"/>
  <c r="J18" i="106" s="1"/>
  <c r="I60" i="56"/>
  <c r="J68" i="106" s="1"/>
  <c r="I44" i="56"/>
  <c r="J52" i="106" s="1"/>
  <c r="I30" i="56"/>
  <c r="J38" i="106" s="1"/>
  <c r="I54" i="56"/>
  <c r="J62" i="106" s="1"/>
  <c r="D24" i="56"/>
  <c r="I71" i="56"/>
  <c r="J79" i="106" s="1"/>
  <c r="I51" i="56"/>
  <c r="J59" i="106" s="1"/>
  <c r="I31" i="56"/>
  <c r="J39" i="106" s="1"/>
  <c r="C18" i="56"/>
  <c r="J13" i="106" s="1"/>
  <c r="I43" i="56"/>
  <c r="J51" i="106" s="1"/>
  <c r="C21" i="56"/>
  <c r="J16" i="106" s="1"/>
  <c r="I59" i="56"/>
  <c r="J67" i="106" s="1"/>
  <c r="C20" i="56"/>
  <c r="J15" i="106" s="1"/>
  <c r="C19" i="56"/>
  <c r="J14" i="106" s="1"/>
  <c r="I55" i="56"/>
  <c r="J63" i="106" s="1"/>
  <c r="I40" i="56"/>
  <c r="J48" i="106" s="1"/>
  <c r="I26" i="56"/>
  <c r="J34" i="106" s="1"/>
  <c r="I29" i="56"/>
  <c r="J37" i="106" s="1"/>
  <c r="E16" i="56"/>
  <c r="I66" i="56"/>
  <c r="J74" i="106" s="1"/>
  <c r="I46" i="56"/>
  <c r="J54" i="106" s="1"/>
  <c r="I27" i="56"/>
  <c r="J35" i="106" s="1"/>
  <c r="I33" i="56"/>
  <c r="J41" i="106" s="1"/>
  <c r="C17" i="56"/>
  <c r="J12" i="106" s="1"/>
  <c r="I49" i="56"/>
  <c r="J57" i="106" s="1"/>
  <c r="C16" i="56"/>
  <c r="J11" i="106" s="1"/>
  <c r="J21" i="106" s="1"/>
  <c r="I70" i="56"/>
  <c r="J78" i="106" s="1"/>
  <c r="I50" i="56"/>
  <c r="J58" i="106" s="1"/>
  <c r="I22" i="56"/>
  <c r="J30" i="106" s="1"/>
  <c r="K20" i="50"/>
  <c r="J21" i="50"/>
  <c r="J25" i="50"/>
  <c r="J29" i="50"/>
  <c r="J39" i="50"/>
  <c r="J43" i="50"/>
  <c r="J54" i="50"/>
  <c r="J59" i="50"/>
  <c r="J63" i="50"/>
  <c r="J69" i="50"/>
  <c r="K18" i="50"/>
  <c r="K22" i="50"/>
  <c r="K26" i="50"/>
  <c r="K30" i="50"/>
  <c r="K34" i="50"/>
  <c r="K40" i="50"/>
  <c r="K50" i="50"/>
  <c r="K55" i="50"/>
  <c r="K60" i="50"/>
  <c r="K65" i="50"/>
  <c r="K70" i="50"/>
  <c r="J17" i="50"/>
  <c r="J19" i="50"/>
  <c r="J23" i="50"/>
  <c r="K27" i="50"/>
  <c r="K31" i="50"/>
  <c r="K36" i="50"/>
  <c r="K41" i="50"/>
  <c r="K46" i="50"/>
  <c r="K51" i="50"/>
  <c r="K61" i="50"/>
  <c r="K66" i="50"/>
  <c r="J71" i="50"/>
  <c r="K24" i="50"/>
  <c r="K28" i="50"/>
  <c r="K32" i="50"/>
  <c r="K37" i="50"/>
  <c r="K42" i="50"/>
  <c r="K47" i="50"/>
  <c r="K52" i="50"/>
  <c r="K57" i="50"/>
  <c r="K62" i="50"/>
  <c r="K56" i="50"/>
  <c r="K44" i="50"/>
  <c r="K68" i="50"/>
  <c r="K72" i="50"/>
  <c r="J33" i="50"/>
  <c r="J49" i="50"/>
  <c r="K23" i="50"/>
  <c r="K19" i="50"/>
  <c r="J27" i="50"/>
  <c r="J31" i="50"/>
  <c r="J36" i="50"/>
  <c r="J41" i="50"/>
  <c r="J46" i="50"/>
  <c r="J51" i="50"/>
  <c r="J56" i="50"/>
  <c r="J61" i="50"/>
  <c r="J66" i="50"/>
  <c r="K71" i="50"/>
  <c r="I74" i="50"/>
  <c r="I82" i="106" s="1"/>
  <c r="K74" i="50"/>
  <c r="E25" i="50" s="1"/>
  <c r="I3" i="49"/>
  <c r="M3" i="49"/>
  <c r="T3" i="49"/>
  <c r="X3" i="49"/>
  <c r="AB3" i="49"/>
  <c r="AF3" i="49"/>
  <c r="AJ3" i="49"/>
  <c r="AP3" i="49"/>
  <c r="AT3" i="49"/>
  <c r="AZ3" i="49"/>
  <c r="BE3" i="49"/>
  <c r="BJ3" i="49"/>
  <c r="BO3" i="49"/>
  <c r="BT3" i="49"/>
  <c r="J18" i="50"/>
  <c r="J22" i="50"/>
  <c r="J26" i="50"/>
  <c r="J30" i="50"/>
  <c r="J34" i="50"/>
  <c r="J40" i="50"/>
  <c r="J44" i="50"/>
  <c r="J50" i="50"/>
  <c r="J55" i="50"/>
  <c r="J60" i="50"/>
  <c r="J65" i="50"/>
  <c r="J70" i="50"/>
  <c r="J3" i="49"/>
  <c r="Y3" i="49"/>
  <c r="AL3" i="49"/>
  <c r="AV3" i="49"/>
  <c r="BP3" i="49"/>
  <c r="B26" i="50"/>
  <c r="I8" i="106" s="1"/>
  <c r="F3" i="49"/>
  <c r="N3" i="49"/>
  <c r="AC3" i="49"/>
  <c r="AG3" i="49"/>
  <c r="AQ3" i="49"/>
  <c r="BA3" i="49"/>
  <c r="BF3" i="49"/>
  <c r="BK3" i="49"/>
  <c r="BU3" i="49"/>
  <c r="G3" i="49"/>
  <c r="K3" i="49"/>
  <c r="O3" i="49"/>
  <c r="V3" i="49"/>
  <c r="Z3" i="49"/>
  <c r="AD3" i="49"/>
  <c r="AH3" i="49"/>
  <c r="AM3" i="49"/>
  <c r="AR3" i="49"/>
  <c r="AW3" i="49"/>
  <c r="BB3" i="49"/>
  <c r="BG3" i="49"/>
  <c r="BL3" i="49"/>
  <c r="BR3" i="49"/>
  <c r="BV3" i="49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H75" i="50"/>
  <c r="I9" i="106" s="1"/>
  <c r="I180" i="106" s="1"/>
  <c r="U3" i="49"/>
  <c r="H3" i="49"/>
  <c r="L3" i="49"/>
  <c r="S3" i="49"/>
  <c r="W3" i="49"/>
  <c r="AA3" i="49"/>
  <c r="AE3" i="49"/>
  <c r="AI3" i="49"/>
  <c r="AO3" i="49"/>
  <c r="AS3" i="49"/>
  <c r="AY3" i="49"/>
  <c r="BD3" i="49"/>
  <c r="BI3" i="49"/>
  <c r="BM3" i="49"/>
  <c r="BS3" i="49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H102" i="106" s="1"/>
  <c r="P3" i="43"/>
  <c r="BX3" i="43" s="1"/>
  <c r="H179" i="106" l="1"/>
  <c r="H168" i="106"/>
  <c r="H183" i="106"/>
  <c r="H172" i="106"/>
  <c r="I170" i="106"/>
  <c r="J175" i="106"/>
  <c r="I173" i="106"/>
  <c r="H98" i="106"/>
  <c r="I181" i="106"/>
  <c r="I184" i="106"/>
  <c r="I165" i="106"/>
  <c r="H177" i="106"/>
  <c r="H166" i="106"/>
  <c r="H185" i="106"/>
  <c r="H174" i="106"/>
  <c r="I167" i="106"/>
  <c r="I169" i="106"/>
  <c r="I176" i="106"/>
  <c r="H182" i="106"/>
  <c r="H171" i="106"/>
  <c r="I178" i="106"/>
  <c r="E23" i="50"/>
  <c r="E19" i="50"/>
  <c r="E17" i="50"/>
  <c r="I75" i="56"/>
  <c r="E20" i="50"/>
  <c r="C26" i="56"/>
  <c r="I21" i="50"/>
  <c r="I29" i="106" s="1"/>
  <c r="E21" i="50"/>
  <c r="D17" i="50"/>
  <c r="E24" i="50"/>
  <c r="D19" i="50"/>
  <c r="D23" i="50"/>
  <c r="I52" i="50"/>
  <c r="I60" i="106" s="1"/>
  <c r="I47" i="50"/>
  <c r="I55" i="106" s="1"/>
  <c r="D20" i="50"/>
  <c r="I71" i="50"/>
  <c r="I79" i="106" s="1"/>
  <c r="I72" i="50"/>
  <c r="I80" i="106" s="1"/>
  <c r="I32" i="50"/>
  <c r="I40" i="106" s="1"/>
  <c r="D22" i="50"/>
  <c r="D18" i="50"/>
  <c r="I68" i="50"/>
  <c r="I76" i="106" s="1"/>
  <c r="I28" i="50"/>
  <c r="I36" i="106" s="1"/>
  <c r="D16" i="50"/>
  <c r="D21" i="50"/>
  <c r="I66" i="50"/>
  <c r="I74" i="106" s="1"/>
  <c r="I56" i="50"/>
  <c r="I64" i="106" s="1"/>
  <c r="I46" i="50"/>
  <c r="I54" i="106" s="1"/>
  <c r="I25" i="50"/>
  <c r="I33" i="106" s="1"/>
  <c r="C20" i="50"/>
  <c r="I15" i="106" s="1"/>
  <c r="I60" i="50"/>
  <c r="I68" i="106" s="1"/>
  <c r="I44" i="50"/>
  <c r="I52" i="106" s="1"/>
  <c r="I30" i="50"/>
  <c r="I38" i="106" s="1"/>
  <c r="C23" i="50"/>
  <c r="I18" i="106" s="1"/>
  <c r="I29" i="50"/>
  <c r="I37" i="106" s="1"/>
  <c r="I17" i="50"/>
  <c r="I25" i="106" s="1"/>
  <c r="I62" i="50"/>
  <c r="I70" i="106" s="1"/>
  <c r="I42" i="50"/>
  <c r="I50" i="106" s="1"/>
  <c r="I24" i="50"/>
  <c r="I32" i="106" s="1"/>
  <c r="E22" i="50"/>
  <c r="E18" i="50"/>
  <c r="C22" i="50"/>
  <c r="I17" i="106" s="1"/>
  <c r="I63" i="50"/>
  <c r="I71" i="106" s="1"/>
  <c r="I54" i="50"/>
  <c r="I62" i="106" s="1"/>
  <c r="I41" i="50"/>
  <c r="I49" i="106" s="1"/>
  <c r="I19" i="50"/>
  <c r="I27" i="106" s="1"/>
  <c r="C16" i="50"/>
  <c r="I11" i="106" s="1"/>
  <c r="I55" i="50"/>
  <c r="I63" i="106" s="1"/>
  <c r="I40" i="50"/>
  <c r="I48" i="106" s="1"/>
  <c r="I26" i="50"/>
  <c r="I34" i="106" s="1"/>
  <c r="C19" i="50"/>
  <c r="I14" i="106" s="1"/>
  <c r="I43" i="50"/>
  <c r="I51" i="106" s="1"/>
  <c r="I27" i="50"/>
  <c r="I35" i="106" s="1"/>
  <c r="C25" i="50"/>
  <c r="I20" i="106" s="1"/>
  <c r="I57" i="50"/>
  <c r="I65" i="106" s="1"/>
  <c r="I37" i="50"/>
  <c r="I45" i="106" s="1"/>
  <c r="I20" i="50"/>
  <c r="I28" i="106" s="1"/>
  <c r="D24" i="50"/>
  <c r="C18" i="50"/>
  <c r="I13" i="106" s="1"/>
  <c r="I61" i="50"/>
  <c r="I69" i="106" s="1"/>
  <c r="I51" i="50"/>
  <c r="I59" i="106" s="1"/>
  <c r="I36" i="50"/>
  <c r="I44" i="106" s="1"/>
  <c r="C21" i="50"/>
  <c r="I16" i="106" s="1"/>
  <c r="I70" i="50"/>
  <c r="I78" i="106" s="1"/>
  <c r="I50" i="50"/>
  <c r="I58" i="106" s="1"/>
  <c r="I22" i="50"/>
  <c r="I30" i="106" s="1"/>
  <c r="I39" i="50"/>
  <c r="I47" i="106" s="1"/>
  <c r="I23" i="50"/>
  <c r="I31" i="106" s="1"/>
  <c r="C17" i="50"/>
  <c r="I12" i="106" s="1"/>
  <c r="E16" i="50"/>
  <c r="I69" i="50"/>
  <c r="I77" i="106" s="1"/>
  <c r="I59" i="50"/>
  <c r="I67" i="106" s="1"/>
  <c r="I49" i="50"/>
  <c r="I57" i="106" s="1"/>
  <c r="I31" i="50"/>
  <c r="I39" i="106" s="1"/>
  <c r="C24" i="50"/>
  <c r="I19" i="106" s="1"/>
  <c r="I65" i="50"/>
  <c r="I73" i="106" s="1"/>
  <c r="I34" i="50"/>
  <c r="I42" i="106" s="1"/>
  <c r="I18" i="50"/>
  <c r="I26" i="106" s="1"/>
  <c r="I33" i="50"/>
  <c r="I41" i="106" s="1"/>
  <c r="K20" i="44"/>
  <c r="J19" i="44"/>
  <c r="J23" i="44"/>
  <c r="J27" i="44"/>
  <c r="J31" i="44"/>
  <c r="J36" i="44"/>
  <c r="J41" i="44"/>
  <c r="J46" i="44"/>
  <c r="J61" i="44"/>
  <c r="J66" i="44"/>
  <c r="J71" i="44"/>
  <c r="K24" i="44"/>
  <c r="K32" i="44"/>
  <c r="K37" i="44"/>
  <c r="K42" i="44"/>
  <c r="K47" i="44"/>
  <c r="K52" i="44"/>
  <c r="K57" i="44"/>
  <c r="K62" i="44"/>
  <c r="K28" i="44"/>
  <c r="J21" i="44"/>
  <c r="J25" i="44"/>
  <c r="J29" i="44"/>
  <c r="J39" i="44"/>
  <c r="J43" i="44"/>
  <c r="J54" i="44"/>
  <c r="J59" i="44"/>
  <c r="J63" i="44"/>
  <c r="J69" i="44"/>
  <c r="J17" i="44"/>
  <c r="K18" i="44"/>
  <c r="J22" i="44"/>
  <c r="K26" i="44"/>
  <c r="J30" i="44"/>
  <c r="K34" i="44"/>
  <c r="J40" i="44"/>
  <c r="J50" i="44"/>
  <c r="K55" i="44"/>
  <c r="J60" i="44"/>
  <c r="K65" i="44"/>
  <c r="J70" i="44"/>
  <c r="J51" i="44"/>
  <c r="J56" i="44"/>
  <c r="K44" i="44"/>
  <c r="K68" i="44"/>
  <c r="K72" i="44"/>
  <c r="J33" i="44"/>
  <c r="J49" i="44"/>
  <c r="J18" i="44"/>
  <c r="K22" i="44"/>
  <c r="K30" i="44"/>
  <c r="K40" i="44"/>
  <c r="K50" i="44"/>
  <c r="K60" i="44"/>
  <c r="K70" i="44"/>
  <c r="J26" i="44"/>
  <c r="J34" i="44"/>
  <c r="J44" i="44"/>
  <c r="J55" i="44"/>
  <c r="J65" i="44"/>
  <c r="K19" i="44"/>
  <c r="K23" i="44"/>
  <c r="K27" i="44"/>
  <c r="K31" i="44"/>
  <c r="K36" i="44"/>
  <c r="K41" i="44"/>
  <c r="K46" i="44"/>
  <c r="K51" i="44"/>
  <c r="K56" i="44"/>
  <c r="K61" i="44"/>
  <c r="K66" i="44"/>
  <c r="K71" i="44"/>
  <c r="I74" i="44"/>
  <c r="H82" i="106" s="1"/>
  <c r="K74" i="44"/>
  <c r="E25" i="44" s="1"/>
  <c r="I3" i="43"/>
  <c r="M3" i="43"/>
  <c r="T3" i="43"/>
  <c r="X3" i="43"/>
  <c r="AB3" i="43"/>
  <c r="AF3" i="43"/>
  <c r="AJ3" i="43"/>
  <c r="AP3" i="43"/>
  <c r="AT3" i="43"/>
  <c r="AZ3" i="43"/>
  <c r="BE3" i="43"/>
  <c r="BJ3" i="43"/>
  <c r="BO3" i="43"/>
  <c r="BT3" i="43"/>
  <c r="F3" i="43"/>
  <c r="Y3" i="43"/>
  <c r="AG3" i="43"/>
  <c r="AV3" i="43"/>
  <c r="BF3" i="43"/>
  <c r="BK3" i="43"/>
  <c r="BU3" i="43"/>
  <c r="B26" i="44"/>
  <c r="H8" i="106" s="1"/>
  <c r="U3" i="43"/>
  <c r="AC3" i="43"/>
  <c r="AQ3" i="43"/>
  <c r="BA3" i="43"/>
  <c r="BP3" i="43"/>
  <c r="G3" i="43"/>
  <c r="K3" i="43"/>
  <c r="O3" i="43"/>
  <c r="V3" i="43"/>
  <c r="Z3" i="43"/>
  <c r="AD3" i="43"/>
  <c r="AH3" i="43"/>
  <c r="AM3" i="43"/>
  <c r="AR3" i="43"/>
  <c r="AW3" i="43"/>
  <c r="BB3" i="43"/>
  <c r="BG3" i="43"/>
  <c r="BL3" i="43"/>
  <c r="BR3" i="43"/>
  <c r="BV3" i="43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H75" i="44"/>
  <c r="H9" i="106" s="1"/>
  <c r="H165" i="106" s="1"/>
  <c r="J3" i="43"/>
  <c r="N3" i="43"/>
  <c r="AL3" i="43"/>
  <c r="H3" i="43"/>
  <c r="L3" i="43"/>
  <c r="S3" i="43"/>
  <c r="W3" i="43"/>
  <c r="AA3" i="43"/>
  <c r="AE3" i="43"/>
  <c r="AI3" i="43"/>
  <c r="AO3" i="43"/>
  <c r="AS3" i="43"/>
  <c r="AY3" i="43"/>
  <c r="BD3" i="43"/>
  <c r="BI3" i="43"/>
  <c r="BM3" i="43"/>
  <c r="BS3" i="43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G102" i="106" s="1"/>
  <c r="P3" i="37"/>
  <c r="BX3" i="37" s="1"/>
  <c r="G182" i="106" l="1"/>
  <c r="G171" i="106"/>
  <c r="H167" i="106"/>
  <c r="H164" i="106" s="1"/>
  <c r="H181" i="106"/>
  <c r="H169" i="106"/>
  <c r="H176" i="106"/>
  <c r="G179" i="106"/>
  <c r="G168" i="106"/>
  <c r="G183" i="106"/>
  <c r="G172" i="106"/>
  <c r="H178" i="106"/>
  <c r="H180" i="106"/>
  <c r="G98" i="106"/>
  <c r="I175" i="106"/>
  <c r="H173" i="106"/>
  <c r="G177" i="106"/>
  <c r="G166" i="106"/>
  <c r="G181" i="106"/>
  <c r="G170" i="106"/>
  <c r="G185" i="106"/>
  <c r="G174" i="106"/>
  <c r="I21" i="106"/>
  <c r="H170" i="106"/>
  <c r="I164" i="106"/>
  <c r="H184" i="106"/>
  <c r="D23" i="44"/>
  <c r="D19" i="44"/>
  <c r="D17" i="44"/>
  <c r="E19" i="44"/>
  <c r="E17" i="44"/>
  <c r="I75" i="50"/>
  <c r="C26" i="50"/>
  <c r="D22" i="44"/>
  <c r="E23" i="44"/>
  <c r="I17" i="44"/>
  <c r="H25" i="106" s="1"/>
  <c r="D20" i="44"/>
  <c r="D18" i="44"/>
  <c r="E20" i="44"/>
  <c r="E21" i="44"/>
  <c r="I62" i="44"/>
  <c r="H70" i="106" s="1"/>
  <c r="I42" i="44"/>
  <c r="H50" i="106" s="1"/>
  <c r="I68" i="44"/>
  <c r="H76" i="106" s="1"/>
  <c r="I47" i="44"/>
  <c r="H55" i="106" s="1"/>
  <c r="I24" i="44"/>
  <c r="H32" i="106" s="1"/>
  <c r="D21" i="44"/>
  <c r="I57" i="44"/>
  <c r="H65" i="106" s="1"/>
  <c r="I37" i="44"/>
  <c r="H45" i="106" s="1"/>
  <c r="I72" i="44"/>
  <c r="H80" i="106" s="1"/>
  <c r="I52" i="44"/>
  <c r="H60" i="106" s="1"/>
  <c r="I32" i="44"/>
  <c r="H40" i="106" s="1"/>
  <c r="E24" i="44"/>
  <c r="E22" i="44"/>
  <c r="E18" i="44"/>
  <c r="I28" i="44"/>
  <c r="H36" i="106" s="1"/>
  <c r="I20" i="44"/>
  <c r="H28" i="106" s="1"/>
  <c r="D16" i="44"/>
  <c r="D24" i="44"/>
  <c r="I61" i="44"/>
  <c r="H69" i="106" s="1"/>
  <c r="I41" i="44"/>
  <c r="H49" i="106" s="1"/>
  <c r="I23" i="44"/>
  <c r="H31" i="106" s="1"/>
  <c r="C22" i="44"/>
  <c r="H17" i="106" s="1"/>
  <c r="I29" i="44"/>
  <c r="H37" i="106" s="1"/>
  <c r="C17" i="44"/>
  <c r="H12" i="106" s="1"/>
  <c r="I54" i="44"/>
  <c r="H62" i="106" s="1"/>
  <c r="I25" i="44"/>
  <c r="H33" i="106" s="1"/>
  <c r="I65" i="44"/>
  <c r="H73" i="106" s="1"/>
  <c r="I34" i="44"/>
  <c r="H42" i="106" s="1"/>
  <c r="I18" i="44"/>
  <c r="H26" i="106" s="1"/>
  <c r="E16" i="44"/>
  <c r="I56" i="44"/>
  <c r="H64" i="106" s="1"/>
  <c r="I36" i="44"/>
  <c r="H44" i="106" s="1"/>
  <c r="I19" i="44"/>
  <c r="H27" i="106" s="1"/>
  <c r="C18" i="44"/>
  <c r="H13" i="106" s="1"/>
  <c r="I21" i="44"/>
  <c r="H29" i="106" s="1"/>
  <c r="I69" i="44"/>
  <c r="H77" i="106" s="1"/>
  <c r="I49" i="44"/>
  <c r="H57" i="106" s="1"/>
  <c r="C24" i="44"/>
  <c r="H19" i="106" s="1"/>
  <c r="C23" i="44"/>
  <c r="H18" i="106" s="1"/>
  <c r="I60" i="44"/>
  <c r="H68" i="106" s="1"/>
  <c r="I44" i="44"/>
  <c r="H52" i="106" s="1"/>
  <c r="I30" i="44"/>
  <c r="H38" i="106" s="1"/>
  <c r="I71" i="44"/>
  <c r="H79" i="106" s="1"/>
  <c r="I51" i="44"/>
  <c r="H59" i="106" s="1"/>
  <c r="I31" i="44"/>
  <c r="H39" i="106" s="1"/>
  <c r="C25" i="44"/>
  <c r="H20" i="106" s="1"/>
  <c r="I63" i="44"/>
  <c r="H71" i="106" s="1"/>
  <c r="I43" i="44"/>
  <c r="H51" i="106" s="1"/>
  <c r="C20" i="44"/>
  <c r="H15" i="106" s="1"/>
  <c r="C19" i="44"/>
  <c r="H14" i="106" s="1"/>
  <c r="I55" i="44"/>
  <c r="H63" i="106" s="1"/>
  <c r="I40" i="44"/>
  <c r="H48" i="106" s="1"/>
  <c r="I26" i="44"/>
  <c r="H34" i="106" s="1"/>
  <c r="I33" i="44"/>
  <c r="H41" i="106" s="1"/>
  <c r="I66" i="44"/>
  <c r="H74" i="106" s="1"/>
  <c r="I46" i="44"/>
  <c r="H54" i="106" s="1"/>
  <c r="I27" i="44"/>
  <c r="H35" i="106" s="1"/>
  <c r="C21" i="44"/>
  <c r="H16" i="106" s="1"/>
  <c r="I59" i="44"/>
  <c r="H67" i="106" s="1"/>
  <c r="I39" i="44"/>
  <c r="H47" i="106" s="1"/>
  <c r="C16" i="44"/>
  <c r="H11" i="106" s="1"/>
  <c r="H21" i="106" s="1"/>
  <c r="I70" i="44"/>
  <c r="H78" i="106" s="1"/>
  <c r="I50" i="44"/>
  <c r="H58" i="106" s="1"/>
  <c r="I22" i="44"/>
  <c r="H30" i="106" s="1"/>
  <c r="K20" i="38"/>
  <c r="K18" i="38"/>
  <c r="K22" i="38"/>
  <c r="K26" i="38"/>
  <c r="K30" i="38"/>
  <c r="K34" i="38"/>
  <c r="K40" i="38"/>
  <c r="K50" i="38"/>
  <c r="K55" i="38"/>
  <c r="K60" i="38"/>
  <c r="K65" i="38"/>
  <c r="J70" i="38"/>
  <c r="J17" i="38"/>
  <c r="J19" i="38"/>
  <c r="J23" i="38"/>
  <c r="J27" i="38"/>
  <c r="J31" i="38"/>
  <c r="J36" i="38"/>
  <c r="J41" i="38"/>
  <c r="J46" i="38"/>
  <c r="J51" i="38"/>
  <c r="J56" i="38"/>
  <c r="J61" i="38"/>
  <c r="J66" i="38"/>
  <c r="J71" i="38"/>
  <c r="K24" i="38"/>
  <c r="K28" i="38"/>
  <c r="K32" i="38"/>
  <c r="K37" i="38"/>
  <c r="K42" i="38"/>
  <c r="K47" i="38"/>
  <c r="K52" i="38"/>
  <c r="K57" i="38"/>
  <c r="K62" i="38"/>
  <c r="J21" i="38"/>
  <c r="J25" i="38"/>
  <c r="J29" i="38"/>
  <c r="J39" i="38"/>
  <c r="J43" i="38"/>
  <c r="J54" i="38"/>
  <c r="J59" i="38"/>
  <c r="J63" i="38"/>
  <c r="J69" i="38"/>
  <c r="K44" i="38"/>
  <c r="J33" i="38"/>
  <c r="K68" i="38"/>
  <c r="K72" i="38"/>
  <c r="J49" i="38"/>
  <c r="J30" i="38"/>
  <c r="J22" i="38"/>
  <c r="J40" i="38"/>
  <c r="J50" i="38"/>
  <c r="J60" i="38"/>
  <c r="K70" i="38"/>
  <c r="J26" i="38"/>
  <c r="J34" i="38"/>
  <c r="J44" i="38"/>
  <c r="J55" i="38"/>
  <c r="J65" i="38"/>
  <c r="J18" i="38"/>
  <c r="K19" i="38"/>
  <c r="K23" i="38"/>
  <c r="K27" i="38"/>
  <c r="K31" i="38"/>
  <c r="K36" i="38"/>
  <c r="K41" i="38"/>
  <c r="K46" i="38"/>
  <c r="K51" i="38"/>
  <c r="K56" i="38"/>
  <c r="K61" i="38"/>
  <c r="K66" i="38"/>
  <c r="K71" i="38"/>
  <c r="I74" i="38"/>
  <c r="G82" i="106" s="1"/>
  <c r="K74" i="38"/>
  <c r="E25" i="38" s="1"/>
  <c r="I3" i="37"/>
  <c r="M3" i="37"/>
  <c r="T3" i="37"/>
  <c r="X3" i="37"/>
  <c r="AB3" i="37"/>
  <c r="AF3" i="37"/>
  <c r="AJ3" i="37"/>
  <c r="AP3" i="37"/>
  <c r="AT3" i="37"/>
  <c r="AZ3" i="37"/>
  <c r="BE3" i="37"/>
  <c r="BJ3" i="37"/>
  <c r="BO3" i="37"/>
  <c r="BT3" i="37"/>
  <c r="J3" i="37"/>
  <c r="AL3" i="37"/>
  <c r="B26" i="38"/>
  <c r="G8" i="106" s="1"/>
  <c r="F3" i="37"/>
  <c r="U3" i="37"/>
  <c r="AC3" i="37"/>
  <c r="AQ3" i="37"/>
  <c r="AV3" i="37"/>
  <c r="BK3" i="37"/>
  <c r="BP3" i="37"/>
  <c r="G3" i="37"/>
  <c r="K3" i="37"/>
  <c r="O3" i="37"/>
  <c r="V3" i="37"/>
  <c r="Z3" i="37"/>
  <c r="AD3" i="37"/>
  <c r="AH3" i="37"/>
  <c r="AM3" i="37"/>
  <c r="AR3" i="37"/>
  <c r="AW3" i="37"/>
  <c r="BB3" i="37"/>
  <c r="BG3" i="37"/>
  <c r="BL3" i="37"/>
  <c r="BR3" i="37"/>
  <c r="BV3" i="37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H75" i="38"/>
  <c r="G9" i="106" s="1"/>
  <c r="G165" i="106" s="1"/>
  <c r="N3" i="37"/>
  <c r="Y3" i="37"/>
  <c r="AG3" i="37"/>
  <c r="BA3" i="37"/>
  <c r="BF3" i="37"/>
  <c r="BU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F102" i="106" s="1"/>
  <c r="P3" i="31"/>
  <c r="T3" i="31" s="1"/>
  <c r="F177" i="106" l="1"/>
  <c r="F166" i="106"/>
  <c r="F185" i="106"/>
  <c r="F174" i="106"/>
  <c r="G169" i="106"/>
  <c r="G176" i="106"/>
  <c r="F182" i="106"/>
  <c r="F171" i="106"/>
  <c r="G180" i="106"/>
  <c r="G167" i="106"/>
  <c r="G164" i="106" s="1"/>
  <c r="F179" i="106"/>
  <c r="F168" i="106"/>
  <c r="F183" i="106"/>
  <c r="F172" i="106"/>
  <c r="G173" i="106"/>
  <c r="G178" i="106"/>
  <c r="F98" i="106"/>
  <c r="G184" i="106"/>
  <c r="H175" i="106"/>
  <c r="D17" i="38"/>
  <c r="D19" i="38"/>
  <c r="D23" i="38"/>
  <c r="E23" i="38"/>
  <c r="E17" i="38"/>
  <c r="E19" i="38"/>
  <c r="C26" i="44"/>
  <c r="I75" i="44"/>
  <c r="I25" i="38"/>
  <c r="G33" i="106" s="1"/>
  <c r="E21" i="38"/>
  <c r="D22" i="38"/>
  <c r="D18" i="38"/>
  <c r="D20" i="38"/>
  <c r="E24" i="38"/>
  <c r="E20" i="38"/>
  <c r="I52" i="38"/>
  <c r="G60" i="106" s="1"/>
  <c r="D24" i="38"/>
  <c r="I24" i="38"/>
  <c r="G32" i="106" s="1"/>
  <c r="D21" i="38"/>
  <c r="I57" i="38"/>
  <c r="G65" i="106" s="1"/>
  <c r="I62" i="38"/>
  <c r="G70" i="106" s="1"/>
  <c r="I32" i="38"/>
  <c r="G40" i="106" s="1"/>
  <c r="E22" i="38"/>
  <c r="E18" i="38"/>
  <c r="D16" i="38"/>
  <c r="I72" i="38"/>
  <c r="G80" i="106" s="1"/>
  <c r="I42" i="38"/>
  <c r="G50" i="106" s="1"/>
  <c r="I68" i="38"/>
  <c r="G76" i="106" s="1"/>
  <c r="I47" i="38"/>
  <c r="G55" i="106" s="1"/>
  <c r="I28" i="38"/>
  <c r="G36" i="106" s="1"/>
  <c r="I61" i="38"/>
  <c r="G69" i="106" s="1"/>
  <c r="I41" i="38"/>
  <c r="G49" i="106" s="1"/>
  <c r="I23" i="38"/>
  <c r="G31" i="106" s="1"/>
  <c r="C18" i="38"/>
  <c r="G13" i="106" s="1"/>
  <c r="C21" i="38"/>
  <c r="G16" i="106" s="1"/>
  <c r="I59" i="38"/>
  <c r="G67" i="106" s="1"/>
  <c r="I39" i="38"/>
  <c r="G47" i="106" s="1"/>
  <c r="C20" i="38"/>
  <c r="G15" i="106" s="1"/>
  <c r="C23" i="38"/>
  <c r="G18" i="106" s="1"/>
  <c r="I60" i="38"/>
  <c r="G68" i="106" s="1"/>
  <c r="I44" i="38"/>
  <c r="G52" i="106" s="1"/>
  <c r="I30" i="38"/>
  <c r="G38" i="106" s="1"/>
  <c r="I56" i="38"/>
  <c r="G64" i="106" s="1"/>
  <c r="I36" i="38"/>
  <c r="G44" i="106" s="1"/>
  <c r="I19" i="38"/>
  <c r="G27" i="106" s="1"/>
  <c r="C17" i="38"/>
  <c r="G12" i="106" s="1"/>
  <c r="I54" i="38"/>
  <c r="G62" i="106" s="1"/>
  <c r="I29" i="38"/>
  <c r="G37" i="106" s="1"/>
  <c r="C16" i="38"/>
  <c r="G11" i="106" s="1"/>
  <c r="C19" i="38"/>
  <c r="G14" i="106" s="1"/>
  <c r="I55" i="38"/>
  <c r="G63" i="106" s="1"/>
  <c r="I40" i="38"/>
  <c r="G48" i="106" s="1"/>
  <c r="I26" i="38"/>
  <c r="G34" i="106" s="1"/>
  <c r="I37" i="38"/>
  <c r="G45" i="106" s="1"/>
  <c r="I20" i="38"/>
  <c r="G28" i="106" s="1"/>
  <c r="I71" i="38"/>
  <c r="G79" i="106" s="1"/>
  <c r="I51" i="38"/>
  <c r="G59" i="106" s="1"/>
  <c r="I31" i="38"/>
  <c r="G39" i="106" s="1"/>
  <c r="I17" i="38"/>
  <c r="G25" i="106" s="1"/>
  <c r="I69" i="38"/>
  <c r="G77" i="106" s="1"/>
  <c r="I49" i="38"/>
  <c r="G57" i="106" s="1"/>
  <c r="I21" i="38"/>
  <c r="G29" i="106" s="1"/>
  <c r="I70" i="38"/>
  <c r="G78" i="106" s="1"/>
  <c r="I50" i="38"/>
  <c r="G58" i="106" s="1"/>
  <c r="I22" i="38"/>
  <c r="G30" i="106" s="1"/>
  <c r="I33" i="38"/>
  <c r="G41" i="106" s="1"/>
  <c r="E16" i="38"/>
  <c r="I66" i="38"/>
  <c r="G74" i="106" s="1"/>
  <c r="I46" i="38"/>
  <c r="G54" i="106" s="1"/>
  <c r="I27" i="38"/>
  <c r="G35" i="106" s="1"/>
  <c r="C22" i="38"/>
  <c r="G17" i="106" s="1"/>
  <c r="C25" i="38"/>
  <c r="G20" i="106" s="1"/>
  <c r="I63" i="38"/>
  <c r="G71" i="106" s="1"/>
  <c r="I43" i="38"/>
  <c r="G51" i="106" s="1"/>
  <c r="C24" i="38"/>
  <c r="G19" i="106" s="1"/>
  <c r="I65" i="38"/>
  <c r="G73" i="106" s="1"/>
  <c r="I34" i="38"/>
  <c r="G42" i="106" s="1"/>
  <c r="I18" i="38"/>
  <c r="G26" i="106" s="1"/>
  <c r="K18" i="32"/>
  <c r="K22" i="32"/>
  <c r="J26" i="32"/>
  <c r="K30" i="32"/>
  <c r="K34" i="32"/>
  <c r="K40" i="32"/>
  <c r="K50" i="32"/>
  <c r="K55" i="32"/>
  <c r="J60" i="32"/>
  <c r="J65" i="32"/>
  <c r="K70" i="32"/>
  <c r="K20" i="32"/>
  <c r="J19" i="32"/>
  <c r="J23" i="32"/>
  <c r="J27" i="32"/>
  <c r="J31" i="32"/>
  <c r="J36" i="32"/>
  <c r="J41" i="32"/>
  <c r="J46" i="32"/>
  <c r="J51" i="32"/>
  <c r="J61" i="32"/>
  <c r="J66" i="32"/>
  <c r="J71" i="32"/>
  <c r="K24" i="32"/>
  <c r="K28" i="32"/>
  <c r="K32" i="32"/>
  <c r="K37" i="32"/>
  <c r="K47" i="32"/>
  <c r="K52" i="32"/>
  <c r="K57" i="32"/>
  <c r="K62" i="32"/>
  <c r="J56" i="32"/>
  <c r="K44" i="32"/>
  <c r="K42" i="32"/>
  <c r="K68" i="32"/>
  <c r="K72" i="32"/>
  <c r="J22" i="32"/>
  <c r="J44" i="32"/>
  <c r="K60" i="32"/>
  <c r="K26" i="32"/>
  <c r="J40" i="32"/>
  <c r="J55" i="32"/>
  <c r="K19" i="32"/>
  <c r="K36" i="32"/>
  <c r="K56" i="32"/>
  <c r="K65" i="32"/>
  <c r="J18" i="32"/>
  <c r="K31" i="32"/>
  <c r="J34" i="32"/>
  <c r="K51" i="32"/>
  <c r="K71" i="32"/>
  <c r="K27" i="32"/>
  <c r="J30" i="32"/>
  <c r="K46" i="32"/>
  <c r="J50" i="32"/>
  <c r="K66" i="32"/>
  <c r="J70" i="32"/>
  <c r="K23" i="32"/>
  <c r="K41" i="32"/>
  <c r="K61" i="32"/>
  <c r="I74" i="32"/>
  <c r="F82" i="106" s="1"/>
  <c r="AJ3" i="31"/>
  <c r="I3" i="31"/>
  <c r="AB3" i="31"/>
  <c r="M3" i="31"/>
  <c r="AF3" i="31"/>
  <c r="BX3" i="31"/>
  <c r="BS3" i="31"/>
  <c r="BM3" i="31"/>
  <c r="BI3" i="31"/>
  <c r="BD3" i="31"/>
  <c r="AY3" i="31"/>
  <c r="AS3" i="31"/>
  <c r="AO3" i="31"/>
  <c r="AI3" i="31"/>
  <c r="AE3" i="31"/>
  <c r="AA3" i="31"/>
  <c r="W3" i="31"/>
  <c r="S3" i="31"/>
  <c r="L3" i="31"/>
  <c r="H3" i="31"/>
  <c r="Y3" i="31"/>
  <c r="BV3" i="31"/>
  <c r="BR3" i="31"/>
  <c r="BL3" i="31"/>
  <c r="BG3" i="31"/>
  <c r="BB3" i="31"/>
  <c r="AW3" i="31"/>
  <c r="AR3" i="31"/>
  <c r="AM3" i="31"/>
  <c r="AH3" i="31"/>
  <c r="AD3" i="31"/>
  <c r="Z3" i="31"/>
  <c r="V3" i="31"/>
  <c r="O3" i="31"/>
  <c r="K3" i="31"/>
  <c r="G3" i="31"/>
  <c r="BA3" i="31"/>
  <c r="AL3" i="31"/>
  <c r="AC3" i="31"/>
  <c r="N3" i="31"/>
  <c r="F3" i="31"/>
  <c r="BT3" i="31"/>
  <c r="BO3" i="31"/>
  <c r="BJ3" i="31"/>
  <c r="BE3" i="31"/>
  <c r="AZ3" i="31"/>
  <c r="AP3" i="31"/>
  <c r="BU3" i="31"/>
  <c r="BP3" i="31"/>
  <c r="BK3" i="31"/>
  <c r="BF3" i="31"/>
  <c r="AV3" i="31"/>
  <c r="AQ3" i="31"/>
  <c r="AG3" i="31"/>
  <c r="U3" i="31"/>
  <c r="J3" i="31"/>
  <c r="AT3" i="31"/>
  <c r="X3" i="31"/>
  <c r="J17" i="32"/>
  <c r="J21" i="32"/>
  <c r="J25" i="32"/>
  <c r="J59" i="32"/>
  <c r="J63" i="32"/>
  <c r="J69" i="32"/>
  <c r="K74" i="32"/>
  <c r="E25" i="32" s="1"/>
  <c r="B26" i="32"/>
  <c r="F8" i="106" s="1"/>
  <c r="J43" i="32"/>
  <c r="J49" i="32"/>
  <c r="J54" i="32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H75" i="32"/>
  <c r="F9" i="106" s="1"/>
  <c r="F170" i="106" s="1"/>
  <c r="J29" i="32"/>
  <c r="J33" i="32"/>
  <c r="J39" i="32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E102" i="106" s="1"/>
  <c r="P3" i="25"/>
  <c r="BX3" i="25" s="1"/>
  <c r="E181" i="106" l="1"/>
  <c r="E170" i="106"/>
  <c r="E185" i="106"/>
  <c r="E174" i="106"/>
  <c r="F173" i="106"/>
  <c r="F181" i="106"/>
  <c r="E182" i="106"/>
  <c r="E171" i="106"/>
  <c r="G21" i="106"/>
  <c r="F184" i="106"/>
  <c r="F165" i="106"/>
  <c r="F164" i="106" s="1"/>
  <c r="F167" i="106"/>
  <c r="E179" i="106"/>
  <c r="E168" i="106"/>
  <c r="E183" i="106"/>
  <c r="E172" i="106"/>
  <c r="F169" i="106"/>
  <c r="F176" i="106"/>
  <c r="F178" i="106"/>
  <c r="E98" i="106"/>
  <c r="F180" i="106"/>
  <c r="G175" i="106"/>
  <c r="E17" i="32"/>
  <c r="D19" i="32"/>
  <c r="D17" i="32"/>
  <c r="E19" i="32"/>
  <c r="D23" i="32"/>
  <c r="C26" i="38"/>
  <c r="I75" i="38"/>
  <c r="I69" i="32"/>
  <c r="F77" i="106" s="1"/>
  <c r="E24" i="32"/>
  <c r="I20" i="32"/>
  <c r="F28" i="106" s="1"/>
  <c r="I57" i="32"/>
  <c r="F65" i="106" s="1"/>
  <c r="I52" i="32"/>
  <c r="F60" i="106" s="1"/>
  <c r="E21" i="32"/>
  <c r="I36" i="32"/>
  <c r="F44" i="106" s="1"/>
  <c r="I37" i="32"/>
  <c r="F45" i="106" s="1"/>
  <c r="I72" i="32"/>
  <c r="F80" i="106" s="1"/>
  <c r="I32" i="32"/>
  <c r="F40" i="106" s="1"/>
  <c r="E20" i="32"/>
  <c r="D20" i="32"/>
  <c r="I19" i="32"/>
  <c r="F27" i="106" s="1"/>
  <c r="D24" i="32"/>
  <c r="I54" i="32"/>
  <c r="F62" i="106" s="1"/>
  <c r="E23" i="32"/>
  <c r="I56" i="32"/>
  <c r="F64" i="106" s="1"/>
  <c r="D16" i="32"/>
  <c r="I39" i="32"/>
  <c r="F47" i="106" s="1"/>
  <c r="I63" i="32"/>
  <c r="F71" i="106" s="1"/>
  <c r="I65" i="32"/>
  <c r="F73" i="106" s="1"/>
  <c r="I44" i="32"/>
  <c r="F52" i="106" s="1"/>
  <c r="I30" i="32"/>
  <c r="F38" i="106" s="1"/>
  <c r="I22" i="32"/>
  <c r="F30" i="106" s="1"/>
  <c r="I70" i="32"/>
  <c r="F78" i="106" s="1"/>
  <c r="I55" i="32"/>
  <c r="F63" i="106" s="1"/>
  <c r="I40" i="32"/>
  <c r="F48" i="106" s="1"/>
  <c r="I26" i="32"/>
  <c r="F34" i="106" s="1"/>
  <c r="I60" i="32"/>
  <c r="F68" i="106" s="1"/>
  <c r="I50" i="32"/>
  <c r="F58" i="106" s="1"/>
  <c r="I34" i="32"/>
  <c r="F42" i="106" s="1"/>
  <c r="I18" i="32"/>
  <c r="F26" i="106" s="1"/>
  <c r="E16" i="32"/>
  <c r="I71" i="32"/>
  <c r="F79" i="106" s="1"/>
  <c r="I51" i="32"/>
  <c r="F59" i="106" s="1"/>
  <c r="I31" i="32"/>
  <c r="F39" i="106" s="1"/>
  <c r="D22" i="32"/>
  <c r="C22" i="32"/>
  <c r="F17" i="106" s="1"/>
  <c r="C25" i="32"/>
  <c r="F20" i="106" s="1"/>
  <c r="C24" i="32"/>
  <c r="F19" i="106" s="1"/>
  <c r="I49" i="32"/>
  <c r="F57" i="106" s="1"/>
  <c r="I59" i="32"/>
  <c r="F67" i="106" s="1"/>
  <c r="D18" i="32"/>
  <c r="I68" i="32"/>
  <c r="F76" i="106" s="1"/>
  <c r="I47" i="32"/>
  <c r="F55" i="106" s="1"/>
  <c r="I28" i="32"/>
  <c r="F36" i="106" s="1"/>
  <c r="D21" i="32"/>
  <c r="I66" i="32"/>
  <c r="F74" i="106" s="1"/>
  <c r="I46" i="32"/>
  <c r="F54" i="106" s="1"/>
  <c r="I27" i="32"/>
  <c r="F35" i="106" s="1"/>
  <c r="C18" i="32"/>
  <c r="F13" i="106" s="1"/>
  <c r="I33" i="32"/>
  <c r="F41" i="106" s="1"/>
  <c r="C21" i="32"/>
  <c r="F16" i="106" s="1"/>
  <c r="C20" i="32"/>
  <c r="F15" i="106" s="1"/>
  <c r="I43" i="32"/>
  <c r="F51" i="106" s="1"/>
  <c r="C23" i="32"/>
  <c r="F18" i="106" s="1"/>
  <c r="I29" i="32"/>
  <c r="F37" i="106" s="1"/>
  <c r="I21" i="32"/>
  <c r="F29" i="106" s="1"/>
  <c r="I62" i="32"/>
  <c r="F70" i="106" s="1"/>
  <c r="I42" i="32"/>
  <c r="F50" i="106" s="1"/>
  <c r="I24" i="32"/>
  <c r="F32" i="106" s="1"/>
  <c r="E22" i="32"/>
  <c r="E18" i="32"/>
  <c r="I61" i="32"/>
  <c r="F69" i="106" s="1"/>
  <c r="I41" i="32"/>
  <c r="F49" i="106" s="1"/>
  <c r="I23" i="32"/>
  <c r="F31" i="106" s="1"/>
  <c r="I17" i="32"/>
  <c r="F25" i="106" s="1"/>
  <c r="C17" i="32"/>
  <c r="F12" i="106" s="1"/>
  <c r="C16" i="32"/>
  <c r="F11" i="106" s="1"/>
  <c r="I25" i="32"/>
  <c r="F33" i="106" s="1"/>
  <c r="C19" i="32"/>
  <c r="F14" i="106" s="1"/>
  <c r="K20" i="26"/>
  <c r="K18" i="26"/>
  <c r="K22" i="26"/>
  <c r="J26" i="26"/>
  <c r="K30" i="26"/>
  <c r="J34" i="26"/>
  <c r="K40" i="26"/>
  <c r="K50" i="26"/>
  <c r="J55" i="26"/>
  <c r="K60" i="26"/>
  <c r="J65" i="26"/>
  <c r="K70" i="26"/>
  <c r="J19" i="26"/>
  <c r="J27" i="26"/>
  <c r="J31" i="26"/>
  <c r="J36" i="26"/>
  <c r="J41" i="26"/>
  <c r="J46" i="26"/>
  <c r="J51" i="26"/>
  <c r="J56" i="26"/>
  <c r="J61" i="26"/>
  <c r="J66" i="26"/>
  <c r="J71" i="26"/>
  <c r="K24" i="26"/>
  <c r="K28" i="26"/>
  <c r="K32" i="26"/>
  <c r="K42" i="26"/>
  <c r="K47" i="26"/>
  <c r="K52" i="26"/>
  <c r="K57" i="26"/>
  <c r="K62" i="26"/>
  <c r="K37" i="26"/>
  <c r="J44" i="26"/>
  <c r="J23" i="26"/>
  <c r="K68" i="26"/>
  <c r="K72" i="26"/>
  <c r="K34" i="26"/>
  <c r="J30" i="26"/>
  <c r="K55" i="26"/>
  <c r="J50" i="26"/>
  <c r="J22" i="26"/>
  <c r="K19" i="26"/>
  <c r="K26" i="26"/>
  <c r="K36" i="26"/>
  <c r="J40" i="26"/>
  <c r="K44" i="26"/>
  <c r="K56" i="26"/>
  <c r="J60" i="26"/>
  <c r="K65" i="26"/>
  <c r="J18" i="26"/>
  <c r="K31" i="26"/>
  <c r="K51" i="26"/>
  <c r="K71" i="26"/>
  <c r="K27" i="26"/>
  <c r="K46" i="26"/>
  <c r="K66" i="26"/>
  <c r="J70" i="26"/>
  <c r="K23" i="26"/>
  <c r="K41" i="26"/>
  <c r="K61" i="26"/>
  <c r="I74" i="26"/>
  <c r="E82" i="106" s="1"/>
  <c r="M3" i="25"/>
  <c r="X3" i="25"/>
  <c r="AF3" i="25"/>
  <c r="AP3" i="25"/>
  <c r="BJ3" i="25"/>
  <c r="J39" i="26"/>
  <c r="J54" i="26"/>
  <c r="J59" i="26"/>
  <c r="J63" i="26"/>
  <c r="J69" i="26"/>
  <c r="K74" i="26"/>
  <c r="E25" i="26" s="1"/>
  <c r="B26" i="26"/>
  <c r="E8" i="106" s="1"/>
  <c r="I3" i="25"/>
  <c r="T3" i="25"/>
  <c r="AB3" i="25"/>
  <c r="AJ3" i="25"/>
  <c r="AT3" i="25"/>
  <c r="AZ3" i="25"/>
  <c r="BE3" i="25"/>
  <c r="BO3" i="25"/>
  <c r="BT3" i="25"/>
  <c r="J3" i="25"/>
  <c r="U3" i="25"/>
  <c r="Y3" i="25"/>
  <c r="AG3" i="25"/>
  <c r="AQ3" i="25"/>
  <c r="BA3" i="25"/>
  <c r="BK3" i="25"/>
  <c r="BU3" i="25"/>
  <c r="J25" i="26"/>
  <c r="J29" i="26"/>
  <c r="J33" i="26"/>
  <c r="J43" i="26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H75" i="26"/>
  <c r="E9" i="106" s="1"/>
  <c r="E177" i="106" s="1"/>
  <c r="F3" i="25"/>
  <c r="N3" i="25"/>
  <c r="AC3" i="25"/>
  <c r="AL3" i="25"/>
  <c r="AV3" i="25"/>
  <c r="BF3" i="25"/>
  <c r="BP3" i="25"/>
  <c r="J17" i="26"/>
  <c r="J21" i="26"/>
  <c r="J49" i="26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D102" i="106" s="1"/>
  <c r="BT3" i="19"/>
  <c r="BE3" i="19"/>
  <c r="AZ3" i="19"/>
  <c r="AJ3" i="19"/>
  <c r="AF3" i="19"/>
  <c r="T3" i="19"/>
  <c r="M3" i="19"/>
  <c r="P3" i="19"/>
  <c r="D179" i="106" l="1"/>
  <c r="D168" i="106"/>
  <c r="D183" i="106"/>
  <c r="D172" i="106"/>
  <c r="F21" i="106"/>
  <c r="E169" i="106"/>
  <c r="E176" i="106"/>
  <c r="D176" i="106"/>
  <c r="D165" i="106"/>
  <c r="D98" i="106"/>
  <c r="E180" i="106"/>
  <c r="D177" i="106"/>
  <c r="D166" i="106"/>
  <c r="D181" i="106"/>
  <c r="D170" i="106"/>
  <c r="D185" i="106"/>
  <c r="D174" i="106"/>
  <c r="E173" i="106"/>
  <c r="F175" i="106"/>
  <c r="E167" i="106"/>
  <c r="E166" i="106"/>
  <c r="D182" i="106"/>
  <c r="D171" i="106"/>
  <c r="E184" i="106"/>
  <c r="E165" i="106"/>
  <c r="E164" i="106" s="1"/>
  <c r="E178" i="106"/>
  <c r="D23" i="26"/>
  <c r="E20" i="26"/>
  <c r="D19" i="26"/>
  <c r="D17" i="26"/>
  <c r="I75" i="32"/>
  <c r="E19" i="26"/>
  <c r="C26" i="32"/>
  <c r="E17" i="26"/>
  <c r="E24" i="26"/>
  <c r="E21" i="26"/>
  <c r="D16" i="26"/>
  <c r="E23" i="26"/>
  <c r="I70" i="26"/>
  <c r="E78" i="106" s="1"/>
  <c r="I65" i="26"/>
  <c r="E73" i="106" s="1"/>
  <c r="I60" i="26"/>
  <c r="E68" i="106" s="1"/>
  <c r="I55" i="26"/>
  <c r="E63" i="106" s="1"/>
  <c r="I50" i="26"/>
  <c r="E58" i="106" s="1"/>
  <c r="I44" i="26"/>
  <c r="E52" i="106" s="1"/>
  <c r="I40" i="26"/>
  <c r="E48" i="106" s="1"/>
  <c r="I34" i="26"/>
  <c r="E42" i="106" s="1"/>
  <c r="I30" i="26"/>
  <c r="E38" i="106" s="1"/>
  <c r="I26" i="26"/>
  <c r="E34" i="106" s="1"/>
  <c r="I22" i="26"/>
  <c r="E30" i="106" s="1"/>
  <c r="I18" i="26"/>
  <c r="E26" i="106" s="1"/>
  <c r="E16" i="26"/>
  <c r="I56" i="26"/>
  <c r="E64" i="106" s="1"/>
  <c r="I36" i="26"/>
  <c r="E44" i="106" s="1"/>
  <c r="I19" i="26"/>
  <c r="E27" i="106" s="1"/>
  <c r="I54" i="26"/>
  <c r="E62" i="106" s="1"/>
  <c r="I68" i="26"/>
  <c r="E76" i="106" s="1"/>
  <c r="I47" i="26"/>
  <c r="E55" i="106" s="1"/>
  <c r="I28" i="26"/>
  <c r="E36" i="106" s="1"/>
  <c r="I71" i="26"/>
  <c r="E79" i="106" s="1"/>
  <c r="I51" i="26"/>
  <c r="E59" i="106" s="1"/>
  <c r="I31" i="26"/>
  <c r="E39" i="106" s="1"/>
  <c r="D22" i="26"/>
  <c r="C22" i="26"/>
  <c r="E17" i="106" s="1"/>
  <c r="I17" i="26"/>
  <c r="E25" i="106" s="1"/>
  <c r="I59" i="26"/>
  <c r="E67" i="106" s="1"/>
  <c r="C24" i="26"/>
  <c r="E19" i="106" s="1"/>
  <c r="I49" i="26"/>
  <c r="E57" i="106" s="1"/>
  <c r="I33" i="26"/>
  <c r="E41" i="106" s="1"/>
  <c r="C17" i="26"/>
  <c r="E12" i="106" s="1"/>
  <c r="I21" i="26"/>
  <c r="E29" i="106" s="1"/>
  <c r="I69" i="26"/>
  <c r="E77" i="106" s="1"/>
  <c r="D20" i="26"/>
  <c r="I62" i="26"/>
  <c r="E70" i="106" s="1"/>
  <c r="I42" i="26"/>
  <c r="E50" i="106" s="1"/>
  <c r="I24" i="26"/>
  <c r="E32" i="106" s="1"/>
  <c r="E22" i="26"/>
  <c r="E18" i="26"/>
  <c r="I66" i="26"/>
  <c r="E74" i="106" s="1"/>
  <c r="I46" i="26"/>
  <c r="E54" i="106" s="1"/>
  <c r="I27" i="26"/>
  <c r="E35" i="106" s="1"/>
  <c r="D21" i="26"/>
  <c r="C18" i="26"/>
  <c r="E13" i="106" s="1"/>
  <c r="C25" i="26"/>
  <c r="E20" i="106" s="1"/>
  <c r="C20" i="26"/>
  <c r="E15" i="106" s="1"/>
  <c r="I43" i="26"/>
  <c r="E51" i="106" s="1"/>
  <c r="C23" i="26"/>
  <c r="E18" i="106" s="1"/>
  <c r="I72" i="26"/>
  <c r="E80" i="106" s="1"/>
  <c r="I52" i="26"/>
  <c r="E60" i="106" s="1"/>
  <c r="I32" i="26"/>
  <c r="E40" i="106" s="1"/>
  <c r="I63" i="26"/>
  <c r="E71" i="106" s="1"/>
  <c r="I57" i="26"/>
  <c r="E65" i="106" s="1"/>
  <c r="I37" i="26"/>
  <c r="E45" i="106" s="1"/>
  <c r="I20" i="26"/>
  <c r="E28" i="106" s="1"/>
  <c r="D24" i="26"/>
  <c r="I61" i="26"/>
  <c r="E69" i="106" s="1"/>
  <c r="I41" i="26"/>
  <c r="E49" i="106" s="1"/>
  <c r="I23" i="26"/>
  <c r="E31" i="106" s="1"/>
  <c r="D18" i="26"/>
  <c r="C21" i="26"/>
  <c r="E16" i="106" s="1"/>
  <c r="I39" i="26"/>
  <c r="E47" i="106" s="1"/>
  <c r="C16" i="26"/>
  <c r="E11" i="106" s="1"/>
  <c r="E21" i="106" s="1"/>
  <c r="I25" i="26"/>
  <c r="E33" i="106" s="1"/>
  <c r="C19" i="26"/>
  <c r="E14" i="106" s="1"/>
  <c r="I29" i="26"/>
  <c r="E37" i="106" s="1"/>
  <c r="K18" i="20"/>
  <c r="J26" i="20"/>
  <c r="K30" i="20"/>
  <c r="K34" i="20"/>
  <c r="J40" i="20"/>
  <c r="K50" i="20"/>
  <c r="K55" i="20"/>
  <c r="K22" i="20"/>
  <c r="J19" i="20"/>
  <c r="J23" i="20"/>
  <c r="J27" i="20"/>
  <c r="J31" i="20"/>
  <c r="J36" i="20"/>
  <c r="J41" i="20"/>
  <c r="J46" i="20"/>
  <c r="J51" i="20"/>
  <c r="K20" i="20"/>
  <c r="K24" i="20"/>
  <c r="K28" i="20"/>
  <c r="K32" i="20"/>
  <c r="K37" i="20"/>
  <c r="K42" i="20"/>
  <c r="K47" i="20"/>
  <c r="K52" i="20"/>
  <c r="K57" i="20"/>
  <c r="J60" i="20"/>
  <c r="J65" i="20"/>
  <c r="K70" i="20"/>
  <c r="J56" i="20"/>
  <c r="J61" i="20"/>
  <c r="J66" i="20"/>
  <c r="J71" i="20"/>
  <c r="K62" i="20"/>
  <c r="J44" i="20"/>
  <c r="K68" i="20"/>
  <c r="K72" i="20"/>
  <c r="K40" i="20"/>
  <c r="K60" i="20"/>
  <c r="J22" i="20"/>
  <c r="J55" i="20"/>
  <c r="K26" i="20"/>
  <c r="K19" i="20"/>
  <c r="K36" i="20"/>
  <c r="K44" i="20"/>
  <c r="K56" i="20"/>
  <c r="K65" i="20"/>
  <c r="J18" i="20"/>
  <c r="K31" i="20"/>
  <c r="J34" i="20"/>
  <c r="K51" i="20"/>
  <c r="K71" i="20"/>
  <c r="K27" i="20"/>
  <c r="J30" i="20"/>
  <c r="K46" i="20"/>
  <c r="J50" i="20"/>
  <c r="K66" i="20"/>
  <c r="J70" i="20"/>
  <c r="K23" i="20"/>
  <c r="K41" i="20"/>
  <c r="K61" i="20"/>
  <c r="K21" i="20"/>
  <c r="J21" i="20"/>
  <c r="K59" i="20"/>
  <c r="J59" i="20"/>
  <c r="J17" i="20"/>
  <c r="H75" i="20"/>
  <c r="D9" i="106" s="1"/>
  <c r="D184" i="106" s="1"/>
  <c r="K17" i="20"/>
  <c r="BX3" i="19"/>
  <c r="BS3" i="19"/>
  <c r="BM3" i="19"/>
  <c r="BI3" i="19"/>
  <c r="BD3" i="19"/>
  <c r="AY3" i="19"/>
  <c r="AS3" i="19"/>
  <c r="AO3" i="19"/>
  <c r="AI3" i="19"/>
  <c r="AE3" i="19"/>
  <c r="AA3" i="19"/>
  <c r="W3" i="19"/>
  <c r="S3" i="19"/>
  <c r="L3" i="19"/>
  <c r="H3" i="19"/>
  <c r="BU3" i="19"/>
  <c r="BP3" i="19"/>
  <c r="BK3" i="19"/>
  <c r="BA3" i="19"/>
  <c r="AV3" i="19"/>
  <c r="AQ3" i="19"/>
  <c r="AL3" i="19"/>
  <c r="AC3" i="19"/>
  <c r="U3" i="19"/>
  <c r="F3" i="19"/>
  <c r="BV3" i="19"/>
  <c r="BR3" i="19"/>
  <c r="BL3" i="19"/>
  <c r="BG3" i="19"/>
  <c r="BB3" i="19"/>
  <c r="AW3" i="19"/>
  <c r="AR3" i="19"/>
  <c r="AM3" i="19"/>
  <c r="AH3" i="19"/>
  <c r="AD3" i="19"/>
  <c r="Z3" i="19"/>
  <c r="V3" i="19"/>
  <c r="O3" i="19"/>
  <c r="K3" i="19"/>
  <c r="G3" i="19"/>
  <c r="BF3" i="19"/>
  <c r="AG3" i="19"/>
  <c r="Y3" i="19"/>
  <c r="N3" i="19"/>
  <c r="J3" i="19"/>
  <c r="X3" i="19"/>
  <c r="AP3" i="19"/>
  <c r="BJ3" i="19"/>
  <c r="K29" i="20"/>
  <c r="J29" i="20"/>
  <c r="K49" i="20"/>
  <c r="J49" i="20"/>
  <c r="K69" i="20"/>
  <c r="J69" i="20"/>
  <c r="K39" i="20"/>
  <c r="J39" i="20"/>
  <c r="J33" i="20"/>
  <c r="K33" i="20"/>
  <c r="J54" i="20"/>
  <c r="K54" i="20"/>
  <c r="I74" i="20"/>
  <c r="D82" i="106" s="1"/>
  <c r="K74" i="20"/>
  <c r="E25" i="20" s="1"/>
  <c r="I3" i="19"/>
  <c r="AB3" i="19"/>
  <c r="AT3" i="19"/>
  <c r="BO3" i="19"/>
  <c r="J25" i="20"/>
  <c r="K25" i="20"/>
  <c r="J43" i="20"/>
  <c r="K43" i="20"/>
  <c r="J63" i="20"/>
  <c r="K63" i="20"/>
  <c r="B26" i="20"/>
  <c r="D8" i="106" s="1"/>
  <c r="J20" i="20"/>
  <c r="J24" i="20"/>
  <c r="J28" i="20"/>
  <c r="J32" i="20"/>
  <c r="J37" i="20"/>
  <c r="J42" i="20"/>
  <c r="J47" i="20"/>
  <c r="J52" i="20"/>
  <c r="J57" i="20"/>
  <c r="J62" i="20"/>
  <c r="J68" i="20"/>
  <c r="J72" i="20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C102" i="106" s="1"/>
  <c r="P3" i="13"/>
  <c r="AP3" i="13" s="1"/>
  <c r="C177" i="106" l="1"/>
  <c r="C166" i="106"/>
  <c r="C185" i="106"/>
  <c r="C174" i="106"/>
  <c r="D169" i="106"/>
  <c r="C182" i="106"/>
  <c r="C171" i="106"/>
  <c r="D167" i="106"/>
  <c r="D180" i="106"/>
  <c r="E175" i="106"/>
  <c r="C179" i="106"/>
  <c r="C168" i="106"/>
  <c r="C183" i="106"/>
  <c r="C172" i="106"/>
  <c r="D178" i="106"/>
  <c r="D175" i="106" s="1"/>
  <c r="D173" i="106"/>
  <c r="C176" i="106"/>
  <c r="C165" i="106"/>
  <c r="C98" i="106"/>
  <c r="D164" i="106"/>
  <c r="D23" i="20"/>
  <c r="E20" i="20"/>
  <c r="D17" i="20"/>
  <c r="C26" i="26"/>
  <c r="I75" i="26"/>
  <c r="D19" i="20"/>
  <c r="E17" i="20"/>
  <c r="E19" i="20"/>
  <c r="I17" i="20"/>
  <c r="D25" i="106" s="1"/>
  <c r="E21" i="20"/>
  <c r="I32" i="20"/>
  <c r="D40" i="106" s="1"/>
  <c r="I72" i="20"/>
  <c r="D80" i="106" s="1"/>
  <c r="C20" i="20"/>
  <c r="D15" i="106" s="1"/>
  <c r="C25" i="20"/>
  <c r="D20" i="106" s="1"/>
  <c r="I33" i="20"/>
  <c r="D41" i="106" s="1"/>
  <c r="E24" i="20"/>
  <c r="I52" i="20"/>
  <c r="D60" i="106" s="1"/>
  <c r="I43" i="20"/>
  <c r="D51" i="106" s="1"/>
  <c r="C17" i="20"/>
  <c r="D12" i="106" s="1"/>
  <c r="I68" i="20"/>
  <c r="D76" i="106" s="1"/>
  <c r="I47" i="20"/>
  <c r="D55" i="106" s="1"/>
  <c r="I28" i="20"/>
  <c r="D36" i="106" s="1"/>
  <c r="I71" i="20"/>
  <c r="D79" i="106" s="1"/>
  <c r="C18" i="20"/>
  <c r="D13" i="106" s="1"/>
  <c r="I63" i="20"/>
  <c r="D71" i="106" s="1"/>
  <c r="C23" i="20"/>
  <c r="D18" i="106" s="1"/>
  <c r="I54" i="20"/>
  <c r="D62" i="106" s="1"/>
  <c r="I62" i="20"/>
  <c r="D70" i="106" s="1"/>
  <c r="I42" i="20"/>
  <c r="D50" i="106" s="1"/>
  <c r="I24" i="20"/>
  <c r="D32" i="106" s="1"/>
  <c r="C24" i="20"/>
  <c r="D19" i="106" s="1"/>
  <c r="C16" i="20"/>
  <c r="D11" i="106" s="1"/>
  <c r="C21" i="20"/>
  <c r="D16" i="106" s="1"/>
  <c r="I69" i="20"/>
  <c r="D77" i="106" s="1"/>
  <c r="E23" i="20"/>
  <c r="I57" i="20"/>
  <c r="D65" i="106" s="1"/>
  <c r="I37" i="20"/>
  <c r="D45" i="106" s="1"/>
  <c r="I20" i="20"/>
  <c r="D28" i="106" s="1"/>
  <c r="C22" i="20"/>
  <c r="D17" i="106" s="1"/>
  <c r="I25" i="20"/>
  <c r="D33" i="106" s="1"/>
  <c r="C19" i="20"/>
  <c r="D14" i="106" s="1"/>
  <c r="I39" i="20"/>
  <c r="D47" i="106" s="1"/>
  <c r="D24" i="20"/>
  <c r="I49" i="20"/>
  <c r="D57" i="106" s="1"/>
  <c r="D20" i="20"/>
  <c r="I59" i="20"/>
  <c r="D67" i="106" s="1"/>
  <c r="D21" i="20"/>
  <c r="I29" i="20"/>
  <c r="D37" i="106" s="1"/>
  <c r="D16" i="20"/>
  <c r="D18" i="20"/>
  <c r="E16" i="20"/>
  <c r="D22" i="20"/>
  <c r="E18" i="20"/>
  <c r="I61" i="20"/>
  <c r="D69" i="106" s="1"/>
  <c r="I41" i="20"/>
  <c r="D49" i="106" s="1"/>
  <c r="I31" i="20"/>
  <c r="D39" i="106" s="1"/>
  <c r="I19" i="20"/>
  <c r="D27" i="106" s="1"/>
  <c r="I66" i="20"/>
  <c r="D74" i="106" s="1"/>
  <c r="I56" i="20"/>
  <c r="D64" i="106" s="1"/>
  <c r="I51" i="20"/>
  <c r="D59" i="106" s="1"/>
  <c r="I46" i="20"/>
  <c r="D54" i="106" s="1"/>
  <c r="I36" i="20"/>
  <c r="D44" i="106" s="1"/>
  <c r="I27" i="20"/>
  <c r="D35" i="106" s="1"/>
  <c r="I23" i="20"/>
  <c r="D31" i="106" s="1"/>
  <c r="I65" i="20"/>
  <c r="D73" i="106" s="1"/>
  <c r="I55" i="20"/>
  <c r="D63" i="106" s="1"/>
  <c r="I50" i="20"/>
  <c r="D58" i="106" s="1"/>
  <c r="I70" i="20"/>
  <c r="D78" i="106" s="1"/>
  <c r="I60" i="20"/>
  <c r="D68" i="106" s="1"/>
  <c r="I30" i="20"/>
  <c r="D38" i="106" s="1"/>
  <c r="I40" i="20"/>
  <c r="D48" i="106" s="1"/>
  <c r="I22" i="20"/>
  <c r="D30" i="106" s="1"/>
  <c r="I18" i="20"/>
  <c r="D26" i="106" s="1"/>
  <c r="I44" i="20"/>
  <c r="D52" i="106" s="1"/>
  <c r="I26" i="20"/>
  <c r="D34" i="106" s="1"/>
  <c r="I34" i="20"/>
  <c r="D42" i="106" s="1"/>
  <c r="E22" i="20"/>
  <c r="I21" i="20"/>
  <c r="D29" i="106" s="1"/>
  <c r="K18" i="14"/>
  <c r="K22" i="14"/>
  <c r="J26" i="14"/>
  <c r="K30" i="14"/>
  <c r="K34" i="14"/>
  <c r="J40" i="14"/>
  <c r="K50" i="14"/>
  <c r="K55" i="14"/>
  <c r="J60" i="14"/>
  <c r="J65" i="14"/>
  <c r="K70" i="14"/>
  <c r="J19" i="14"/>
  <c r="J23" i="14"/>
  <c r="J27" i="14"/>
  <c r="J31" i="14"/>
  <c r="J36" i="14"/>
  <c r="J41" i="14"/>
  <c r="J46" i="14"/>
  <c r="J61" i="14"/>
  <c r="J66" i="14"/>
  <c r="J71" i="14"/>
  <c r="K20" i="14"/>
  <c r="K24" i="14"/>
  <c r="K28" i="14"/>
  <c r="K32" i="14"/>
  <c r="K37" i="14"/>
  <c r="K42" i="14"/>
  <c r="K47" i="14"/>
  <c r="K52" i="14"/>
  <c r="K57" i="14"/>
  <c r="K62" i="14"/>
  <c r="J56" i="14"/>
  <c r="J44" i="14"/>
  <c r="J51" i="14"/>
  <c r="K68" i="14"/>
  <c r="K72" i="14"/>
  <c r="K60" i="14"/>
  <c r="K40" i="14"/>
  <c r="J22" i="14"/>
  <c r="J50" i="14"/>
  <c r="K26" i="14"/>
  <c r="J55" i="14"/>
  <c r="K19" i="14"/>
  <c r="K36" i="14"/>
  <c r="K44" i="14"/>
  <c r="K56" i="14"/>
  <c r="K65" i="14"/>
  <c r="J18" i="14"/>
  <c r="K31" i="14"/>
  <c r="J34" i="14"/>
  <c r="K51" i="14"/>
  <c r="K71" i="14"/>
  <c r="K27" i="14"/>
  <c r="J30" i="14"/>
  <c r="K46" i="14"/>
  <c r="K66" i="14"/>
  <c r="J70" i="14"/>
  <c r="K23" i="14"/>
  <c r="K41" i="14"/>
  <c r="K61" i="14"/>
  <c r="I74" i="14"/>
  <c r="C82" i="106" s="1"/>
  <c r="AF3" i="13"/>
  <c r="T3" i="13"/>
  <c r="M3" i="13"/>
  <c r="AJ3" i="13"/>
  <c r="BX3" i="13"/>
  <c r="BS3" i="13"/>
  <c r="BM3" i="13"/>
  <c r="BI3" i="13"/>
  <c r="BD3" i="13"/>
  <c r="AY3" i="13"/>
  <c r="AS3" i="13"/>
  <c r="AO3" i="13"/>
  <c r="AI3" i="13"/>
  <c r="AE3" i="13"/>
  <c r="AA3" i="13"/>
  <c r="W3" i="13"/>
  <c r="S3" i="13"/>
  <c r="L3" i="13"/>
  <c r="H3" i="13"/>
  <c r="BU3" i="13"/>
  <c r="BP3" i="13"/>
  <c r="BF3" i="13"/>
  <c r="BA3" i="13"/>
  <c r="AQ3" i="13"/>
  <c r="AC3" i="13"/>
  <c r="Y3" i="13"/>
  <c r="J3" i="13"/>
  <c r="BT3" i="13"/>
  <c r="BO3" i="13"/>
  <c r="BJ3" i="13"/>
  <c r="AZ3" i="13"/>
  <c r="BV3" i="13"/>
  <c r="BR3" i="13"/>
  <c r="BL3" i="13"/>
  <c r="BG3" i="13"/>
  <c r="BB3" i="13"/>
  <c r="AW3" i="13"/>
  <c r="AR3" i="13"/>
  <c r="AM3" i="13"/>
  <c r="AH3" i="13"/>
  <c r="AD3" i="13"/>
  <c r="Z3" i="13"/>
  <c r="V3" i="13"/>
  <c r="O3" i="13"/>
  <c r="K3" i="13"/>
  <c r="G3" i="13"/>
  <c r="BK3" i="13"/>
  <c r="AV3" i="13"/>
  <c r="AG3" i="13"/>
  <c r="U3" i="13"/>
  <c r="F3" i="13"/>
  <c r="AL3" i="13"/>
  <c r="N3" i="13"/>
  <c r="BE3" i="13"/>
  <c r="X3" i="13"/>
  <c r="I3" i="13"/>
  <c r="AB3" i="13"/>
  <c r="AT3" i="13"/>
  <c r="J21" i="14"/>
  <c r="J25" i="14"/>
  <c r="J49" i="14"/>
  <c r="J54" i="14"/>
  <c r="J59" i="14"/>
  <c r="J63" i="14"/>
  <c r="J69" i="14"/>
  <c r="K74" i="14"/>
  <c r="E25" i="14" s="1"/>
  <c r="B26" i="14"/>
  <c r="C8" i="106" s="1"/>
  <c r="J33" i="14"/>
  <c r="J39" i="14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H75" i="14"/>
  <c r="C9" i="106" s="1"/>
  <c r="C178" i="106" s="1"/>
  <c r="J17" i="14"/>
  <c r="J29" i="14"/>
  <c r="J43" i="14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B159" i="106" s="1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B102" i="106" s="1"/>
  <c r="P3" i="7"/>
  <c r="BX3" i="7" s="1"/>
  <c r="T104" i="106" l="1"/>
  <c r="S104" i="106"/>
  <c r="U104" i="106"/>
  <c r="V104" i="106" s="1"/>
  <c r="T108" i="106"/>
  <c r="S108" i="106"/>
  <c r="U108" i="106"/>
  <c r="V108" i="106" s="1"/>
  <c r="T112" i="106"/>
  <c r="S112" i="106"/>
  <c r="U112" i="106"/>
  <c r="V112" i="106" s="1"/>
  <c r="T116" i="106"/>
  <c r="S116" i="106"/>
  <c r="U116" i="106"/>
  <c r="V116" i="106" s="1"/>
  <c r="T121" i="106"/>
  <c r="S121" i="106"/>
  <c r="U121" i="106"/>
  <c r="V121" i="106" s="1"/>
  <c r="T126" i="106"/>
  <c r="S126" i="106"/>
  <c r="U126" i="106"/>
  <c r="V126" i="106" s="1"/>
  <c r="T131" i="106"/>
  <c r="S131" i="106"/>
  <c r="U131" i="106"/>
  <c r="V131" i="106" s="1"/>
  <c r="U136" i="106"/>
  <c r="V136" i="106" s="1"/>
  <c r="T136" i="106"/>
  <c r="S136" i="106"/>
  <c r="U141" i="106"/>
  <c r="V141" i="106" s="1"/>
  <c r="T141" i="106"/>
  <c r="S141" i="106"/>
  <c r="U146" i="106"/>
  <c r="V146" i="106" s="1"/>
  <c r="T146" i="106"/>
  <c r="S146" i="106"/>
  <c r="U151" i="106"/>
  <c r="V151" i="106" s="1"/>
  <c r="T151" i="106"/>
  <c r="S151" i="106"/>
  <c r="U156" i="106"/>
  <c r="V156" i="106" s="1"/>
  <c r="T156" i="106"/>
  <c r="S156" i="106"/>
  <c r="B176" i="106"/>
  <c r="B165" i="106"/>
  <c r="B98" i="106"/>
  <c r="U88" i="106"/>
  <c r="V88" i="106" s="1"/>
  <c r="T88" i="106"/>
  <c r="S88" i="106"/>
  <c r="B180" i="106"/>
  <c r="B169" i="106"/>
  <c r="U92" i="106"/>
  <c r="V92" i="106" s="1"/>
  <c r="T92" i="106"/>
  <c r="S92" i="106"/>
  <c r="B184" i="106"/>
  <c r="B173" i="106"/>
  <c r="U96" i="106"/>
  <c r="V96" i="106" s="1"/>
  <c r="T96" i="106"/>
  <c r="S96" i="106"/>
  <c r="C173" i="106"/>
  <c r="C170" i="106"/>
  <c r="S113" i="106"/>
  <c r="U113" i="106"/>
  <c r="V113" i="106" s="1"/>
  <c r="T113" i="106"/>
  <c r="S117" i="106"/>
  <c r="U117" i="106"/>
  <c r="V117" i="106" s="1"/>
  <c r="T117" i="106"/>
  <c r="S122" i="106"/>
  <c r="U122" i="106"/>
  <c r="V122" i="106" s="1"/>
  <c r="T122" i="106"/>
  <c r="S127" i="106"/>
  <c r="U127" i="106"/>
  <c r="V127" i="106" s="1"/>
  <c r="T127" i="106"/>
  <c r="S132" i="106"/>
  <c r="U132" i="106"/>
  <c r="V132" i="106" s="1"/>
  <c r="T132" i="106"/>
  <c r="U137" i="106"/>
  <c r="V137" i="106" s="1"/>
  <c r="T137" i="106"/>
  <c r="S137" i="106"/>
  <c r="U142" i="106"/>
  <c r="V142" i="106" s="1"/>
  <c r="T142" i="106"/>
  <c r="S142" i="106"/>
  <c r="U147" i="106"/>
  <c r="V147" i="106" s="1"/>
  <c r="T147" i="106"/>
  <c r="S147" i="106"/>
  <c r="U153" i="106"/>
  <c r="V153" i="106" s="1"/>
  <c r="T153" i="106"/>
  <c r="S153" i="106"/>
  <c r="U157" i="106"/>
  <c r="V157" i="106" s="1"/>
  <c r="T157" i="106"/>
  <c r="S157" i="106"/>
  <c r="B177" i="106"/>
  <c r="B166" i="106"/>
  <c r="U89" i="106"/>
  <c r="V89" i="106" s="1"/>
  <c r="T89" i="106"/>
  <c r="S89" i="106"/>
  <c r="B181" i="106"/>
  <c r="B170" i="106"/>
  <c r="U93" i="106"/>
  <c r="V93" i="106" s="1"/>
  <c r="T93" i="106"/>
  <c r="S93" i="106"/>
  <c r="B185" i="106"/>
  <c r="B174" i="106"/>
  <c r="U97" i="106"/>
  <c r="V97" i="106" s="1"/>
  <c r="T97" i="106"/>
  <c r="S97" i="106"/>
  <c r="C184" i="106"/>
  <c r="C181" i="106"/>
  <c r="S109" i="106"/>
  <c r="U109" i="106"/>
  <c r="V109" i="106" s="1"/>
  <c r="T109" i="106"/>
  <c r="U106" i="106"/>
  <c r="V106" i="106" s="1"/>
  <c r="T106" i="106"/>
  <c r="S106" i="106"/>
  <c r="U110" i="106"/>
  <c r="V110" i="106" s="1"/>
  <c r="T110" i="106"/>
  <c r="S110" i="106"/>
  <c r="U114" i="106"/>
  <c r="V114" i="106" s="1"/>
  <c r="T114" i="106"/>
  <c r="S114" i="106"/>
  <c r="U118" i="106"/>
  <c r="V118" i="106" s="1"/>
  <c r="T118" i="106"/>
  <c r="S118" i="106"/>
  <c r="U124" i="106"/>
  <c r="V124" i="106" s="1"/>
  <c r="T124" i="106"/>
  <c r="S124" i="106"/>
  <c r="U128" i="106"/>
  <c r="V128" i="106" s="1"/>
  <c r="T128" i="106"/>
  <c r="S128" i="106"/>
  <c r="T134" i="106"/>
  <c r="S134" i="106"/>
  <c r="U134" i="106"/>
  <c r="V134" i="106" s="1"/>
  <c r="T139" i="106"/>
  <c r="S139" i="106"/>
  <c r="U139" i="106"/>
  <c r="V139" i="106" s="1"/>
  <c r="T144" i="106"/>
  <c r="S144" i="106"/>
  <c r="U144" i="106"/>
  <c r="V144" i="106" s="1"/>
  <c r="T148" i="106"/>
  <c r="S148" i="106"/>
  <c r="U148" i="106"/>
  <c r="V148" i="106" s="1"/>
  <c r="T154" i="106"/>
  <c r="S154" i="106"/>
  <c r="U154" i="106"/>
  <c r="V154" i="106" s="1"/>
  <c r="T159" i="106"/>
  <c r="S159" i="106"/>
  <c r="U159" i="106"/>
  <c r="V159" i="106" s="1"/>
  <c r="T90" i="106"/>
  <c r="S90" i="106"/>
  <c r="U90" i="106"/>
  <c r="V90" i="106" s="1"/>
  <c r="B182" i="106"/>
  <c r="B171" i="106"/>
  <c r="T94" i="106"/>
  <c r="S94" i="106"/>
  <c r="U94" i="106"/>
  <c r="V94" i="106" s="1"/>
  <c r="C169" i="106"/>
  <c r="C167" i="106"/>
  <c r="C164" i="106" s="1"/>
  <c r="S105" i="106"/>
  <c r="U105" i="106"/>
  <c r="V105" i="106" s="1"/>
  <c r="T105" i="106"/>
  <c r="U102" i="106"/>
  <c r="V102" i="106" s="1"/>
  <c r="T102" i="106"/>
  <c r="S102" i="106"/>
  <c r="U103" i="106"/>
  <c r="V103" i="106" s="1"/>
  <c r="T103" i="106"/>
  <c r="S103" i="106"/>
  <c r="U107" i="106"/>
  <c r="V107" i="106" s="1"/>
  <c r="T107" i="106"/>
  <c r="S107" i="106"/>
  <c r="U111" i="106"/>
  <c r="V111" i="106" s="1"/>
  <c r="T111" i="106"/>
  <c r="S111" i="106"/>
  <c r="U115" i="106"/>
  <c r="V115" i="106" s="1"/>
  <c r="T115" i="106"/>
  <c r="S115" i="106"/>
  <c r="U119" i="106"/>
  <c r="V119" i="106" s="1"/>
  <c r="T119" i="106"/>
  <c r="S119" i="106"/>
  <c r="U125" i="106"/>
  <c r="V125" i="106" s="1"/>
  <c r="T125" i="106"/>
  <c r="S125" i="106"/>
  <c r="U129" i="106"/>
  <c r="V129" i="106" s="1"/>
  <c r="T129" i="106"/>
  <c r="S129" i="106"/>
  <c r="S135" i="106"/>
  <c r="U135" i="106"/>
  <c r="V135" i="106" s="1"/>
  <c r="T135" i="106"/>
  <c r="S140" i="106"/>
  <c r="U140" i="106"/>
  <c r="V140" i="106" s="1"/>
  <c r="T140" i="106"/>
  <c r="S145" i="106"/>
  <c r="U145" i="106"/>
  <c r="V145" i="106" s="1"/>
  <c r="T145" i="106"/>
  <c r="S150" i="106"/>
  <c r="U150" i="106"/>
  <c r="V150" i="106" s="1"/>
  <c r="T150" i="106"/>
  <c r="S155" i="106"/>
  <c r="U155" i="106"/>
  <c r="V155" i="106" s="1"/>
  <c r="T155" i="106"/>
  <c r="S91" i="106"/>
  <c r="U91" i="106"/>
  <c r="V91" i="106" s="1"/>
  <c r="T91" i="106"/>
  <c r="B183" i="106"/>
  <c r="B172" i="106"/>
  <c r="S95" i="106"/>
  <c r="U95" i="106"/>
  <c r="V95" i="106" s="1"/>
  <c r="T95" i="106"/>
  <c r="D21" i="106"/>
  <c r="C180" i="106"/>
  <c r="C175" i="106" s="1"/>
  <c r="D23" i="14"/>
  <c r="E17" i="14"/>
  <c r="E19" i="14"/>
  <c r="D19" i="14"/>
  <c r="D17" i="14"/>
  <c r="I75" i="20"/>
  <c r="C26" i="20"/>
  <c r="C21" i="14"/>
  <c r="C16" i="106" s="1"/>
  <c r="E23" i="14"/>
  <c r="E21" i="14"/>
  <c r="E20" i="14"/>
  <c r="E24" i="14"/>
  <c r="D16" i="14"/>
  <c r="I28" i="14"/>
  <c r="C36" i="106" s="1"/>
  <c r="I68" i="14"/>
  <c r="C76" i="106" s="1"/>
  <c r="I57" i="14"/>
  <c r="C65" i="106" s="1"/>
  <c r="I37" i="14"/>
  <c r="C45" i="106" s="1"/>
  <c r="I52" i="14"/>
  <c r="C60" i="106" s="1"/>
  <c r="I32" i="14"/>
  <c r="C40" i="106" s="1"/>
  <c r="I51" i="14"/>
  <c r="C59" i="106" s="1"/>
  <c r="D22" i="14"/>
  <c r="I59" i="14"/>
  <c r="C67" i="106" s="1"/>
  <c r="I41" i="14"/>
  <c r="C49" i="106" s="1"/>
  <c r="C18" i="14"/>
  <c r="C13" i="106" s="1"/>
  <c r="I72" i="14"/>
  <c r="C80" i="106" s="1"/>
  <c r="I47" i="14"/>
  <c r="C55" i="106" s="1"/>
  <c r="I20" i="14"/>
  <c r="C28" i="106" s="1"/>
  <c r="D24" i="14"/>
  <c r="I71" i="14"/>
  <c r="C79" i="106" s="1"/>
  <c r="I31" i="14"/>
  <c r="C39" i="106" s="1"/>
  <c r="I17" i="14"/>
  <c r="C25" i="106" s="1"/>
  <c r="I39" i="14"/>
  <c r="C47" i="106" s="1"/>
  <c r="I61" i="14"/>
  <c r="C69" i="106" s="1"/>
  <c r="I23" i="14"/>
  <c r="C31" i="106" s="1"/>
  <c r="I70" i="14"/>
  <c r="C78" i="106" s="1"/>
  <c r="I55" i="14"/>
  <c r="C63" i="106" s="1"/>
  <c r="I50" i="14"/>
  <c r="C58" i="106" s="1"/>
  <c r="I34" i="14"/>
  <c r="C42" i="106" s="1"/>
  <c r="I22" i="14"/>
  <c r="C30" i="106" s="1"/>
  <c r="I65" i="14"/>
  <c r="C73" i="106" s="1"/>
  <c r="I40" i="14"/>
  <c r="C48" i="106" s="1"/>
  <c r="I30" i="14"/>
  <c r="C38" i="106" s="1"/>
  <c r="I18" i="14"/>
  <c r="C26" i="106" s="1"/>
  <c r="I60" i="14"/>
  <c r="C68" i="106" s="1"/>
  <c r="I44" i="14"/>
  <c r="C52" i="106" s="1"/>
  <c r="I26" i="14"/>
  <c r="C34" i="106" s="1"/>
  <c r="E16" i="14"/>
  <c r="I66" i="14"/>
  <c r="C74" i="106" s="1"/>
  <c r="I46" i="14"/>
  <c r="C54" i="106" s="1"/>
  <c r="I27" i="14"/>
  <c r="C35" i="106" s="1"/>
  <c r="D21" i="14"/>
  <c r="C22" i="14"/>
  <c r="C17" i="106" s="1"/>
  <c r="C25" i="14"/>
  <c r="C20" i="106" s="1"/>
  <c r="I63" i="14"/>
  <c r="C71" i="106" s="1"/>
  <c r="I29" i="14"/>
  <c r="C37" i="106" s="1"/>
  <c r="C23" i="14"/>
  <c r="C18" i="106" s="1"/>
  <c r="D18" i="14"/>
  <c r="D20" i="14"/>
  <c r="C24" i="14"/>
  <c r="C19" i="106" s="1"/>
  <c r="C19" i="14"/>
  <c r="C14" i="106" s="1"/>
  <c r="I54" i="14"/>
  <c r="C62" i="106" s="1"/>
  <c r="I62" i="14"/>
  <c r="C70" i="106" s="1"/>
  <c r="I42" i="14"/>
  <c r="C50" i="106" s="1"/>
  <c r="I24" i="14"/>
  <c r="C32" i="106" s="1"/>
  <c r="E22" i="14"/>
  <c r="E18" i="14"/>
  <c r="I56" i="14"/>
  <c r="C64" i="106" s="1"/>
  <c r="I36" i="14"/>
  <c r="C44" i="106" s="1"/>
  <c r="I19" i="14"/>
  <c r="C27" i="106" s="1"/>
  <c r="C17" i="14"/>
  <c r="C12" i="106" s="1"/>
  <c r="I21" i="14"/>
  <c r="C29" i="106" s="1"/>
  <c r="C20" i="14"/>
  <c r="C15" i="106" s="1"/>
  <c r="I43" i="14"/>
  <c r="C51" i="106" s="1"/>
  <c r="I33" i="14"/>
  <c r="C41" i="106" s="1"/>
  <c r="I69" i="14"/>
  <c r="C77" i="106" s="1"/>
  <c r="C16" i="14"/>
  <c r="C11" i="106" s="1"/>
  <c r="C21" i="106" s="1"/>
  <c r="I25" i="14"/>
  <c r="C33" i="106" s="1"/>
  <c r="I49" i="14"/>
  <c r="C57" i="106" s="1"/>
  <c r="K20" i="8"/>
  <c r="J18" i="8"/>
  <c r="K22" i="8"/>
  <c r="K26" i="8"/>
  <c r="K30" i="8"/>
  <c r="K34" i="8"/>
  <c r="K40" i="8"/>
  <c r="K44" i="8"/>
  <c r="K50" i="8"/>
  <c r="K55" i="8"/>
  <c r="K60" i="8"/>
  <c r="K65" i="8"/>
  <c r="K70" i="8"/>
  <c r="J19" i="8"/>
  <c r="J23" i="8"/>
  <c r="J27" i="8"/>
  <c r="J31" i="8"/>
  <c r="J36" i="8"/>
  <c r="J41" i="8"/>
  <c r="J51" i="8"/>
  <c r="J56" i="8"/>
  <c r="J61" i="8"/>
  <c r="J66" i="8"/>
  <c r="J71" i="8"/>
  <c r="K28" i="8"/>
  <c r="K37" i="8"/>
  <c r="K42" i="8"/>
  <c r="K52" i="8"/>
  <c r="K57" i="8"/>
  <c r="K62" i="8"/>
  <c r="K68" i="8"/>
  <c r="K72" i="8"/>
  <c r="K24" i="8"/>
  <c r="K32" i="8"/>
  <c r="J17" i="8"/>
  <c r="J21" i="8"/>
  <c r="J25" i="8"/>
  <c r="J29" i="8"/>
  <c r="J33" i="8"/>
  <c r="J39" i="8"/>
  <c r="J43" i="8"/>
  <c r="J49" i="8"/>
  <c r="J54" i="8"/>
  <c r="J59" i="8"/>
  <c r="J63" i="8"/>
  <c r="J69" i="8"/>
  <c r="J46" i="8"/>
  <c r="K47" i="8"/>
  <c r="K33" i="8"/>
  <c r="K18" i="8"/>
  <c r="K39" i="8"/>
  <c r="K25" i="8"/>
  <c r="K43" i="8"/>
  <c r="K29" i="8"/>
  <c r="K49" i="8"/>
  <c r="K54" i="8"/>
  <c r="K59" i="8"/>
  <c r="K63" i="8"/>
  <c r="K69" i="8"/>
  <c r="J26" i="8"/>
  <c r="J30" i="8"/>
  <c r="J40" i="8"/>
  <c r="J50" i="8"/>
  <c r="J60" i="8"/>
  <c r="J65" i="8"/>
  <c r="J70" i="8"/>
  <c r="I74" i="8"/>
  <c r="B82" i="106" s="1"/>
  <c r="J22" i="8"/>
  <c r="J34" i="8"/>
  <c r="J44" i="8"/>
  <c r="J55" i="8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K19" i="8"/>
  <c r="K23" i="8"/>
  <c r="K27" i="8"/>
  <c r="K31" i="8"/>
  <c r="K36" i="8"/>
  <c r="K41" i="8"/>
  <c r="K46" i="8"/>
  <c r="K51" i="8"/>
  <c r="K56" i="8"/>
  <c r="K61" i="8"/>
  <c r="K66" i="8"/>
  <c r="K71" i="8"/>
  <c r="F3" i="7"/>
  <c r="U3" i="7"/>
  <c r="AC3" i="7"/>
  <c r="AQ3" i="7"/>
  <c r="BA3" i="7"/>
  <c r="BK3" i="7"/>
  <c r="BU3" i="7"/>
  <c r="B26" i="8"/>
  <c r="B8" i="106" s="1"/>
  <c r="N3" i="7"/>
  <c r="Y3" i="7"/>
  <c r="AG3" i="7"/>
  <c r="AV3" i="7"/>
  <c r="BF3" i="7"/>
  <c r="BP3" i="7"/>
  <c r="G3" i="7"/>
  <c r="K3" i="7"/>
  <c r="V3" i="7"/>
  <c r="Z3" i="7"/>
  <c r="AD3" i="7"/>
  <c r="AH3" i="7"/>
  <c r="AM3" i="7"/>
  <c r="AR3" i="7"/>
  <c r="AW3" i="7"/>
  <c r="BB3" i="7"/>
  <c r="BG3" i="7"/>
  <c r="BL3" i="7"/>
  <c r="BR3" i="7"/>
  <c r="BV3" i="7"/>
  <c r="K17" i="8"/>
  <c r="J20" i="8"/>
  <c r="K21" i="8"/>
  <c r="J24" i="8"/>
  <c r="J28" i="8"/>
  <c r="J32" i="8"/>
  <c r="J37" i="8"/>
  <c r="J42" i="8"/>
  <c r="J47" i="8"/>
  <c r="J52" i="8"/>
  <c r="J57" i="8"/>
  <c r="J62" i="8"/>
  <c r="J68" i="8"/>
  <c r="J72" i="8"/>
  <c r="H75" i="8"/>
  <c r="B9" i="106" s="1"/>
  <c r="B179" i="106" s="1"/>
  <c r="J3" i="7"/>
  <c r="AL3" i="7"/>
  <c r="O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X145" i="106" l="1"/>
  <c r="W145" i="106"/>
  <c r="X115" i="106"/>
  <c r="W115" i="106"/>
  <c r="X102" i="106"/>
  <c r="W102" i="106"/>
  <c r="X159" i="106"/>
  <c r="X158" i="106" s="1"/>
  <c r="X97" i="106" s="1"/>
  <c r="W159" i="106"/>
  <c r="W158" i="106" s="1"/>
  <c r="W97" i="106" s="1"/>
  <c r="X139" i="106"/>
  <c r="W139" i="106"/>
  <c r="X124" i="106"/>
  <c r="W124" i="106"/>
  <c r="X106" i="106"/>
  <c r="W106" i="106"/>
  <c r="X157" i="106"/>
  <c r="W157" i="106"/>
  <c r="X137" i="106"/>
  <c r="W137" i="106"/>
  <c r="X127" i="106"/>
  <c r="W127" i="106"/>
  <c r="X156" i="106"/>
  <c r="W156" i="106"/>
  <c r="X136" i="106"/>
  <c r="W136" i="106"/>
  <c r="X131" i="106"/>
  <c r="W131" i="106"/>
  <c r="X112" i="106"/>
  <c r="W112" i="106"/>
  <c r="X150" i="106"/>
  <c r="W150" i="106"/>
  <c r="X119" i="106"/>
  <c r="W119" i="106"/>
  <c r="X103" i="106"/>
  <c r="W103" i="106"/>
  <c r="X105" i="106"/>
  <c r="W105" i="106"/>
  <c r="B167" i="106"/>
  <c r="X144" i="106"/>
  <c r="W144" i="106"/>
  <c r="X128" i="106"/>
  <c r="W128" i="106"/>
  <c r="X110" i="106"/>
  <c r="W110" i="106"/>
  <c r="X109" i="106"/>
  <c r="W109" i="106"/>
  <c r="X142" i="106"/>
  <c r="W142" i="106"/>
  <c r="X132" i="106"/>
  <c r="W132" i="106"/>
  <c r="X113" i="106"/>
  <c r="W113" i="106"/>
  <c r="X141" i="106"/>
  <c r="W141" i="106"/>
  <c r="X116" i="106"/>
  <c r="W116" i="106"/>
  <c r="B168" i="106"/>
  <c r="X155" i="106"/>
  <c r="W155" i="106"/>
  <c r="X135" i="106"/>
  <c r="W135" i="106"/>
  <c r="X125" i="106"/>
  <c r="W125" i="106"/>
  <c r="X107" i="106"/>
  <c r="W107" i="106"/>
  <c r="B178" i="106"/>
  <c r="X148" i="106"/>
  <c r="W148" i="106"/>
  <c r="X114" i="106"/>
  <c r="W114" i="106"/>
  <c r="X147" i="106"/>
  <c r="W147" i="106"/>
  <c r="X117" i="106"/>
  <c r="W117" i="106"/>
  <c r="S98" i="106"/>
  <c r="B164" i="106"/>
  <c r="X146" i="106"/>
  <c r="W146" i="106"/>
  <c r="X121" i="106"/>
  <c r="W121" i="106"/>
  <c r="X104" i="106"/>
  <c r="W104" i="106"/>
  <c r="U82" i="106"/>
  <c r="V82" i="106" s="1"/>
  <c r="T82" i="106"/>
  <c r="X140" i="106"/>
  <c r="W140" i="106"/>
  <c r="X129" i="106"/>
  <c r="W129" i="106"/>
  <c r="X111" i="106"/>
  <c r="W111" i="106"/>
  <c r="X154" i="106"/>
  <c r="W154" i="106"/>
  <c r="X134" i="106"/>
  <c r="X133" i="106" s="1"/>
  <c r="X92" i="106" s="1"/>
  <c r="W134" i="106"/>
  <c r="W133" i="106" s="1"/>
  <c r="W92" i="106" s="1"/>
  <c r="X118" i="106"/>
  <c r="W118" i="106"/>
  <c r="X153" i="106"/>
  <c r="W153" i="106"/>
  <c r="W152" i="106" s="1"/>
  <c r="W96" i="106" s="1"/>
  <c r="X122" i="106"/>
  <c r="W122" i="106"/>
  <c r="B175" i="106"/>
  <c r="X151" i="106"/>
  <c r="W151" i="106"/>
  <c r="X126" i="106"/>
  <c r="W126" i="106"/>
  <c r="X108" i="106"/>
  <c r="W108" i="106"/>
  <c r="D17" i="8"/>
  <c r="E23" i="8"/>
  <c r="E17" i="8"/>
  <c r="D23" i="8"/>
  <c r="C26" i="14"/>
  <c r="I75" i="14"/>
  <c r="I22" i="8"/>
  <c r="B30" i="106" s="1"/>
  <c r="D18" i="8"/>
  <c r="D19" i="8"/>
  <c r="E18" i="8"/>
  <c r="D22" i="8"/>
  <c r="E19" i="8"/>
  <c r="E21" i="8"/>
  <c r="D24" i="8"/>
  <c r="E16" i="8"/>
  <c r="I37" i="8"/>
  <c r="B45" i="106" s="1"/>
  <c r="I24" i="8"/>
  <c r="B32" i="106" s="1"/>
  <c r="D21" i="8"/>
  <c r="E24" i="8"/>
  <c r="E20" i="8"/>
  <c r="I62" i="8"/>
  <c r="B70" i="106" s="1"/>
  <c r="I52" i="8"/>
  <c r="B60" i="106" s="1"/>
  <c r="D20" i="8"/>
  <c r="E22" i="8"/>
  <c r="I57" i="8"/>
  <c r="B65" i="106" s="1"/>
  <c r="I32" i="8"/>
  <c r="B40" i="106" s="1"/>
  <c r="D16" i="8"/>
  <c r="I72" i="8"/>
  <c r="B80" i="106" s="1"/>
  <c r="I42" i="8"/>
  <c r="B50" i="106" s="1"/>
  <c r="I20" i="8"/>
  <c r="B28" i="106" s="1"/>
  <c r="I66" i="8"/>
  <c r="B74" i="106" s="1"/>
  <c r="I46" i="8"/>
  <c r="B54" i="106" s="1"/>
  <c r="I27" i="8"/>
  <c r="B35" i="106" s="1"/>
  <c r="I21" i="8"/>
  <c r="B29" i="106" s="1"/>
  <c r="I69" i="8"/>
  <c r="B77" i="106" s="1"/>
  <c r="I49" i="8"/>
  <c r="B57" i="106" s="1"/>
  <c r="I18" i="8"/>
  <c r="B26" i="106" s="1"/>
  <c r="I70" i="8"/>
  <c r="B78" i="106" s="1"/>
  <c r="I55" i="8"/>
  <c r="B63" i="106" s="1"/>
  <c r="I34" i="8"/>
  <c r="B42" i="106" s="1"/>
  <c r="C23" i="8"/>
  <c r="B18" i="106" s="1"/>
  <c r="I17" i="8"/>
  <c r="B25" i="106" s="1"/>
  <c r="I68" i="8"/>
  <c r="B76" i="106" s="1"/>
  <c r="I47" i="8"/>
  <c r="B55" i="106" s="1"/>
  <c r="I28" i="8"/>
  <c r="B36" i="106" s="1"/>
  <c r="I61" i="8"/>
  <c r="B69" i="106" s="1"/>
  <c r="I41" i="8"/>
  <c r="B49" i="106" s="1"/>
  <c r="I23" i="8"/>
  <c r="B31" i="106" s="1"/>
  <c r="C22" i="8"/>
  <c r="B17" i="106" s="1"/>
  <c r="C25" i="8"/>
  <c r="B20" i="106" s="1"/>
  <c r="I63" i="8"/>
  <c r="B71" i="106" s="1"/>
  <c r="I43" i="8"/>
  <c r="B51" i="106" s="1"/>
  <c r="C24" i="8"/>
  <c r="B19" i="106" s="1"/>
  <c r="I50" i="8"/>
  <c r="B58" i="106" s="1"/>
  <c r="I30" i="8"/>
  <c r="B38" i="106" s="1"/>
  <c r="C19" i="8"/>
  <c r="B14" i="106" s="1"/>
  <c r="I39" i="8"/>
  <c r="B47" i="106" s="1"/>
  <c r="I56" i="8"/>
  <c r="B64" i="106" s="1"/>
  <c r="I36" i="8"/>
  <c r="B44" i="106" s="1"/>
  <c r="I19" i="8"/>
  <c r="B27" i="106" s="1"/>
  <c r="C18" i="8"/>
  <c r="B13" i="106" s="1"/>
  <c r="C21" i="8"/>
  <c r="B16" i="106" s="1"/>
  <c r="I59" i="8"/>
  <c r="B67" i="106" s="1"/>
  <c r="I33" i="8"/>
  <c r="B41" i="106" s="1"/>
  <c r="C20" i="8"/>
  <c r="B15" i="106" s="1"/>
  <c r="I65" i="8"/>
  <c r="B73" i="106" s="1"/>
  <c r="I44" i="8"/>
  <c r="B52" i="106" s="1"/>
  <c r="I26" i="8"/>
  <c r="B34" i="106" s="1"/>
  <c r="I29" i="8"/>
  <c r="B37" i="106" s="1"/>
  <c r="I71" i="8"/>
  <c r="B79" i="106" s="1"/>
  <c r="I51" i="8"/>
  <c r="B59" i="106" s="1"/>
  <c r="I31" i="8"/>
  <c r="B39" i="106" s="1"/>
  <c r="C17" i="8"/>
  <c r="B12" i="106" s="1"/>
  <c r="I54" i="8"/>
  <c r="B62" i="106" s="1"/>
  <c r="I25" i="8"/>
  <c r="B33" i="106" s="1"/>
  <c r="C16" i="8"/>
  <c r="B11" i="106" s="1"/>
  <c r="I60" i="8"/>
  <c r="B68" i="106" s="1"/>
  <c r="I40" i="8"/>
  <c r="B48" i="106" s="1"/>
  <c r="T48" i="106" l="1"/>
  <c r="U48" i="106"/>
  <c r="V48" i="106" s="1"/>
  <c r="T62" i="106"/>
  <c r="U62" i="106"/>
  <c r="V62" i="106" s="1"/>
  <c r="U79" i="106"/>
  <c r="V79" i="106" s="1"/>
  <c r="T79" i="106"/>
  <c r="U73" i="106"/>
  <c r="V73" i="106" s="1"/>
  <c r="T73" i="106"/>
  <c r="U16" i="106"/>
  <c r="V16" i="106" s="1"/>
  <c r="T16" i="106"/>
  <c r="T64" i="106"/>
  <c r="U64" i="106"/>
  <c r="V64" i="106" s="1"/>
  <c r="T58" i="106"/>
  <c r="U58" i="106"/>
  <c r="V58" i="106" s="1"/>
  <c r="U20" i="106"/>
  <c r="V20" i="106" s="1"/>
  <c r="T20" i="106"/>
  <c r="T69" i="106"/>
  <c r="U69" i="106"/>
  <c r="V69" i="106" s="1"/>
  <c r="U25" i="106"/>
  <c r="V25" i="106" s="1"/>
  <c r="T25" i="106"/>
  <c r="U78" i="106"/>
  <c r="V78" i="106" s="1"/>
  <c r="T78" i="106"/>
  <c r="U29" i="106"/>
  <c r="V29" i="106" s="1"/>
  <c r="T29" i="106"/>
  <c r="U28" i="106"/>
  <c r="V28" i="106" s="1"/>
  <c r="T28" i="106"/>
  <c r="T40" i="106"/>
  <c r="U40" i="106"/>
  <c r="V40" i="106" s="1"/>
  <c r="T60" i="106"/>
  <c r="U60" i="106"/>
  <c r="V60" i="106" s="1"/>
  <c r="X152" i="106"/>
  <c r="X96" i="106" s="1"/>
  <c r="W123" i="106"/>
  <c r="W90" i="106" s="1"/>
  <c r="U12" i="106"/>
  <c r="V12" i="106" s="1"/>
  <c r="T12" i="106"/>
  <c r="T37" i="106"/>
  <c r="U37" i="106"/>
  <c r="V37" i="106" s="1"/>
  <c r="U15" i="106"/>
  <c r="V15" i="106" s="1"/>
  <c r="T15" i="106"/>
  <c r="U13" i="106"/>
  <c r="V13" i="106" s="1"/>
  <c r="T13" i="106"/>
  <c r="T47" i="106"/>
  <c r="U47" i="106"/>
  <c r="V47" i="106" s="1"/>
  <c r="U19" i="106"/>
  <c r="V19" i="106" s="1"/>
  <c r="T19" i="106"/>
  <c r="U17" i="106"/>
  <c r="V17" i="106" s="1"/>
  <c r="T17" i="106"/>
  <c r="T36" i="106"/>
  <c r="U36" i="106"/>
  <c r="V36" i="106" s="1"/>
  <c r="U18" i="106"/>
  <c r="V18" i="106" s="1"/>
  <c r="T18" i="106"/>
  <c r="U26" i="106"/>
  <c r="V26" i="106" s="1"/>
  <c r="T26" i="106"/>
  <c r="T35" i="106"/>
  <c r="U35" i="106"/>
  <c r="V35" i="106" s="1"/>
  <c r="T50" i="106"/>
  <c r="U50" i="106"/>
  <c r="V50" i="106" s="1"/>
  <c r="T65" i="106"/>
  <c r="U65" i="106"/>
  <c r="V65" i="106" s="1"/>
  <c r="U70" i="106"/>
  <c r="V70" i="106" s="1"/>
  <c r="T70" i="106"/>
  <c r="T32" i="106"/>
  <c r="U32" i="106"/>
  <c r="V32" i="106" s="1"/>
  <c r="W120" i="106"/>
  <c r="W89" i="106" s="1"/>
  <c r="W143" i="106"/>
  <c r="W94" i="106" s="1"/>
  <c r="X123" i="106"/>
  <c r="X90" i="106" s="1"/>
  <c r="B21" i="106"/>
  <c r="U11" i="106"/>
  <c r="V11" i="106" s="1"/>
  <c r="T11" i="106"/>
  <c r="T39" i="106"/>
  <c r="U39" i="106"/>
  <c r="V39" i="106" s="1"/>
  <c r="T34" i="106"/>
  <c r="U34" i="106"/>
  <c r="V34" i="106" s="1"/>
  <c r="T41" i="106"/>
  <c r="U41" i="106"/>
  <c r="V41" i="106" s="1"/>
  <c r="U27" i="106"/>
  <c r="V27" i="106" s="1"/>
  <c r="T27" i="106"/>
  <c r="U14" i="106"/>
  <c r="V14" i="106" s="1"/>
  <c r="T14" i="106"/>
  <c r="T51" i="106"/>
  <c r="U51" i="106"/>
  <c r="V51" i="106" s="1"/>
  <c r="U31" i="106"/>
  <c r="V31" i="106" s="1"/>
  <c r="T31" i="106"/>
  <c r="T55" i="106"/>
  <c r="U55" i="106"/>
  <c r="V55" i="106" s="1"/>
  <c r="T42" i="106"/>
  <c r="U42" i="106"/>
  <c r="V42" i="106" s="1"/>
  <c r="T57" i="106"/>
  <c r="U57" i="106"/>
  <c r="V57" i="106" s="1"/>
  <c r="T54" i="106"/>
  <c r="U54" i="106"/>
  <c r="V54" i="106" s="1"/>
  <c r="U80" i="106"/>
  <c r="V80" i="106" s="1"/>
  <c r="T80" i="106"/>
  <c r="T45" i="106"/>
  <c r="U45" i="106"/>
  <c r="V45" i="106" s="1"/>
  <c r="X120" i="106"/>
  <c r="X89" i="106" s="1"/>
  <c r="X143" i="106"/>
  <c r="X94" i="106" s="1"/>
  <c r="W149" i="106"/>
  <c r="W95" i="106" s="1"/>
  <c r="W130" i="106"/>
  <c r="W91" i="106" s="1"/>
  <c r="W138" i="106"/>
  <c r="W93" i="106" s="1"/>
  <c r="W101" i="106"/>
  <c r="W88" i="106" s="1"/>
  <c r="T68" i="106"/>
  <c r="U68" i="106"/>
  <c r="V68" i="106" s="1"/>
  <c r="T33" i="106"/>
  <c r="U33" i="106"/>
  <c r="V33" i="106" s="1"/>
  <c r="T59" i="106"/>
  <c r="U59" i="106"/>
  <c r="V59" i="106" s="1"/>
  <c r="T52" i="106"/>
  <c r="U52" i="106"/>
  <c r="V52" i="106" s="1"/>
  <c r="T67" i="106"/>
  <c r="U67" i="106"/>
  <c r="V67" i="106" s="1"/>
  <c r="T44" i="106"/>
  <c r="U44" i="106"/>
  <c r="V44" i="106" s="1"/>
  <c r="T38" i="106"/>
  <c r="U38" i="106"/>
  <c r="V38" i="106" s="1"/>
  <c r="U71" i="106"/>
  <c r="V71" i="106" s="1"/>
  <c r="T71" i="106"/>
  <c r="T49" i="106"/>
  <c r="U49" i="106"/>
  <c r="V49" i="106" s="1"/>
  <c r="U76" i="106"/>
  <c r="V76" i="106" s="1"/>
  <c r="T76" i="106"/>
  <c r="T63" i="106"/>
  <c r="U63" i="106"/>
  <c r="V63" i="106" s="1"/>
  <c r="U77" i="106"/>
  <c r="V77" i="106" s="1"/>
  <c r="T77" i="106"/>
  <c r="U74" i="106"/>
  <c r="V74" i="106" s="1"/>
  <c r="T74" i="106"/>
  <c r="U30" i="106"/>
  <c r="V30" i="106" s="1"/>
  <c r="T30" i="106"/>
  <c r="X149" i="106"/>
  <c r="X95" i="106" s="1"/>
  <c r="X130" i="106"/>
  <c r="X91" i="106" s="1"/>
  <c r="X138" i="106"/>
  <c r="X93" i="106" s="1"/>
  <c r="X101" i="106"/>
  <c r="X88" i="106" s="1"/>
  <c r="C26" i="8"/>
  <c r="I75" i="8"/>
</calcChain>
</file>

<file path=xl/sharedStrings.xml><?xml version="1.0" encoding="utf-8"?>
<sst xmlns="http://schemas.openxmlformats.org/spreadsheetml/2006/main" count="23159" uniqueCount="464">
  <si>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</si>
  <si>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</si>
  <si>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</si>
  <si>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</si>
  <si>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</si>
  <si>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</si>
  <si>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</si>
  <si>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</si>
  <si>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</si>
  <si>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</si>
  <si>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</si>
  <si>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</si>
  <si>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</si>
  <si>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</si>
  <si>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</si>
  <si>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</si>
  <si>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</si>
  <si>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</si>
  <si>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</si>
  <si>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</si>
  <si>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</si>
  <si>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</si>
  <si>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</si>
  <si>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</si>
  <si>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</si>
  <si>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</si>
  <si>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</si>
  <si>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</si>
  <si>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</si>
  <si>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</si>
  <si>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</si>
  <si>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</si>
  <si>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</si>
  <si>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</si>
  <si>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</si>
  <si>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</si>
  <si>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</si>
  <si>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</si>
  <si>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</si>
  <si>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</si>
  <si>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</si>
  <si>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</si>
  <si>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</si>
  <si>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</si>
  <si>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</si>
  <si>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</si>
  <si>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</si>
  <si>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</si>
  <si>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</si>
  <si>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</si>
  <si>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</si>
  <si>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</si>
  <si>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</si>
  <si>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</si>
  <si>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</si>
  <si>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</si>
  <si>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</si>
  <si>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</si>
  <si>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</si>
  <si>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</si>
  <si>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</si>
  <si>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</si>
  <si>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</si>
  <si>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</si>
  <si>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</si>
  <si>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</si>
  <si>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</si>
  <si>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</si>
  <si>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</si>
  <si>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</si>
  <si>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</si>
  <si>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</si>
  <si>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</si>
  <si>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</si>
  <si>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</si>
  <si>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</si>
  <si>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</si>
  <si>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</si>
  <si>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</si>
  <si>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</si>
  <si>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</si>
  <si>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</si>
  <si>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</si>
  <si>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</si>
  <si>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</si>
  <si>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</si>
  <si>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</si>
  <si>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</si>
  <si>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</si>
  <si>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</si>
  <si>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</si>
  <si>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</si>
  <si>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</si>
  <si>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</si>
  <si>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</si>
  <si>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</si>
  <si>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</si>
  <si>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</si>
  <si>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</si>
  <si>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</si>
  <si>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</si>
  <si>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</si>
  <si>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</si>
  <si>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</si>
  <si>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</si>
  <si>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</si>
  <si>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</si>
  <si>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</si>
  <si>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</si>
  <si>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</si>
  <si>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</si>
  <si>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</si>
  <si>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</si>
  <si>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</si>
  <si>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</si>
  <si>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</si>
  <si>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</si>
  <si>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</si>
  <si>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</si>
  <si>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</si>
  <si>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</si>
  <si>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</si>
  <si>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</si>
  <si>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</si>
  <si>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</si>
  <si>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</si>
  <si>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</si>
  <si>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</si>
  <si>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</si>
  <si>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</si>
  <si>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</si>
  <si>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</si>
  <si>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</si>
  <si>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</si>
  <si>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</si>
  <si>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</si>
  <si>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</si>
  <si>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</si>
  <si>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</si>
  <si>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</si>
  <si>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</si>
  <si>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</si>
  <si>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</si>
  <si>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</si>
  <si>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</si>
  <si>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</si>
  <si>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</si>
  <si>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</si>
  <si>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</si>
  <si>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</si>
  <si>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</si>
  <si>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</si>
  <si>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</si>
  <si>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</si>
  <si>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</si>
  <si>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</si>
  <si>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</si>
  <si>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</si>
  <si>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</si>
  <si>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</si>
  <si>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</si>
  <si>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</si>
  <si>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</si>
  <si>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</si>
  <si>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</si>
  <si>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</si>
  <si>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</si>
  <si>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</si>
  <si>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</si>
  <si>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</si>
  <si>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</si>
  <si>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</si>
  <si>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</si>
  <si>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</si>
  <si>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</si>
  <si>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</si>
  <si>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</si>
  <si>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</si>
  <si>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</si>
  <si>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</si>
  <si>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</si>
  <si>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</si>
  <si>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</si>
  <si>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</si>
  <si>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</si>
  <si>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</si>
  <si>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</si>
  <si>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</si>
  <si>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</si>
  <si>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</si>
  <si>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</si>
  <si>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</si>
  <si>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</si>
  <si>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</si>
  <si>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</si>
  <si>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</si>
  <si>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</si>
  <si>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</si>
  <si>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Pasaia_1_1a.jpg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</si>
  <si>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</si>
  <si>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</si>
  <si>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</si>
  <si>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</si>
  <si>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</si>
  <si>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</si>
  <si>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</si>
  <si>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</si>
  <si>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</si>
  <si>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</si>
  <si>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</si>
  <si>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</si>
  <si>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</si>
  <si>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</si>
  <si>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</si>
  <si>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</si>
  <si>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</si>
  <si>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</si>
  <si>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</si>
  <si>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</si>
  <si>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</si>
  <si>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</si>
  <si>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</si>
  <si>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</si>
  <si>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</si>
  <si>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</si>
  <si>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</si>
  <si>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</si>
  <si>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</si>
  <si>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</si>
  <si>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</si>
  <si>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</si>
  <si>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</si>
  <si>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</si>
  <si>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</si>
  <si>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</si>
  <si>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</si>
  <si>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</si>
  <si>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</si>
  <si>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</si>
  <si>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</si>
  <si>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</si>
  <si>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</si>
  <si>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</si>
  <si>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</si>
  <si>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</si>
  <si>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</si>
  <si>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</si>
  <si>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</si>
  <si>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</si>
  <si>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</si>
  <si>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</si>
  <si>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</si>
  <si>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</si>
  <si>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</si>
  <si>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</si>
  <si>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</si>
  <si>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</si>
  <si>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</si>
  <si>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</si>
  <si>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</si>
  <si>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</si>
  <si>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</si>
  <si>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</si>
  <si>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</si>
  <si>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</si>
  <si>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</si>
  <si>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</si>
  <si>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</si>
  <si>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</si>
  <si>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</si>
  <si>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</si>
  <si>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</si>
  <si>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</si>
  <si>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</si>
  <si>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</si>
  <si>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</si>
  <si>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</si>
  <si>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</si>
  <si>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</si>
  <si>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</si>
  <si>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</si>
  <si>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</si>
  <si>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</si>
  <si>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</si>
  <si>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</si>
  <si>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</si>
  <si>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</si>
  <si>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</si>
  <si>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</si>
  <si>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</si>
  <si>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</si>
  <si>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</si>
  <si>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</si>
  <si>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</si>
  <si>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</si>
  <si>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</si>
  <si>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</si>
  <si>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</si>
  <si>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</si>
  <si>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</si>
  <si>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</si>
  <si>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</si>
  <si>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</si>
  <si>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</si>
  <si>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</si>
  <si>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</si>
  <si>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</si>
  <si>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</si>
  <si>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</si>
  <si>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</si>
  <si>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</si>
  <si>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</si>
  <si>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</si>
  <si>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</si>
  <si>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</si>
  <si>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</si>
  <si>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</si>
  <si>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</si>
  <si>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</si>
  <si>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</si>
  <si>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</si>
  <si>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</si>
  <si>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</si>
  <si>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</si>
  <si>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</si>
  <si>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</si>
  <si>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</si>
  <si>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</si>
  <si>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</si>
  <si>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</si>
  <si>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</si>
  <si>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</si>
  <si>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</si>
  <si>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</si>
  <si>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Pasaia</t>
  </si>
  <si>
    <t>ARMS1</t>
  </si>
  <si>
    <t>Pasaia_1_1a</t>
  </si>
  <si>
    <t>F:\Pasaia 1\Pasaia_1_1a.jpg</t>
  </si>
  <si>
    <t>f:\Pasaia 1\Pasaia_1_1a.cpc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</si>
  <si>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</si>
  <si>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</si>
  <si>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</si>
  <si>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</si>
  <si>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</si>
  <si>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</si>
  <si>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</si>
  <si>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</si>
  <si>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</si>
  <si>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</si>
  <si>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</si>
  <si>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</si>
  <si>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</si>
  <si>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</si>
  <si>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</si>
  <si>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</si>
  <si>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</si>
  <si>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</si>
  <si>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</si>
  <si>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Bonnemaisonia asparragoides</t>
  </si>
  <si>
    <t>Dictyota dichotoma</t>
  </si>
  <si>
    <t>Spatoglossum schroederi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</si>
  <si>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</si>
  <si>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</si>
  <si>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</si>
  <si>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</si>
  <si>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</si>
  <si>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</si>
  <si>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</si>
  <si>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</si>
  <si>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</si>
  <si>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</si>
  <si>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</si>
  <si>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</si>
  <si>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</si>
  <si>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</si>
  <si>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</si>
  <si>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</si>
  <si>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</si>
  <si>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</si>
  <si>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</si>
  <si>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</si>
  <si>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</si>
  <si>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</si>
  <si>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Pasaia_1_1b.jpg</t>
  </si>
  <si>
    <t>Pasaia_1_1b</t>
  </si>
  <si>
    <t>F:\Pasaia 1\Pasaia_1_1b.jpg</t>
  </si>
  <si>
    <t>f:\Pasaia 1\Pasaia_1_1b.cpc</t>
  </si>
  <si>
    <t>Lomentaria ercegovicii</t>
  </si>
  <si>
    <t>Cheilostomatida indet</t>
  </si>
  <si>
    <t>Spirobranchus polytrema</t>
  </si>
  <si>
    <t>Filograna implexa</t>
  </si>
  <si>
    <t>Scrupocellaria sp</t>
  </si>
  <si>
    <t>Plagioecia patina</t>
  </si>
  <si>
    <t>Pasaia_1_2a.jpg</t>
  </si>
  <si>
    <t>Pasaia_1_2a</t>
  </si>
  <si>
    <t>F:\Pasaia 1\Pasaia_1_2a.jpg</t>
  </si>
  <si>
    <t>f:\Pasaia 1\Pasaia_1_2a.cpc</t>
  </si>
  <si>
    <t>Pasaia_1_2b.jpg</t>
  </si>
  <si>
    <t>F:\Pasaia 1\Pasaia_1_2b.jpg</t>
  </si>
  <si>
    <t>f:\Pasaia 1\Pasaia_1_2b.cpc</t>
  </si>
  <si>
    <t>not_colonisable</t>
  </si>
  <si>
    <t>Plate</t>
  </si>
  <si>
    <t>Ciona intestinalis</t>
  </si>
  <si>
    <t>Pasaia_1_2b</t>
  </si>
  <si>
    <t>Pasaia_1_3a.jpg</t>
  </si>
  <si>
    <t>Pasaia_1_3a</t>
  </si>
  <si>
    <t>F:\Pasaia 1\Pasaia_1_3a.jpg</t>
  </si>
  <si>
    <t>f:\Pasaia 1\Pasaia_1_3a.cpc</t>
  </si>
  <si>
    <t>Lithophyllum incrustans</t>
  </si>
  <si>
    <t>Sp2 Costra morada Pasaia</t>
  </si>
  <si>
    <t>sp1 Parda Lekeitio</t>
  </si>
  <si>
    <t>Pasaia_1_3b.jpg</t>
  </si>
  <si>
    <t>Pasaia_1_3b</t>
  </si>
  <si>
    <t>F:\Pasaia 1\Pasaia_1_3b.jpg</t>
  </si>
  <si>
    <t>f:\Pasaia 1\Pasaia_1_3b.cpc</t>
  </si>
  <si>
    <t>Pasaia_1_4a.jpg</t>
  </si>
  <si>
    <t>Pasaia_1_4a</t>
  </si>
  <si>
    <t>F:\Pasaia 1\Pasaia_1_4a.jpg</t>
  </si>
  <si>
    <t>f:\Pasaia 1\Pasaia_1_4a.cpc</t>
  </si>
  <si>
    <t>Lomentaria articulata</t>
  </si>
  <si>
    <t>Pasaia_1_4b.jpg</t>
  </si>
  <si>
    <t>Pasaia_1_4b</t>
  </si>
  <si>
    <t>F:\Pasaia 1\Pasaia_1_4b.jpg</t>
  </si>
  <si>
    <t>f:\Pasaia 1\Pasaia_1_4b.cpc</t>
  </si>
  <si>
    <t>Pasaia_1_5a.jpg</t>
  </si>
  <si>
    <t>Pasaia_1_5a</t>
  </si>
  <si>
    <t>F:\Pasaia 1\Pasaia_1_5a.jpg</t>
  </si>
  <si>
    <t>f:\Pasaia 1\Pasaia_1_5a.cpc</t>
  </si>
  <si>
    <t>Anomia juvenile</t>
  </si>
  <si>
    <t>Pasaia_1_5b.jpg</t>
  </si>
  <si>
    <t>Pasaia_1_5b</t>
  </si>
  <si>
    <t>F:\Pasaia 1\Pasaia_1_5b.jpg</t>
  </si>
  <si>
    <t>f:\Pasaia 1\Pasaia_1_5b.cpc</t>
  </si>
  <si>
    <t>Tubulipora sp</t>
  </si>
  <si>
    <t>Pasaia_1_6a.jpg</t>
  </si>
  <si>
    <t>Pasaia_1_6a</t>
  </si>
  <si>
    <t>F:\Pasaia 1\Pasaia_1_6a.jpg</t>
  </si>
  <si>
    <t>f:\Pasaia 1\Pasaia_1_6a.cpc</t>
  </si>
  <si>
    <t>Pasaia_1_6b.jpg</t>
  </si>
  <si>
    <t>Pasaia_1_6b</t>
  </si>
  <si>
    <t>F:\Pasaia 1\Pasaia_1_6b.jpg</t>
  </si>
  <si>
    <t>f:\Pasaia 1\Pasaia_1_6b.cpc</t>
  </si>
  <si>
    <t>Sp3 briozo amorfo</t>
  </si>
  <si>
    <t>Pasaia_1_7a.jpg</t>
  </si>
  <si>
    <t>Pasaia_1_7a</t>
  </si>
  <si>
    <t>F:\Pasaia 1\Pasaia_1_7a.jpg</t>
  </si>
  <si>
    <t>f:\Pasaia 1\Pasaia_1_7a.cpc</t>
  </si>
  <si>
    <t>Pasaia_1_7b.jpg</t>
  </si>
  <si>
    <t>Pasaia_1_7b</t>
  </si>
  <si>
    <t>F:\Pasaia 1\Pasaia_1_7b.jpg</t>
  </si>
  <si>
    <t>f:\Pasaia 1\Pasaia_1_7b.cpc</t>
  </si>
  <si>
    <t>Pasaia_1_8a.jpg</t>
  </si>
  <si>
    <t>Pasaia_1_8a</t>
  </si>
  <si>
    <t>F:\Pasaia 1\Pasaia_1_8a.jpg</t>
  </si>
  <si>
    <t>f:\Pasaia 1\Pasaia_1_8a.cpc</t>
  </si>
  <si>
    <t>Pasaia_1_8b.jpg</t>
  </si>
  <si>
    <t>Pasaia_1_8b</t>
  </si>
  <si>
    <t>F:\Pasaia 1\Pasaia_1_8b.jpg</t>
  </si>
  <si>
    <t>f:\Pasaia 1\Pasaia_1_8b.cpc</t>
  </si>
  <si>
    <t>Pasaia_1_9a.jpg</t>
  </si>
  <si>
    <t>Pasaia_1_9a</t>
  </si>
  <si>
    <t>F:\Pasaia 1\Pasaia_1_9a.jpg</t>
  </si>
  <si>
    <t>f:\Pasaia 1\Pasaia_1_9a.cpc</t>
  </si>
  <si>
    <t>Serpulidos juveniles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</si>
</sst>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306</v>
      </c>
      <c r="B2" s="38"/>
      <c r="C2" s="53">
        <v>300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401</v>
      </c>
      <c r="B3" s="31"/>
      <c r="C3">
        <v>400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401</v>
      </c>
      <c r="B4" s="31"/>
      <c r="C4">
        <v>400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402</v>
      </c>
      <c r="B5" s="31"/>
      <c r="C5">
        <v>400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401</v>
      </c>
      <c r="B6" s="31"/>
      <c r="C6">
        <v>400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306</v>
      </c>
      <c r="B7" s="31"/>
      <c r="C7">
        <v>300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306</v>
      </c>
      <c r="B8" s="31"/>
      <c r="C8">
        <v>300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306</v>
      </c>
      <c r="B9" s="31"/>
      <c r="C9">
        <v>300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306</v>
      </c>
      <c r="B10" s="31"/>
      <c r="C10">
        <v>300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401</v>
      </c>
      <c r="B11" s="31"/>
      <c r="C11">
        <v>400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401</v>
      </c>
      <c r="B12" s="31"/>
      <c r="C12">
        <v>400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401</v>
      </c>
      <c r="B13" s="31"/>
      <c r="C13">
        <v>400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401</v>
      </c>
      <c r="B14" s="31"/>
      <c r="C14">
        <v>400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401</v>
      </c>
      <c r="B15" s="31"/>
      <c r="C15">
        <v>400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401</v>
      </c>
      <c r="B16" s="31"/>
      <c r="C16">
        <v>400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306</v>
      </c>
      <c r="B17" s="31"/>
      <c r="C17">
        <v>300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306</v>
      </c>
      <c r="B18" s="31"/>
      <c r="C18">
        <v>300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401</v>
      </c>
      <c r="B19" s="31"/>
      <c r="C19">
        <v>400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401</v>
      </c>
      <c r="B20" s="31"/>
      <c r="C20">
        <v>400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401</v>
      </c>
      <c r="B21" s="31"/>
      <c r="C21">
        <v>400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401</v>
      </c>
      <c r="B22" s="31"/>
      <c r="C22">
        <v>400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401</v>
      </c>
      <c r="B23" s="31"/>
      <c r="C23">
        <v>400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401</v>
      </c>
      <c r="B24" s="31"/>
      <c r="C24">
        <v>400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401</v>
      </c>
      <c r="B25" s="31"/>
      <c r="C25">
        <v>400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306</v>
      </c>
      <c r="B26" s="31"/>
      <c r="C26">
        <v>300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401</v>
      </c>
      <c r="B27" s="31"/>
      <c r="C27">
        <v>400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401</v>
      </c>
      <c r="B28" s="31"/>
      <c r="C28">
        <v>400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401</v>
      </c>
      <c r="B29" s="31"/>
      <c r="C29">
        <v>400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401</v>
      </c>
      <c r="B30" s="31"/>
      <c r="C30">
        <v>400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401</v>
      </c>
      <c r="B31" s="31"/>
      <c r="C31">
        <v>400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401</v>
      </c>
      <c r="B32" s="31"/>
      <c r="C32">
        <v>400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401</v>
      </c>
      <c r="B33" s="31"/>
      <c r="C33">
        <v>400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306</v>
      </c>
      <c r="B34" s="31"/>
      <c r="C34">
        <v>300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401</v>
      </c>
      <c r="B35" s="31"/>
      <c r="C35">
        <v>400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401</v>
      </c>
      <c r="B36" s="31"/>
      <c r="C36">
        <v>400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401</v>
      </c>
      <c r="B37" s="31"/>
      <c r="C37">
        <v>400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401</v>
      </c>
      <c r="B38" s="31"/>
      <c r="C38">
        <v>400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306</v>
      </c>
      <c r="B39" s="31"/>
      <c r="C39">
        <v>300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401</v>
      </c>
      <c r="B40" s="31"/>
      <c r="C40">
        <v>400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401</v>
      </c>
      <c r="B41" s="31"/>
      <c r="C41">
        <v>400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306</v>
      </c>
      <c r="B42" s="31"/>
      <c r="C42">
        <v>300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401</v>
      </c>
      <c r="B43" s="31"/>
      <c r="C43">
        <v>400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401</v>
      </c>
      <c r="B44" s="31"/>
      <c r="C44">
        <v>400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401</v>
      </c>
      <c r="B45" s="31"/>
      <c r="C45">
        <v>400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401</v>
      </c>
      <c r="B46" s="31"/>
      <c r="C46">
        <v>400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401</v>
      </c>
      <c r="B47" s="31"/>
      <c r="C47">
        <v>400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401</v>
      </c>
      <c r="B48" s="31"/>
      <c r="C48">
        <v>400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401</v>
      </c>
      <c r="B49" s="31"/>
      <c r="C49">
        <v>400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306</v>
      </c>
      <c r="B50" s="31"/>
      <c r="C50">
        <v>300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401</v>
      </c>
      <c r="B51" s="31"/>
      <c r="C51">
        <v>400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401</v>
      </c>
      <c r="B52" s="31"/>
      <c r="C52">
        <v>400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401</v>
      </c>
      <c r="B53" s="31"/>
      <c r="C53">
        <v>400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401</v>
      </c>
      <c r="B54" s="31"/>
      <c r="C54">
        <v>400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401</v>
      </c>
      <c r="B55" s="31"/>
      <c r="C55">
        <v>400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401</v>
      </c>
      <c r="B56" s="31"/>
      <c r="C56">
        <v>400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401</v>
      </c>
      <c r="B57" s="31"/>
      <c r="C57">
        <v>400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306</v>
      </c>
      <c r="B58" s="31"/>
      <c r="C58">
        <v>300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306</v>
      </c>
      <c r="B59" s="31"/>
      <c r="C59">
        <v>300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401</v>
      </c>
      <c r="B60" s="31"/>
      <c r="C60">
        <v>400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401</v>
      </c>
      <c r="B61" s="31"/>
      <c r="C61">
        <v>400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401</v>
      </c>
      <c r="B62" s="31"/>
      <c r="C62">
        <v>400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401</v>
      </c>
      <c r="B63" s="31"/>
      <c r="C63">
        <v>400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401</v>
      </c>
      <c r="B64" s="31"/>
      <c r="C64">
        <v>400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401</v>
      </c>
      <c r="B65" s="39"/>
      <c r="C65" s="40">
        <v>400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305</v>
      </c>
      <c r="B2" s="38"/>
      <c r="C2" s="53">
        <v>300</v>
      </c>
      <c r="D2" s="53" t="s">
        <v>339</v>
      </c>
      <c r="E2" s="53" t="s">
        <v>431</v>
      </c>
      <c r="F2" s="53" t="s">
        <v>432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305</v>
      </c>
      <c r="B3" s="31"/>
      <c r="C3">
        <v>300</v>
      </c>
      <c r="E3" t="s">
        <v>431</v>
      </c>
      <c r="F3" t="s">
        <v>432</v>
      </c>
      <c r="H3" t="s">
        <v>333</v>
      </c>
      <c r="I3" t="s">
        <v>334</v>
      </c>
      <c r="J3" t="s">
        <v>335</v>
      </c>
      <c r="N3" t="s">
        <v>430</v>
      </c>
      <c r="AH3" s="168"/>
    </row>
    <row r="4" spans="1:34" x14ac:dyDescent="0.25">
      <c r="A4" s="176">
        <v>503</v>
      </c>
      <c r="B4" s="31"/>
      <c r="C4">
        <v>500</v>
      </c>
      <c r="E4" t="s">
        <v>431</v>
      </c>
      <c r="F4" t="s">
        <v>432</v>
      </c>
      <c r="H4" t="s">
        <v>333</v>
      </c>
      <c r="I4" t="s">
        <v>334</v>
      </c>
      <c r="J4" t="s">
        <v>335</v>
      </c>
      <c r="N4" t="s">
        <v>430</v>
      </c>
      <c r="AH4" s="168"/>
    </row>
    <row r="5" spans="1:34" x14ac:dyDescent="0.25">
      <c r="A5" s="176">
        <v>503</v>
      </c>
      <c r="B5" s="31"/>
      <c r="C5">
        <v>500</v>
      </c>
      <c r="E5" t="s">
        <v>431</v>
      </c>
      <c r="F5" t="s">
        <v>432</v>
      </c>
      <c r="H5" t="s">
        <v>333</v>
      </c>
      <c r="I5" t="s">
        <v>334</v>
      </c>
      <c r="J5" t="s">
        <v>335</v>
      </c>
      <c r="N5" t="s">
        <v>430</v>
      </c>
      <c r="AH5" s="168"/>
    </row>
    <row r="6" spans="1:34" x14ac:dyDescent="0.25">
      <c r="A6" s="176">
        <v>901</v>
      </c>
      <c r="B6" s="31"/>
      <c r="C6">
        <v>900</v>
      </c>
      <c r="E6" t="s">
        <v>431</v>
      </c>
      <c r="F6" t="s">
        <v>432</v>
      </c>
      <c r="H6" t="s">
        <v>333</v>
      </c>
      <c r="I6" t="s">
        <v>334</v>
      </c>
      <c r="J6" t="s">
        <v>335</v>
      </c>
      <c r="N6" t="s">
        <v>430</v>
      </c>
      <c r="AH6" s="168"/>
    </row>
    <row r="7" spans="1:34" x14ac:dyDescent="0.25">
      <c r="A7" s="176">
        <v>503</v>
      </c>
      <c r="B7" s="31"/>
      <c r="C7">
        <v>500</v>
      </c>
      <c r="E7" t="s">
        <v>431</v>
      </c>
      <c r="F7" t="s">
        <v>432</v>
      </c>
      <c r="H7" t="s">
        <v>333</v>
      </c>
      <c r="I7" t="s">
        <v>334</v>
      </c>
      <c r="J7" t="s">
        <v>335</v>
      </c>
      <c r="N7" t="s">
        <v>430</v>
      </c>
      <c r="AH7" s="168"/>
    </row>
    <row r="8" spans="1:34" x14ac:dyDescent="0.25">
      <c r="A8" s="176">
        <v>503</v>
      </c>
      <c r="B8" s="31"/>
      <c r="C8">
        <v>500</v>
      </c>
      <c r="E8" t="s">
        <v>431</v>
      </c>
      <c r="F8" t="s">
        <v>432</v>
      </c>
      <c r="H8" t="s">
        <v>333</v>
      </c>
      <c r="I8" t="s">
        <v>334</v>
      </c>
      <c r="J8" t="s">
        <v>335</v>
      </c>
      <c r="N8" t="s">
        <v>430</v>
      </c>
      <c r="AH8" s="168"/>
    </row>
    <row r="9" spans="1:34" x14ac:dyDescent="0.25">
      <c r="A9" s="176">
        <v>305</v>
      </c>
      <c r="B9" s="31"/>
      <c r="C9">
        <v>300</v>
      </c>
      <c r="E9" t="s">
        <v>431</v>
      </c>
      <c r="F9" t="s">
        <v>432</v>
      </c>
      <c r="H9" t="s">
        <v>333</v>
      </c>
      <c r="I9" t="s">
        <v>334</v>
      </c>
      <c r="J9" t="s">
        <v>335</v>
      </c>
      <c r="N9" t="s">
        <v>430</v>
      </c>
      <c r="AH9" s="168"/>
    </row>
    <row r="10" spans="1:34" x14ac:dyDescent="0.25">
      <c r="A10" s="176">
        <v>901</v>
      </c>
      <c r="B10" s="31"/>
      <c r="C10">
        <v>900</v>
      </c>
      <c r="E10" t="s">
        <v>431</v>
      </c>
      <c r="F10" t="s">
        <v>432</v>
      </c>
      <c r="H10" t="s">
        <v>333</v>
      </c>
      <c r="I10" t="s">
        <v>334</v>
      </c>
      <c r="J10" t="s">
        <v>335</v>
      </c>
      <c r="N10" t="s">
        <v>430</v>
      </c>
      <c r="AH10" s="168"/>
    </row>
    <row r="11" spans="1:34" x14ac:dyDescent="0.25">
      <c r="A11" s="176">
        <v>903</v>
      </c>
      <c r="B11" s="31"/>
      <c r="C11">
        <v>900</v>
      </c>
      <c r="E11" t="s">
        <v>431</v>
      </c>
      <c r="F11" t="s">
        <v>432</v>
      </c>
      <c r="H11" t="s">
        <v>333</v>
      </c>
      <c r="I11" t="s">
        <v>334</v>
      </c>
      <c r="J11" t="s">
        <v>335</v>
      </c>
      <c r="N11" t="s">
        <v>430</v>
      </c>
      <c r="AH11" s="168"/>
    </row>
    <row r="12" spans="1:34" x14ac:dyDescent="0.25">
      <c r="A12" s="176">
        <v>903</v>
      </c>
      <c r="B12" s="31"/>
      <c r="C12">
        <v>900</v>
      </c>
      <c r="E12" t="s">
        <v>431</v>
      </c>
      <c r="F12" t="s">
        <v>432</v>
      </c>
      <c r="H12" t="s">
        <v>333</v>
      </c>
      <c r="I12" t="s">
        <v>334</v>
      </c>
      <c r="J12" t="s">
        <v>335</v>
      </c>
      <c r="N12" t="s">
        <v>430</v>
      </c>
      <c r="AH12" s="168"/>
    </row>
    <row r="13" spans="1:34" x14ac:dyDescent="0.25">
      <c r="A13" s="176">
        <v>901</v>
      </c>
      <c r="B13" s="31"/>
      <c r="C13">
        <v>900</v>
      </c>
      <c r="E13" t="s">
        <v>431</v>
      </c>
      <c r="F13" t="s">
        <v>432</v>
      </c>
      <c r="H13" t="s">
        <v>333</v>
      </c>
      <c r="I13" t="s">
        <v>334</v>
      </c>
      <c r="J13" t="s">
        <v>335</v>
      </c>
      <c r="N13" t="s">
        <v>430</v>
      </c>
      <c r="AH13" s="168"/>
    </row>
    <row r="14" spans="1:34" x14ac:dyDescent="0.25">
      <c r="A14" s="176">
        <v>503</v>
      </c>
      <c r="B14" s="31"/>
      <c r="C14">
        <v>500</v>
      </c>
      <c r="E14" t="s">
        <v>431</v>
      </c>
      <c r="F14" t="s">
        <v>432</v>
      </c>
      <c r="H14" t="s">
        <v>333</v>
      </c>
      <c r="I14" t="s">
        <v>334</v>
      </c>
      <c r="J14" t="s">
        <v>335</v>
      </c>
      <c r="N14" t="s">
        <v>430</v>
      </c>
      <c r="AH14" s="168"/>
    </row>
    <row r="15" spans="1:34" x14ac:dyDescent="0.25">
      <c r="A15" s="176">
        <v>503</v>
      </c>
      <c r="B15" s="31"/>
      <c r="C15">
        <v>500</v>
      </c>
      <c r="E15" t="s">
        <v>431</v>
      </c>
      <c r="F15" t="s">
        <v>432</v>
      </c>
      <c r="H15" t="s">
        <v>333</v>
      </c>
      <c r="I15" t="s">
        <v>334</v>
      </c>
      <c r="J15" t="s">
        <v>335</v>
      </c>
      <c r="N15" t="s">
        <v>430</v>
      </c>
      <c r="AH15" s="168"/>
    </row>
    <row r="16" spans="1:34" x14ac:dyDescent="0.25">
      <c r="A16" s="176">
        <v>503</v>
      </c>
      <c r="B16" s="31"/>
      <c r="C16">
        <v>500</v>
      </c>
      <c r="E16" t="s">
        <v>431</v>
      </c>
      <c r="F16" t="s">
        <v>432</v>
      </c>
      <c r="H16" t="s">
        <v>333</v>
      </c>
      <c r="I16" t="s">
        <v>334</v>
      </c>
      <c r="J16" t="s">
        <v>335</v>
      </c>
      <c r="N16" t="s">
        <v>430</v>
      </c>
      <c r="AH16" s="168"/>
    </row>
    <row r="17" spans="1:34" x14ac:dyDescent="0.25">
      <c r="A17" s="176">
        <v>901</v>
      </c>
      <c r="B17" s="31"/>
      <c r="C17">
        <v>900</v>
      </c>
      <c r="E17" t="s">
        <v>431</v>
      </c>
      <c r="F17" t="s">
        <v>432</v>
      </c>
      <c r="H17" t="s">
        <v>333</v>
      </c>
      <c r="I17" t="s">
        <v>334</v>
      </c>
      <c r="J17" t="s">
        <v>335</v>
      </c>
      <c r="N17" t="s">
        <v>430</v>
      </c>
      <c r="AH17" s="168"/>
    </row>
    <row r="18" spans="1:34" x14ac:dyDescent="0.25">
      <c r="A18" s="176">
        <v>503</v>
      </c>
      <c r="B18" s="31"/>
      <c r="C18">
        <v>500</v>
      </c>
      <c r="E18" t="s">
        <v>431</v>
      </c>
      <c r="F18" t="s">
        <v>432</v>
      </c>
      <c r="H18" t="s">
        <v>333</v>
      </c>
      <c r="I18" t="s">
        <v>334</v>
      </c>
      <c r="J18" t="s">
        <v>335</v>
      </c>
      <c r="N18" t="s">
        <v>430</v>
      </c>
      <c r="AH18" s="168"/>
    </row>
    <row r="19" spans="1:34" x14ac:dyDescent="0.25">
      <c r="A19" s="176">
        <v>901</v>
      </c>
      <c r="B19" s="31"/>
      <c r="C19">
        <v>900</v>
      </c>
      <c r="E19" t="s">
        <v>431</v>
      </c>
      <c r="F19" t="s">
        <v>432</v>
      </c>
      <c r="H19" t="s">
        <v>333</v>
      </c>
      <c r="I19" t="s">
        <v>334</v>
      </c>
      <c r="J19" t="s">
        <v>335</v>
      </c>
      <c r="N19" t="s">
        <v>430</v>
      </c>
      <c r="AH19" s="168"/>
    </row>
    <row r="20" spans="1:34" x14ac:dyDescent="0.25">
      <c r="A20" s="176">
        <v>503</v>
      </c>
      <c r="B20" s="31"/>
      <c r="C20">
        <v>500</v>
      </c>
      <c r="E20" t="s">
        <v>431</v>
      </c>
      <c r="F20" t="s">
        <v>432</v>
      </c>
      <c r="H20" t="s">
        <v>333</v>
      </c>
      <c r="I20" t="s">
        <v>334</v>
      </c>
      <c r="J20" t="s">
        <v>335</v>
      </c>
      <c r="N20" t="s">
        <v>430</v>
      </c>
      <c r="AH20" s="168"/>
    </row>
    <row r="21" spans="1:34" x14ac:dyDescent="0.25">
      <c r="A21" s="176">
        <v>901</v>
      </c>
      <c r="B21" s="31"/>
      <c r="C21">
        <v>900</v>
      </c>
      <c r="E21" t="s">
        <v>431</v>
      </c>
      <c r="F21" t="s">
        <v>432</v>
      </c>
      <c r="H21" t="s">
        <v>333</v>
      </c>
      <c r="I21" t="s">
        <v>334</v>
      </c>
      <c r="J21" t="s">
        <v>335</v>
      </c>
      <c r="N21" t="s">
        <v>430</v>
      </c>
      <c r="AH21" s="168"/>
    </row>
    <row r="22" spans="1:34" x14ac:dyDescent="0.25">
      <c r="A22" s="176">
        <v>501</v>
      </c>
      <c r="B22" s="31"/>
      <c r="C22">
        <v>500</v>
      </c>
      <c r="E22" t="s">
        <v>431</v>
      </c>
      <c r="F22" t="s">
        <v>432</v>
      </c>
      <c r="H22" t="s">
        <v>333</v>
      </c>
      <c r="I22" t="s">
        <v>334</v>
      </c>
      <c r="J22" t="s">
        <v>335</v>
      </c>
      <c r="N22" t="s">
        <v>430</v>
      </c>
      <c r="AH22" s="168"/>
    </row>
    <row r="23" spans="1:34" x14ac:dyDescent="0.25">
      <c r="A23" s="176">
        <v>901</v>
      </c>
      <c r="B23" s="31"/>
      <c r="C23">
        <v>900</v>
      </c>
      <c r="E23" t="s">
        <v>431</v>
      </c>
      <c r="F23" t="s">
        <v>432</v>
      </c>
      <c r="H23" t="s">
        <v>333</v>
      </c>
      <c r="I23" t="s">
        <v>334</v>
      </c>
      <c r="J23" t="s">
        <v>335</v>
      </c>
      <c r="N23" t="s">
        <v>430</v>
      </c>
      <c r="AH23" s="168"/>
    </row>
    <row r="24" spans="1:34" x14ac:dyDescent="0.25">
      <c r="A24" s="176">
        <v>901</v>
      </c>
      <c r="B24" s="31"/>
      <c r="C24">
        <v>900</v>
      </c>
      <c r="E24" t="s">
        <v>431</v>
      </c>
      <c r="F24" t="s">
        <v>432</v>
      </c>
      <c r="H24" t="s">
        <v>333</v>
      </c>
      <c r="I24" t="s">
        <v>334</v>
      </c>
      <c r="J24" t="s">
        <v>335</v>
      </c>
      <c r="N24" t="s">
        <v>430</v>
      </c>
      <c r="AH24" s="168"/>
    </row>
    <row r="25" spans="1:34" x14ac:dyDescent="0.25">
      <c r="A25" s="176">
        <v>501</v>
      </c>
      <c r="B25" s="31"/>
      <c r="C25">
        <v>500</v>
      </c>
      <c r="E25" t="s">
        <v>431</v>
      </c>
      <c r="F25" t="s">
        <v>432</v>
      </c>
      <c r="H25" t="s">
        <v>333</v>
      </c>
      <c r="I25" t="s">
        <v>334</v>
      </c>
      <c r="J25" t="s">
        <v>335</v>
      </c>
      <c r="N25" t="s">
        <v>430</v>
      </c>
      <c r="AH25" s="168"/>
    </row>
    <row r="26" spans="1:34" x14ac:dyDescent="0.25">
      <c r="A26" s="176">
        <v>503</v>
      </c>
      <c r="B26" s="31"/>
      <c r="C26">
        <v>500</v>
      </c>
      <c r="E26" t="s">
        <v>431</v>
      </c>
      <c r="F26" t="s">
        <v>432</v>
      </c>
      <c r="H26" t="s">
        <v>333</v>
      </c>
      <c r="I26" t="s">
        <v>334</v>
      </c>
      <c r="J26" t="s">
        <v>335</v>
      </c>
      <c r="N26" t="s">
        <v>430</v>
      </c>
      <c r="AH26" s="168"/>
    </row>
    <row r="27" spans="1:34" x14ac:dyDescent="0.25">
      <c r="A27" s="176">
        <v>501</v>
      </c>
      <c r="B27" s="31"/>
      <c r="C27">
        <v>500</v>
      </c>
      <c r="E27" t="s">
        <v>431</v>
      </c>
      <c r="F27" t="s">
        <v>432</v>
      </c>
      <c r="H27" t="s">
        <v>333</v>
      </c>
      <c r="I27" t="s">
        <v>334</v>
      </c>
      <c r="J27" t="s">
        <v>335</v>
      </c>
      <c r="N27" t="s">
        <v>430</v>
      </c>
      <c r="AH27" s="168"/>
    </row>
    <row r="28" spans="1:34" x14ac:dyDescent="0.25">
      <c r="A28" s="176">
        <v>501</v>
      </c>
      <c r="B28" s="31"/>
      <c r="C28">
        <v>500</v>
      </c>
      <c r="E28" t="s">
        <v>431</v>
      </c>
      <c r="F28" t="s">
        <v>432</v>
      </c>
      <c r="H28" t="s">
        <v>333</v>
      </c>
      <c r="I28" t="s">
        <v>334</v>
      </c>
      <c r="J28" t="s">
        <v>335</v>
      </c>
      <c r="N28" t="s">
        <v>430</v>
      </c>
      <c r="AH28" s="168"/>
    </row>
    <row r="29" spans="1:34" x14ac:dyDescent="0.25">
      <c r="A29" s="176">
        <v>901</v>
      </c>
      <c r="B29" s="31"/>
      <c r="C29">
        <v>900</v>
      </c>
      <c r="E29" t="s">
        <v>431</v>
      </c>
      <c r="F29" t="s">
        <v>432</v>
      </c>
      <c r="H29" t="s">
        <v>333</v>
      </c>
      <c r="I29" t="s">
        <v>334</v>
      </c>
      <c r="J29" t="s">
        <v>335</v>
      </c>
      <c r="N29" t="s">
        <v>430</v>
      </c>
      <c r="AH29" s="168"/>
    </row>
    <row r="30" spans="1:34" x14ac:dyDescent="0.25">
      <c r="A30" s="176">
        <v>503</v>
      </c>
      <c r="B30" s="31"/>
      <c r="C30">
        <v>500</v>
      </c>
      <c r="E30" t="s">
        <v>431</v>
      </c>
      <c r="F30" t="s">
        <v>432</v>
      </c>
      <c r="H30" t="s">
        <v>333</v>
      </c>
      <c r="I30" t="s">
        <v>334</v>
      </c>
      <c r="J30" t="s">
        <v>335</v>
      </c>
      <c r="N30" t="s">
        <v>430</v>
      </c>
      <c r="AH30" s="168"/>
    </row>
    <row r="31" spans="1:34" x14ac:dyDescent="0.25">
      <c r="A31" s="176">
        <v>604</v>
      </c>
      <c r="B31" s="31"/>
      <c r="C31">
        <v>600</v>
      </c>
      <c r="E31" t="s">
        <v>431</v>
      </c>
      <c r="F31" t="s">
        <v>432</v>
      </c>
      <c r="H31" t="s">
        <v>333</v>
      </c>
      <c r="I31" t="s">
        <v>334</v>
      </c>
      <c r="J31" t="s">
        <v>335</v>
      </c>
      <c r="N31" t="s">
        <v>430</v>
      </c>
      <c r="AH31" s="168"/>
    </row>
    <row r="32" spans="1:34" x14ac:dyDescent="0.25">
      <c r="A32" s="176">
        <v>604</v>
      </c>
      <c r="B32" s="31"/>
      <c r="C32">
        <v>600</v>
      </c>
      <c r="E32" t="s">
        <v>431</v>
      </c>
      <c r="F32" t="s">
        <v>432</v>
      </c>
      <c r="H32" t="s">
        <v>333</v>
      </c>
      <c r="I32" t="s">
        <v>334</v>
      </c>
      <c r="J32" t="s">
        <v>335</v>
      </c>
      <c r="N32" t="s">
        <v>430</v>
      </c>
      <c r="AH32" s="168"/>
    </row>
    <row r="33" spans="1:34" x14ac:dyDescent="0.25">
      <c r="A33" s="176">
        <v>901</v>
      </c>
      <c r="B33" s="31"/>
      <c r="C33">
        <v>900</v>
      </c>
      <c r="E33" t="s">
        <v>431</v>
      </c>
      <c r="F33" t="s">
        <v>432</v>
      </c>
      <c r="H33" t="s">
        <v>333</v>
      </c>
      <c r="I33" t="s">
        <v>334</v>
      </c>
      <c r="J33" t="s">
        <v>335</v>
      </c>
      <c r="N33" t="s">
        <v>430</v>
      </c>
      <c r="AH33" s="168"/>
    </row>
    <row r="34" spans="1:34" x14ac:dyDescent="0.25">
      <c r="A34" s="176">
        <v>501</v>
      </c>
      <c r="B34" s="31"/>
      <c r="C34">
        <v>500</v>
      </c>
      <c r="E34" t="s">
        <v>431</v>
      </c>
      <c r="F34" t="s">
        <v>432</v>
      </c>
      <c r="H34" t="s">
        <v>333</v>
      </c>
      <c r="I34" t="s">
        <v>334</v>
      </c>
      <c r="J34" t="s">
        <v>335</v>
      </c>
      <c r="N34" t="s">
        <v>430</v>
      </c>
      <c r="AH34" s="168"/>
    </row>
    <row r="35" spans="1:34" x14ac:dyDescent="0.25">
      <c r="A35" s="176">
        <v>903</v>
      </c>
      <c r="B35" s="31"/>
      <c r="C35">
        <v>900</v>
      </c>
      <c r="E35" t="s">
        <v>431</v>
      </c>
      <c r="F35" t="s">
        <v>432</v>
      </c>
      <c r="H35" t="s">
        <v>333</v>
      </c>
      <c r="I35" t="s">
        <v>334</v>
      </c>
      <c r="J35" t="s">
        <v>335</v>
      </c>
      <c r="N35" t="s">
        <v>430</v>
      </c>
      <c r="AH35" s="168"/>
    </row>
    <row r="36" spans="1:34" x14ac:dyDescent="0.25">
      <c r="A36" s="176">
        <v>501</v>
      </c>
      <c r="B36" s="31"/>
      <c r="C36">
        <v>500</v>
      </c>
      <c r="E36" t="s">
        <v>431</v>
      </c>
      <c r="F36" t="s">
        <v>432</v>
      </c>
      <c r="H36" t="s">
        <v>333</v>
      </c>
      <c r="I36" t="s">
        <v>334</v>
      </c>
      <c r="J36" t="s">
        <v>335</v>
      </c>
      <c r="N36" t="s">
        <v>430</v>
      </c>
      <c r="AH36" s="168"/>
    </row>
    <row r="37" spans="1:34" x14ac:dyDescent="0.25">
      <c r="A37" s="176">
        <v>903</v>
      </c>
      <c r="B37" s="31"/>
      <c r="C37">
        <v>900</v>
      </c>
      <c r="E37" t="s">
        <v>431</v>
      </c>
      <c r="F37" t="s">
        <v>432</v>
      </c>
      <c r="H37" t="s">
        <v>333</v>
      </c>
      <c r="I37" t="s">
        <v>334</v>
      </c>
      <c r="J37" t="s">
        <v>335</v>
      </c>
      <c r="N37" t="s">
        <v>430</v>
      </c>
      <c r="AH37" s="168"/>
    </row>
    <row r="38" spans="1:34" x14ac:dyDescent="0.25">
      <c r="A38" s="176">
        <v>903</v>
      </c>
      <c r="B38" s="31"/>
      <c r="C38">
        <v>900</v>
      </c>
      <c r="E38" t="s">
        <v>431</v>
      </c>
      <c r="F38" t="s">
        <v>432</v>
      </c>
      <c r="H38" t="s">
        <v>333</v>
      </c>
      <c r="I38" t="s">
        <v>334</v>
      </c>
      <c r="J38" t="s">
        <v>335</v>
      </c>
      <c r="N38" t="s">
        <v>430</v>
      </c>
      <c r="AH38" s="168"/>
    </row>
    <row r="39" spans="1:34" x14ac:dyDescent="0.25">
      <c r="A39" s="176">
        <v>503</v>
      </c>
      <c r="B39" s="31"/>
      <c r="C39">
        <v>500</v>
      </c>
      <c r="E39" t="s">
        <v>431</v>
      </c>
      <c r="F39" t="s">
        <v>432</v>
      </c>
      <c r="H39" t="s">
        <v>333</v>
      </c>
      <c r="I39" t="s">
        <v>334</v>
      </c>
      <c r="J39" t="s">
        <v>335</v>
      </c>
      <c r="N39" t="s">
        <v>430</v>
      </c>
      <c r="AH39" s="168"/>
    </row>
    <row r="40" spans="1:34" x14ac:dyDescent="0.25">
      <c r="A40" s="176">
        <v>503</v>
      </c>
      <c r="B40" s="31"/>
      <c r="C40">
        <v>500</v>
      </c>
      <c r="E40" t="s">
        <v>431</v>
      </c>
      <c r="F40" t="s">
        <v>432</v>
      </c>
      <c r="H40" t="s">
        <v>333</v>
      </c>
      <c r="I40" t="s">
        <v>334</v>
      </c>
      <c r="J40" t="s">
        <v>335</v>
      </c>
      <c r="N40" t="s">
        <v>430</v>
      </c>
      <c r="AH40" s="168"/>
    </row>
    <row r="41" spans="1:34" x14ac:dyDescent="0.25">
      <c r="A41" s="176">
        <v>503</v>
      </c>
      <c r="B41" s="31"/>
      <c r="C41">
        <v>500</v>
      </c>
      <c r="E41" t="s">
        <v>431</v>
      </c>
      <c r="F41" t="s">
        <v>432</v>
      </c>
      <c r="H41" t="s">
        <v>333</v>
      </c>
      <c r="I41" t="s">
        <v>334</v>
      </c>
      <c r="J41" t="s">
        <v>335</v>
      </c>
      <c r="N41" t="s">
        <v>430</v>
      </c>
      <c r="AH41" s="168"/>
    </row>
    <row r="42" spans="1:34" x14ac:dyDescent="0.25">
      <c r="A42" s="176">
        <v>903</v>
      </c>
      <c r="B42" s="31"/>
      <c r="C42">
        <v>900</v>
      </c>
      <c r="E42" t="s">
        <v>431</v>
      </c>
      <c r="F42" t="s">
        <v>432</v>
      </c>
      <c r="H42" t="s">
        <v>333</v>
      </c>
      <c r="I42" t="s">
        <v>334</v>
      </c>
      <c r="J42" t="s">
        <v>335</v>
      </c>
      <c r="N42" t="s">
        <v>430</v>
      </c>
      <c r="AH42" s="168"/>
    </row>
    <row r="43" spans="1:34" x14ac:dyDescent="0.25">
      <c r="A43" s="176">
        <v>501</v>
      </c>
      <c r="B43" s="31"/>
      <c r="C43">
        <v>500</v>
      </c>
      <c r="E43" t="s">
        <v>431</v>
      </c>
      <c r="F43" t="s">
        <v>432</v>
      </c>
      <c r="H43" t="s">
        <v>333</v>
      </c>
      <c r="I43" t="s">
        <v>334</v>
      </c>
      <c r="J43" t="s">
        <v>335</v>
      </c>
      <c r="N43" t="s">
        <v>430</v>
      </c>
      <c r="AH43" s="168"/>
    </row>
    <row r="44" spans="1:34" x14ac:dyDescent="0.25">
      <c r="A44" s="176">
        <v>503</v>
      </c>
      <c r="B44" s="31"/>
      <c r="C44">
        <v>500</v>
      </c>
      <c r="E44" t="s">
        <v>431</v>
      </c>
      <c r="F44" t="s">
        <v>432</v>
      </c>
      <c r="H44" t="s">
        <v>333</v>
      </c>
      <c r="I44" t="s">
        <v>334</v>
      </c>
      <c r="J44" t="s">
        <v>335</v>
      </c>
      <c r="N44" t="s">
        <v>430</v>
      </c>
      <c r="AH44" s="168"/>
    </row>
    <row r="45" spans="1:34" x14ac:dyDescent="0.25">
      <c r="A45" s="176">
        <v>102</v>
      </c>
      <c r="B45" s="31"/>
      <c r="C45">
        <v>100</v>
      </c>
      <c r="E45" t="s">
        <v>431</v>
      </c>
      <c r="F45" t="s">
        <v>432</v>
      </c>
      <c r="H45" t="s">
        <v>333</v>
      </c>
      <c r="I45" t="s">
        <v>334</v>
      </c>
      <c r="J45" t="s">
        <v>335</v>
      </c>
      <c r="N45" t="s">
        <v>430</v>
      </c>
      <c r="AH45" s="168"/>
    </row>
    <row r="46" spans="1:34" x14ac:dyDescent="0.25">
      <c r="A46" s="176">
        <v>901</v>
      </c>
      <c r="B46" s="31"/>
      <c r="C46">
        <v>900</v>
      </c>
      <c r="E46" t="s">
        <v>431</v>
      </c>
      <c r="F46" t="s">
        <v>432</v>
      </c>
      <c r="H46" t="s">
        <v>333</v>
      </c>
      <c r="I46" t="s">
        <v>334</v>
      </c>
      <c r="J46" t="s">
        <v>335</v>
      </c>
      <c r="N46" t="s">
        <v>430</v>
      </c>
      <c r="AH46" s="168"/>
    </row>
    <row r="47" spans="1:34" x14ac:dyDescent="0.25">
      <c r="A47" s="176">
        <v>503</v>
      </c>
      <c r="B47" s="31"/>
      <c r="C47">
        <v>500</v>
      </c>
      <c r="E47" t="s">
        <v>431</v>
      </c>
      <c r="F47" t="s">
        <v>432</v>
      </c>
      <c r="H47" t="s">
        <v>333</v>
      </c>
      <c r="I47" t="s">
        <v>334</v>
      </c>
      <c r="J47" t="s">
        <v>335</v>
      </c>
      <c r="N47" t="s">
        <v>430</v>
      </c>
      <c r="AH47" s="168"/>
    </row>
    <row r="48" spans="1:34" x14ac:dyDescent="0.25">
      <c r="A48" s="176">
        <v>903</v>
      </c>
      <c r="B48" s="31"/>
      <c r="C48">
        <v>900</v>
      </c>
      <c r="E48" t="s">
        <v>431</v>
      </c>
      <c r="F48" t="s">
        <v>432</v>
      </c>
      <c r="H48" t="s">
        <v>333</v>
      </c>
      <c r="I48" t="s">
        <v>334</v>
      </c>
      <c r="J48" t="s">
        <v>335</v>
      </c>
      <c r="N48" t="s">
        <v>430</v>
      </c>
      <c r="AH48" s="168"/>
    </row>
    <row r="49" spans="1:34" x14ac:dyDescent="0.25">
      <c r="A49" s="176">
        <v>305</v>
      </c>
      <c r="B49" s="31"/>
      <c r="C49">
        <v>300</v>
      </c>
      <c r="E49" t="s">
        <v>431</v>
      </c>
      <c r="F49" t="s">
        <v>432</v>
      </c>
      <c r="H49" t="s">
        <v>333</v>
      </c>
      <c r="I49" t="s">
        <v>334</v>
      </c>
      <c r="J49" t="s">
        <v>335</v>
      </c>
      <c r="N49" t="s">
        <v>430</v>
      </c>
      <c r="AH49" s="168"/>
    </row>
    <row r="50" spans="1:34" x14ac:dyDescent="0.25">
      <c r="A50" s="176">
        <v>503</v>
      </c>
      <c r="B50" s="31"/>
      <c r="C50">
        <v>500</v>
      </c>
      <c r="E50" t="s">
        <v>431</v>
      </c>
      <c r="F50" t="s">
        <v>432</v>
      </c>
      <c r="H50" t="s">
        <v>333</v>
      </c>
      <c r="I50" t="s">
        <v>334</v>
      </c>
      <c r="J50" t="s">
        <v>335</v>
      </c>
      <c r="N50" t="s">
        <v>430</v>
      </c>
      <c r="AH50" s="168"/>
    </row>
    <row r="51" spans="1:34" x14ac:dyDescent="0.25">
      <c r="A51" s="176">
        <v>901</v>
      </c>
      <c r="B51" s="31"/>
      <c r="C51">
        <v>900</v>
      </c>
      <c r="E51" t="s">
        <v>431</v>
      </c>
      <c r="F51" t="s">
        <v>432</v>
      </c>
      <c r="H51" t="s">
        <v>333</v>
      </c>
      <c r="I51" t="s">
        <v>334</v>
      </c>
      <c r="J51" t="s">
        <v>335</v>
      </c>
      <c r="N51" t="s">
        <v>430</v>
      </c>
      <c r="AH51" s="168"/>
    </row>
    <row r="52" spans="1:34" x14ac:dyDescent="0.25">
      <c r="A52" s="176">
        <v>503</v>
      </c>
      <c r="B52" s="31"/>
      <c r="C52">
        <v>500</v>
      </c>
      <c r="E52" t="s">
        <v>431</v>
      </c>
      <c r="F52" t="s">
        <v>432</v>
      </c>
      <c r="H52" t="s">
        <v>333</v>
      </c>
      <c r="I52" t="s">
        <v>334</v>
      </c>
      <c r="J52" t="s">
        <v>335</v>
      </c>
      <c r="N52" t="s">
        <v>430</v>
      </c>
      <c r="AH52" s="168"/>
    </row>
    <row r="53" spans="1:34" x14ac:dyDescent="0.25">
      <c r="A53" s="176">
        <v>903</v>
      </c>
      <c r="B53" s="31"/>
      <c r="C53">
        <v>900</v>
      </c>
      <c r="E53" t="s">
        <v>431</v>
      </c>
      <c r="F53" t="s">
        <v>432</v>
      </c>
      <c r="H53" t="s">
        <v>333</v>
      </c>
      <c r="I53" t="s">
        <v>334</v>
      </c>
      <c r="J53" t="s">
        <v>335</v>
      </c>
      <c r="N53" t="s">
        <v>430</v>
      </c>
      <c r="AH53" s="168"/>
    </row>
    <row r="54" spans="1:34" x14ac:dyDescent="0.25">
      <c r="A54" s="176">
        <v>903</v>
      </c>
      <c r="B54" s="31"/>
      <c r="C54">
        <v>900</v>
      </c>
      <c r="E54" t="s">
        <v>431</v>
      </c>
      <c r="F54" t="s">
        <v>432</v>
      </c>
      <c r="H54" t="s">
        <v>333</v>
      </c>
      <c r="I54" t="s">
        <v>334</v>
      </c>
      <c r="J54" t="s">
        <v>335</v>
      </c>
      <c r="N54" t="s">
        <v>430</v>
      </c>
      <c r="AH54" s="168"/>
    </row>
    <row r="55" spans="1:34" x14ac:dyDescent="0.25">
      <c r="A55" s="176">
        <v>501</v>
      </c>
      <c r="B55" s="31"/>
      <c r="C55">
        <v>500</v>
      </c>
      <c r="E55" t="s">
        <v>431</v>
      </c>
      <c r="F55" t="s">
        <v>432</v>
      </c>
      <c r="H55" t="s">
        <v>333</v>
      </c>
      <c r="I55" t="s">
        <v>334</v>
      </c>
      <c r="J55" t="s">
        <v>335</v>
      </c>
      <c r="N55" t="s">
        <v>430</v>
      </c>
      <c r="AH55" s="168"/>
    </row>
    <row r="56" spans="1:34" x14ac:dyDescent="0.25">
      <c r="A56" s="176">
        <v>501</v>
      </c>
      <c r="B56" s="31"/>
      <c r="C56">
        <v>500</v>
      </c>
      <c r="E56" t="s">
        <v>431</v>
      </c>
      <c r="F56" t="s">
        <v>432</v>
      </c>
      <c r="H56" t="s">
        <v>333</v>
      </c>
      <c r="I56" t="s">
        <v>334</v>
      </c>
      <c r="J56" t="s">
        <v>335</v>
      </c>
      <c r="N56" t="s">
        <v>430</v>
      </c>
      <c r="AH56" s="168"/>
    </row>
    <row r="57" spans="1:34" x14ac:dyDescent="0.25">
      <c r="A57" s="176">
        <v>305</v>
      </c>
      <c r="B57" s="31"/>
      <c r="C57">
        <v>300</v>
      </c>
      <c r="E57" t="s">
        <v>431</v>
      </c>
      <c r="F57" t="s">
        <v>432</v>
      </c>
      <c r="H57" t="s">
        <v>333</v>
      </c>
      <c r="I57" t="s">
        <v>334</v>
      </c>
      <c r="J57" t="s">
        <v>335</v>
      </c>
      <c r="N57" t="s">
        <v>430</v>
      </c>
      <c r="AH57" s="168"/>
    </row>
    <row r="58" spans="1:34" x14ac:dyDescent="0.25">
      <c r="A58" s="176">
        <v>305</v>
      </c>
      <c r="B58" s="31"/>
      <c r="C58">
        <v>300</v>
      </c>
      <c r="E58" t="s">
        <v>431</v>
      </c>
      <c r="F58" t="s">
        <v>432</v>
      </c>
      <c r="H58" t="s">
        <v>333</v>
      </c>
      <c r="I58" t="s">
        <v>334</v>
      </c>
      <c r="J58" t="s">
        <v>335</v>
      </c>
      <c r="N58" t="s">
        <v>430</v>
      </c>
      <c r="AH58" s="168"/>
    </row>
    <row r="59" spans="1:34" x14ac:dyDescent="0.25">
      <c r="A59" s="176">
        <v>503</v>
      </c>
      <c r="B59" s="31"/>
      <c r="C59">
        <v>500</v>
      </c>
      <c r="E59" t="s">
        <v>431</v>
      </c>
      <c r="F59" t="s">
        <v>432</v>
      </c>
      <c r="H59" t="s">
        <v>333</v>
      </c>
      <c r="I59" t="s">
        <v>334</v>
      </c>
      <c r="J59" t="s">
        <v>335</v>
      </c>
      <c r="N59" t="s">
        <v>430</v>
      </c>
      <c r="AH59" s="168"/>
    </row>
    <row r="60" spans="1:34" x14ac:dyDescent="0.25">
      <c r="A60" s="176">
        <v>305</v>
      </c>
      <c r="B60" s="31"/>
      <c r="C60">
        <v>300</v>
      </c>
      <c r="E60" t="s">
        <v>431</v>
      </c>
      <c r="F60" t="s">
        <v>432</v>
      </c>
      <c r="H60" t="s">
        <v>333</v>
      </c>
      <c r="I60" t="s">
        <v>334</v>
      </c>
      <c r="J60" t="s">
        <v>335</v>
      </c>
      <c r="N60" t="s">
        <v>430</v>
      </c>
      <c r="AH60" s="168"/>
    </row>
    <row r="61" spans="1:34" x14ac:dyDescent="0.25">
      <c r="A61" s="176">
        <v>901</v>
      </c>
      <c r="B61" s="31"/>
      <c r="C61">
        <v>900</v>
      </c>
      <c r="E61" t="s">
        <v>431</v>
      </c>
      <c r="F61" t="s">
        <v>432</v>
      </c>
      <c r="H61" t="s">
        <v>333</v>
      </c>
      <c r="I61" t="s">
        <v>334</v>
      </c>
      <c r="J61" t="s">
        <v>335</v>
      </c>
      <c r="N61" t="s">
        <v>430</v>
      </c>
      <c r="AH61" s="168"/>
    </row>
    <row r="62" spans="1:34" x14ac:dyDescent="0.25">
      <c r="A62" s="176">
        <v>501</v>
      </c>
      <c r="B62" s="31"/>
      <c r="C62">
        <v>500</v>
      </c>
      <c r="E62" t="s">
        <v>431</v>
      </c>
      <c r="F62" t="s">
        <v>432</v>
      </c>
      <c r="H62" t="s">
        <v>333</v>
      </c>
      <c r="I62" t="s">
        <v>334</v>
      </c>
      <c r="J62" t="s">
        <v>335</v>
      </c>
      <c r="N62" t="s">
        <v>430</v>
      </c>
      <c r="AH62" s="168"/>
    </row>
    <row r="63" spans="1:34" x14ac:dyDescent="0.25">
      <c r="A63" s="176">
        <v>501</v>
      </c>
      <c r="B63" s="31"/>
      <c r="C63">
        <v>500</v>
      </c>
      <c r="E63" t="s">
        <v>431</v>
      </c>
      <c r="F63" t="s">
        <v>432</v>
      </c>
      <c r="H63" t="s">
        <v>333</v>
      </c>
      <c r="I63" t="s">
        <v>334</v>
      </c>
      <c r="J63" t="s">
        <v>335</v>
      </c>
      <c r="N63" t="s">
        <v>430</v>
      </c>
      <c r="AH63" s="168"/>
    </row>
    <row r="64" spans="1:34" x14ac:dyDescent="0.25">
      <c r="A64" s="176">
        <v>503</v>
      </c>
      <c r="B64" s="31"/>
      <c r="C64">
        <v>500</v>
      </c>
      <c r="E64" t="s">
        <v>431</v>
      </c>
      <c r="F64" t="s">
        <v>432</v>
      </c>
      <c r="H64" t="s">
        <v>333</v>
      </c>
      <c r="I64" t="s">
        <v>334</v>
      </c>
      <c r="J64" t="s">
        <v>335</v>
      </c>
      <c r="N64" t="s">
        <v>430</v>
      </c>
      <c r="AH64" s="168"/>
    </row>
    <row r="65" spans="1:34" ht="15.75" thickBot="1" x14ac:dyDescent="0.3">
      <c r="A65" s="177">
        <v>305</v>
      </c>
      <c r="B65" s="39"/>
      <c r="C65" s="40">
        <v>300</v>
      </c>
      <c r="D65" s="40" t="s">
        <v>340</v>
      </c>
      <c r="E65" s="40" t="s">
        <v>431</v>
      </c>
      <c r="F65" s="40" t="s">
        <v>432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501</v>
      </c>
      <c r="B2" s="38"/>
      <c r="C2" s="53">
        <v>500</v>
      </c>
      <c r="D2" s="53" t="s">
        <v>339</v>
      </c>
      <c r="E2" s="53" t="s">
        <v>436</v>
      </c>
      <c r="F2" s="53" t="s">
        <v>437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501</v>
      </c>
      <c r="B3" s="31"/>
      <c r="C3">
        <v>500</v>
      </c>
      <c r="E3" t="s">
        <v>436</v>
      </c>
      <c r="F3" t="s">
        <v>437</v>
      </c>
      <c r="H3" t="s">
        <v>333</v>
      </c>
      <c r="I3" t="s">
        <v>334</v>
      </c>
      <c r="J3" t="s">
        <v>335</v>
      </c>
      <c r="N3" t="s">
        <v>435</v>
      </c>
      <c r="AH3" s="180"/>
    </row>
    <row r="4" spans="1:34" x14ac:dyDescent="0.25">
      <c r="A4" s="188">
        <v>503</v>
      </c>
      <c r="B4" s="31"/>
      <c r="C4">
        <v>500</v>
      </c>
      <c r="E4" t="s">
        <v>436</v>
      </c>
      <c r="F4" t="s">
        <v>437</v>
      </c>
      <c r="H4" t="s">
        <v>333</v>
      </c>
      <c r="I4" t="s">
        <v>334</v>
      </c>
      <c r="J4" t="s">
        <v>335</v>
      </c>
      <c r="N4" t="s">
        <v>435</v>
      </c>
      <c r="AH4" s="180"/>
    </row>
    <row r="5" spans="1:34" x14ac:dyDescent="0.25">
      <c r="A5" s="188">
        <v>501</v>
      </c>
      <c r="B5" s="31"/>
      <c r="C5">
        <v>500</v>
      </c>
      <c r="E5" t="s">
        <v>436</v>
      </c>
      <c r="F5" t="s">
        <v>437</v>
      </c>
      <c r="H5" t="s">
        <v>333</v>
      </c>
      <c r="I5" t="s">
        <v>334</v>
      </c>
      <c r="J5" t="s">
        <v>335</v>
      </c>
      <c r="N5" t="s">
        <v>435</v>
      </c>
      <c r="AH5" s="180"/>
    </row>
    <row r="6" spans="1:34" x14ac:dyDescent="0.25">
      <c r="A6" s="188">
        <v>501</v>
      </c>
      <c r="B6" s="31"/>
      <c r="C6">
        <v>500</v>
      </c>
      <c r="E6" t="s">
        <v>436</v>
      </c>
      <c r="F6" t="s">
        <v>437</v>
      </c>
      <c r="H6" t="s">
        <v>333</v>
      </c>
      <c r="I6" t="s">
        <v>334</v>
      </c>
      <c r="J6" t="s">
        <v>335</v>
      </c>
      <c r="N6" t="s">
        <v>435</v>
      </c>
      <c r="AH6" s="180"/>
    </row>
    <row r="7" spans="1:34" x14ac:dyDescent="0.25">
      <c r="A7" s="188">
        <v>305</v>
      </c>
      <c r="B7" s="31"/>
      <c r="C7">
        <v>300</v>
      </c>
      <c r="E7" t="s">
        <v>436</v>
      </c>
      <c r="F7" t="s">
        <v>437</v>
      </c>
      <c r="H7" t="s">
        <v>333</v>
      </c>
      <c r="I7" t="s">
        <v>334</v>
      </c>
      <c r="J7" t="s">
        <v>335</v>
      </c>
      <c r="N7" t="s">
        <v>435</v>
      </c>
      <c r="AH7" s="180"/>
    </row>
    <row r="8" spans="1:34" x14ac:dyDescent="0.25">
      <c r="A8" s="188">
        <v>501</v>
      </c>
      <c r="B8" s="31"/>
      <c r="C8">
        <v>500</v>
      </c>
      <c r="E8" t="s">
        <v>436</v>
      </c>
      <c r="F8" t="s">
        <v>437</v>
      </c>
      <c r="H8" t="s">
        <v>333</v>
      </c>
      <c r="I8" t="s">
        <v>334</v>
      </c>
      <c r="J8" t="s">
        <v>335</v>
      </c>
      <c r="N8" t="s">
        <v>435</v>
      </c>
      <c r="AH8" s="180"/>
    </row>
    <row r="9" spans="1:34" x14ac:dyDescent="0.25">
      <c r="A9" s="188">
        <v>503</v>
      </c>
      <c r="B9" s="31"/>
      <c r="C9">
        <v>500</v>
      </c>
      <c r="E9" t="s">
        <v>436</v>
      </c>
      <c r="F9" t="s">
        <v>437</v>
      </c>
      <c r="H9" t="s">
        <v>333</v>
      </c>
      <c r="I9" t="s">
        <v>334</v>
      </c>
      <c r="J9" t="s">
        <v>335</v>
      </c>
      <c r="N9" t="s">
        <v>435</v>
      </c>
      <c r="AH9" s="180"/>
    </row>
    <row r="10" spans="1:34" x14ac:dyDescent="0.25">
      <c r="A10" s="188">
        <v>305</v>
      </c>
      <c r="B10" s="31"/>
      <c r="C10">
        <v>300</v>
      </c>
      <c r="E10" t="s">
        <v>436</v>
      </c>
      <c r="F10" t="s">
        <v>437</v>
      </c>
      <c r="H10" t="s">
        <v>333</v>
      </c>
      <c r="I10" t="s">
        <v>334</v>
      </c>
      <c r="J10" t="s">
        <v>335</v>
      </c>
      <c r="N10" t="s">
        <v>435</v>
      </c>
      <c r="AH10" s="180"/>
    </row>
    <row r="11" spans="1:34" x14ac:dyDescent="0.25">
      <c r="A11" s="188">
        <v>903</v>
      </c>
      <c r="B11" s="31"/>
      <c r="C11">
        <v>900</v>
      </c>
      <c r="E11" t="s">
        <v>436</v>
      </c>
      <c r="F11" t="s">
        <v>437</v>
      </c>
      <c r="H11" t="s">
        <v>333</v>
      </c>
      <c r="I11" t="s">
        <v>334</v>
      </c>
      <c r="J11" t="s">
        <v>335</v>
      </c>
      <c r="N11" t="s">
        <v>435</v>
      </c>
      <c r="AH11" s="180"/>
    </row>
    <row r="12" spans="1:34" x14ac:dyDescent="0.25">
      <c r="A12" s="188">
        <v>503</v>
      </c>
      <c r="B12" s="31"/>
      <c r="C12">
        <v>500</v>
      </c>
      <c r="E12" t="s">
        <v>436</v>
      </c>
      <c r="F12" t="s">
        <v>437</v>
      </c>
      <c r="H12" t="s">
        <v>333</v>
      </c>
      <c r="I12" t="s">
        <v>334</v>
      </c>
      <c r="J12" t="s">
        <v>335</v>
      </c>
      <c r="N12" t="s">
        <v>435</v>
      </c>
      <c r="AH12" s="180"/>
    </row>
    <row r="13" spans="1:34" x14ac:dyDescent="0.25">
      <c r="A13" s="188">
        <v>501</v>
      </c>
      <c r="B13" s="31"/>
      <c r="C13">
        <v>500</v>
      </c>
      <c r="E13" t="s">
        <v>436</v>
      </c>
      <c r="F13" t="s">
        <v>437</v>
      </c>
      <c r="H13" t="s">
        <v>333</v>
      </c>
      <c r="I13" t="s">
        <v>334</v>
      </c>
      <c r="J13" t="s">
        <v>335</v>
      </c>
      <c r="N13" t="s">
        <v>435</v>
      </c>
      <c r="AH13" s="180"/>
    </row>
    <row r="14" spans="1:34" x14ac:dyDescent="0.25">
      <c r="A14" s="188">
        <v>903</v>
      </c>
      <c r="B14" s="31"/>
      <c r="C14">
        <v>900</v>
      </c>
      <c r="E14" t="s">
        <v>436</v>
      </c>
      <c r="F14" t="s">
        <v>437</v>
      </c>
      <c r="H14" t="s">
        <v>333</v>
      </c>
      <c r="I14" t="s">
        <v>334</v>
      </c>
      <c r="J14" t="s">
        <v>335</v>
      </c>
      <c r="N14" t="s">
        <v>435</v>
      </c>
      <c r="AH14" s="180"/>
    </row>
    <row r="15" spans="1:34" x14ac:dyDescent="0.25">
      <c r="A15" s="188">
        <v>501</v>
      </c>
      <c r="B15" s="31"/>
      <c r="C15">
        <v>500</v>
      </c>
      <c r="E15" t="s">
        <v>436</v>
      </c>
      <c r="F15" t="s">
        <v>437</v>
      </c>
      <c r="H15" t="s">
        <v>333</v>
      </c>
      <c r="I15" t="s">
        <v>334</v>
      </c>
      <c r="J15" t="s">
        <v>335</v>
      </c>
      <c r="N15" t="s">
        <v>435</v>
      </c>
      <c r="AH15" s="180"/>
    </row>
    <row r="16" spans="1:34" x14ac:dyDescent="0.25">
      <c r="A16" s="188">
        <v>501</v>
      </c>
      <c r="B16" s="31"/>
      <c r="C16">
        <v>500</v>
      </c>
      <c r="E16" t="s">
        <v>436</v>
      </c>
      <c r="F16" t="s">
        <v>437</v>
      </c>
      <c r="H16" t="s">
        <v>333</v>
      </c>
      <c r="I16" t="s">
        <v>334</v>
      </c>
      <c r="J16" t="s">
        <v>335</v>
      </c>
      <c r="N16" t="s">
        <v>435</v>
      </c>
      <c r="AH16" s="180"/>
    </row>
    <row r="17" spans="1:34" x14ac:dyDescent="0.25">
      <c r="A17" s="188">
        <v>503</v>
      </c>
      <c r="B17" s="31"/>
      <c r="C17">
        <v>500</v>
      </c>
      <c r="E17" t="s">
        <v>436</v>
      </c>
      <c r="F17" t="s">
        <v>437</v>
      </c>
      <c r="H17" t="s">
        <v>333</v>
      </c>
      <c r="I17" t="s">
        <v>334</v>
      </c>
      <c r="J17" t="s">
        <v>335</v>
      </c>
      <c r="N17" t="s">
        <v>435</v>
      </c>
      <c r="AH17" s="180"/>
    </row>
    <row r="18" spans="1:34" x14ac:dyDescent="0.25">
      <c r="A18" s="188">
        <v>503</v>
      </c>
      <c r="B18" s="31"/>
      <c r="C18">
        <v>500</v>
      </c>
      <c r="E18" t="s">
        <v>436</v>
      </c>
      <c r="F18" t="s">
        <v>437</v>
      </c>
      <c r="H18" t="s">
        <v>333</v>
      </c>
      <c r="I18" t="s">
        <v>334</v>
      </c>
      <c r="J18" t="s">
        <v>335</v>
      </c>
      <c r="N18" t="s">
        <v>435</v>
      </c>
      <c r="AH18" s="180"/>
    </row>
    <row r="19" spans="1:34" x14ac:dyDescent="0.25">
      <c r="A19" s="188">
        <v>501</v>
      </c>
      <c r="B19" s="31"/>
      <c r="C19">
        <v>500</v>
      </c>
      <c r="E19" t="s">
        <v>436</v>
      </c>
      <c r="F19" t="s">
        <v>437</v>
      </c>
      <c r="H19" t="s">
        <v>333</v>
      </c>
      <c r="I19" t="s">
        <v>334</v>
      </c>
      <c r="J19" t="s">
        <v>335</v>
      </c>
      <c r="N19" t="s">
        <v>435</v>
      </c>
      <c r="AH19" s="180"/>
    </row>
    <row r="20" spans="1:34" x14ac:dyDescent="0.25">
      <c r="A20" s="188">
        <v>603</v>
      </c>
      <c r="B20" s="31"/>
      <c r="C20">
        <v>600</v>
      </c>
      <c r="E20" t="s">
        <v>436</v>
      </c>
      <c r="F20" t="s">
        <v>437</v>
      </c>
      <c r="H20" t="s">
        <v>333</v>
      </c>
      <c r="I20" t="s">
        <v>334</v>
      </c>
      <c r="J20" t="s">
        <v>335</v>
      </c>
      <c r="N20" t="s">
        <v>435</v>
      </c>
      <c r="AH20" s="180"/>
    </row>
    <row r="21" spans="1:34" x14ac:dyDescent="0.25">
      <c r="A21" s="188">
        <v>501</v>
      </c>
      <c r="B21" s="31"/>
      <c r="C21">
        <v>500</v>
      </c>
      <c r="E21" t="s">
        <v>436</v>
      </c>
      <c r="F21" t="s">
        <v>437</v>
      </c>
      <c r="H21" t="s">
        <v>333</v>
      </c>
      <c r="I21" t="s">
        <v>334</v>
      </c>
      <c r="J21" t="s">
        <v>335</v>
      </c>
      <c r="N21" t="s">
        <v>435</v>
      </c>
      <c r="AH21" s="180"/>
    </row>
    <row r="22" spans="1:34" x14ac:dyDescent="0.25">
      <c r="A22" s="188">
        <v>901</v>
      </c>
      <c r="B22" s="31"/>
      <c r="C22">
        <v>900</v>
      </c>
      <c r="E22" t="s">
        <v>436</v>
      </c>
      <c r="F22" t="s">
        <v>437</v>
      </c>
      <c r="H22" t="s">
        <v>333</v>
      </c>
      <c r="I22" t="s">
        <v>334</v>
      </c>
      <c r="J22" t="s">
        <v>335</v>
      </c>
      <c r="N22" t="s">
        <v>435</v>
      </c>
      <c r="AH22" s="180"/>
    </row>
    <row r="23" spans="1:34" x14ac:dyDescent="0.25">
      <c r="A23" s="188">
        <v>501</v>
      </c>
      <c r="B23" s="31"/>
      <c r="C23">
        <v>500</v>
      </c>
      <c r="E23" t="s">
        <v>436</v>
      </c>
      <c r="F23" t="s">
        <v>437</v>
      </c>
      <c r="H23" t="s">
        <v>333</v>
      </c>
      <c r="I23" t="s">
        <v>334</v>
      </c>
      <c r="J23" t="s">
        <v>335</v>
      </c>
      <c r="N23" t="s">
        <v>435</v>
      </c>
      <c r="AH23" s="180"/>
    </row>
    <row r="24" spans="1:34" x14ac:dyDescent="0.25">
      <c r="A24" s="188">
        <v>901</v>
      </c>
      <c r="B24" s="31"/>
      <c r="C24">
        <v>900</v>
      </c>
      <c r="E24" t="s">
        <v>436</v>
      </c>
      <c r="F24" t="s">
        <v>437</v>
      </c>
      <c r="H24" t="s">
        <v>333</v>
      </c>
      <c r="I24" t="s">
        <v>334</v>
      </c>
      <c r="J24" t="s">
        <v>335</v>
      </c>
      <c r="N24" t="s">
        <v>435</v>
      </c>
      <c r="AH24" s="180"/>
    </row>
    <row r="25" spans="1:34" x14ac:dyDescent="0.25">
      <c r="A25" s="188">
        <v>305</v>
      </c>
      <c r="B25" s="31"/>
      <c r="C25">
        <v>300</v>
      </c>
      <c r="E25" t="s">
        <v>436</v>
      </c>
      <c r="F25" t="s">
        <v>437</v>
      </c>
      <c r="H25" t="s">
        <v>333</v>
      </c>
      <c r="I25" t="s">
        <v>334</v>
      </c>
      <c r="J25" t="s">
        <v>335</v>
      </c>
      <c r="N25" t="s">
        <v>435</v>
      </c>
      <c r="AH25" s="180"/>
    </row>
    <row r="26" spans="1:34" x14ac:dyDescent="0.25">
      <c r="A26" s="188">
        <v>501</v>
      </c>
      <c r="B26" s="31"/>
      <c r="C26">
        <v>500</v>
      </c>
      <c r="E26" t="s">
        <v>436</v>
      </c>
      <c r="F26" t="s">
        <v>437</v>
      </c>
      <c r="H26" t="s">
        <v>333</v>
      </c>
      <c r="I26" t="s">
        <v>334</v>
      </c>
      <c r="J26" t="s">
        <v>335</v>
      </c>
      <c r="N26" t="s">
        <v>435</v>
      </c>
      <c r="AH26" s="180"/>
    </row>
    <row r="27" spans="1:34" x14ac:dyDescent="0.25">
      <c r="A27" s="188">
        <v>501</v>
      </c>
      <c r="B27" s="31"/>
      <c r="C27">
        <v>500</v>
      </c>
      <c r="E27" t="s">
        <v>436</v>
      </c>
      <c r="F27" t="s">
        <v>437</v>
      </c>
      <c r="H27" t="s">
        <v>333</v>
      </c>
      <c r="I27" t="s">
        <v>334</v>
      </c>
      <c r="J27" t="s">
        <v>335</v>
      </c>
      <c r="N27" t="s">
        <v>435</v>
      </c>
      <c r="AH27" s="180"/>
    </row>
    <row r="28" spans="1:34" x14ac:dyDescent="0.25">
      <c r="A28" s="188">
        <v>501</v>
      </c>
      <c r="B28" s="31"/>
      <c r="C28">
        <v>500</v>
      </c>
      <c r="E28" t="s">
        <v>436</v>
      </c>
      <c r="F28" t="s">
        <v>437</v>
      </c>
      <c r="H28" t="s">
        <v>333</v>
      </c>
      <c r="I28" t="s">
        <v>334</v>
      </c>
      <c r="J28" t="s">
        <v>335</v>
      </c>
      <c r="N28" t="s">
        <v>435</v>
      </c>
      <c r="AH28" s="180"/>
    </row>
    <row r="29" spans="1:34" x14ac:dyDescent="0.25">
      <c r="A29" s="188">
        <v>501</v>
      </c>
      <c r="B29" s="31"/>
      <c r="C29">
        <v>500</v>
      </c>
      <c r="E29" t="s">
        <v>436</v>
      </c>
      <c r="F29" t="s">
        <v>437</v>
      </c>
      <c r="H29" t="s">
        <v>333</v>
      </c>
      <c r="I29" t="s">
        <v>334</v>
      </c>
      <c r="J29" t="s">
        <v>335</v>
      </c>
      <c r="N29" t="s">
        <v>435</v>
      </c>
      <c r="AH29" s="180"/>
    </row>
    <row r="30" spans="1:34" x14ac:dyDescent="0.25">
      <c r="A30" s="188">
        <v>501</v>
      </c>
      <c r="B30" s="31"/>
      <c r="C30">
        <v>500</v>
      </c>
      <c r="E30" t="s">
        <v>436</v>
      </c>
      <c r="F30" t="s">
        <v>437</v>
      </c>
      <c r="H30" t="s">
        <v>333</v>
      </c>
      <c r="I30" t="s">
        <v>334</v>
      </c>
      <c r="J30" t="s">
        <v>335</v>
      </c>
      <c r="N30" t="s">
        <v>435</v>
      </c>
      <c r="AH30" s="180"/>
    </row>
    <row r="31" spans="1:34" x14ac:dyDescent="0.25">
      <c r="A31" s="188">
        <v>503</v>
      </c>
      <c r="B31" s="31"/>
      <c r="C31">
        <v>500</v>
      </c>
      <c r="E31" t="s">
        <v>436</v>
      </c>
      <c r="F31" t="s">
        <v>437</v>
      </c>
      <c r="H31" t="s">
        <v>333</v>
      </c>
      <c r="I31" t="s">
        <v>334</v>
      </c>
      <c r="J31" t="s">
        <v>335</v>
      </c>
      <c r="N31" t="s">
        <v>435</v>
      </c>
      <c r="AH31" s="180"/>
    </row>
    <row r="32" spans="1:34" x14ac:dyDescent="0.25">
      <c r="A32" s="188">
        <v>901</v>
      </c>
      <c r="B32" s="31"/>
      <c r="C32">
        <v>900</v>
      </c>
      <c r="E32" t="s">
        <v>436</v>
      </c>
      <c r="F32" t="s">
        <v>437</v>
      </c>
      <c r="H32" t="s">
        <v>333</v>
      </c>
      <c r="I32" t="s">
        <v>334</v>
      </c>
      <c r="J32" t="s">
        <v>335</v>
      </c>
      <c r="N32" t="s">
        <v>435</v>
      </c>
      <c r="AH32" s="180"/>
    </row>
    <row r="33" spans="1:34" x14ac:dyDescent="0.25">
      <c r="A33" s="188">
        <v>305</v>
      </c>
      <c r="B33" s="31"/>
      <c r="C33">
        <v>300</v>
      </c>
      <c r="E33" t="s">
        <v>436</v>
      </c>
      <c r="F33" t="s">
        <v>437</v>
      </c>
      <c r="H33" t="s">
        <v>333</v>
      </c>
      <c r="I33" t="s">
        <v>334</v>
      </c>
      <c r="J33" t="s">
        <v>335</v>
      </c>
      <c r="N33" t="s">
        <v>435</v>
      </c>
      <c r="AH33" s="180"/>
    </row>
    <row r="34" spans="1:34" x14ac:dyDescent="0.25">
      <c r="A34" s="188">
        <v>501</v>
      </c>
      <c r="B34" s="31"/>
      <c r="C34">
        <v>500</v>
      </c>
      <c r="E34" t="s">
        <v>436</v>
      </c>
      <c r="F34" t="s">
        <v>437</v>
      </c>
      <c r="H34" t="s">
        <v>333</v>
      </c>
      <c r="I34" t="s">
        <v>334</v>
      </c>
      <c r="J34" t="s">
        <v>335</v>
      </c>
      <c r="N34" t="s">
        <v>435</v>
      </c>
      <c r="AH34" s="180"/>
    </row>
    <row r="35" spans="1:34" x14ac:dyDescent="0.25">
      <c r="A35" s="188">
        <v>903</v>
      </c>
      <c r="B35" s="31"/>
      <c r="C35">
        <v>900</v>
      </c>
      <c r="E35" t="s">
        <v>436</v>
      </c>
      <c r="F35" t="s">
        <v>437</v>
      </c>
      <c r="H35" t="s">
        <v>333</v>
      </c>
      <c r="I35" t="s">
        <v>334</v>
      </c>
      <c r="J35" t="s">
        <v>335</v>
      </c>
      <c r="N35" t="s">
        <v>435</v>
      </c>
      <c r="AH35" s="180"/>
    </row>
    <row r="36" spans="1:34" x14ac:dyDescent="0.25">
      <c r="A36" s="188">
        <v>903</v>
      </c>
      <c r="B36" s="31"/>
      <c r="C36">
        <v>900</v>
      </c>
      <c r="E36" t="s">
        <v>436</v>
      </c>
      <c r="F36" t="s">
        <v>437</v>
      </c>
      <c r="H36" t="s">
        <v>333</v>
      </c>
      <c r="I36" t="s">
        <v>334</v>
      </c>
      <c r="J36" t="s">
        <v>335</v>
      </c>
      <c r="N36" t="s">
        <v>435</v>
      </c>
      <c r="AH36" s="180"/>
    </row>
    <row r="37" spans="1:34" x14ac:dyDescent="0.25">
      <c r="A37" s="188">
        <v>501</v>
      </c>
      <c r="B37" s="31"/>
      <c r="C37">
        <v>500</v>
      </c>
      <c r="E37" t="s">
        <v>436</v>
      </c>
      <c r="F37" t="s">
        <v>437</v>
      </c>
      <c r="H37" t="s">
        <v>333</v>
      </c>
      <c r="I37" t="s">
        <v>334</v>
      </c>
      <c r="J37" t="s">
        <v>335</v>
      </c>
      <c r="N37" t="s">
        <v>435</v>
      </c>
      <c r="AH37" s="180"/>
    </row>
    <row r="38" spans="1:34" x14ac:dyDescent="0.25">
      <c r="A38" s="188">
        <v>501</v>
      </c>
      <c r="B38" s="31"/>
      <c r="C38">
        <v>500</v>
      </c>
      <c r="E38" t="s">
        <v>436</v>
      </c>
      <c r="F38" t="s">
        <v>437</v>
      </c>
      <c r="H38" t="s">
        <v>333</v>
      </c>
      <c r="I38" t="s">
        <v>334</v>
      </c>
      <c r="J38" t="s">
        <v>335</v>
      </c>
      <c r="N38" t="s">
        <v>435</v>
      </c>
      <c r="AH38" s="180"/>
    </row>
    <row r="39" spans="1:34" x14ac:dyDescent="0.25">
      <c r="A39" s="188">
        <v>501</v>
      </c>
      <c r="B39" s="31"/>
      <c r="C39">
        <v>500</v>
      </c>
      <c r="E39" t="s">
        <v>436</v>
      </c>
      <c r="F39" t="s">
        <v>437</v>
      </c>
      <c r="H39" t="s">
        <v>333</v>
      </c>
      <c r="I39" t="s">
        <v>334</v>
      </c>
      <c r="J39" t="s">
        <v>335</v>
      </c>
      <c r="N39" t="s">
        <v>435</v>
      </c>
      <c r="AH39" s="180"/>
    </row>
    <row r="40" spans="1:34" x14ac:dyDescent="0.25">
      <c r="A40" s="188">
        <v>501</v>
      </c>
      <c r="B40" s="31"/>
      <c r="C40">
        <v>500</v>
      </c>
      <c r="E40" t="s">
        <v>436</v>
      </c>
      <c r="F40" t="s">
        <v>437</v>
      </c>
      <c r="H40" t="s">
        <v>333</v>
      </c>
      <c r="I40" t="s">
        <v>334</v>
      </c>
      <c r="J40" t="s">
        <v>335</v>
      </c>
      <c r="N40" t="s">
        <v>435</v>
      </c>
      <c r="AH40" s="180"/>
    </row>
    <row r="41" spans="1:34" x14ac:dyDescent="0.25">
      <c r="A41" s="188">
        <v>305</v>
      </c>
      <c r="B41" s="31"/>
      <c r="C41">
        <v>300</v>
      </c>
      <c r="E41" t="s">
        <v>436</v>
      </c>
      <c r="F41" t="s">
        <v>437</v>
      </c>
      <c r="H41" t="s">
        <v>333</v>
      </c>
      <c r="I41" t="s">
        <v>334</v>
      </c>
      <c r="J41" t="s">
        <v>335</v>
      </c>
      <c r="N41" t="s">
        <v>435</v>
      </c>
      <c r="AH41" s="180"/>
    </row>
    <row r="42" spans="1:34" x14ac:dyDescent="0.25">
      <c r="A42" s="188">
        <v>503</v>
      </c>
      <c r="B42" s="31"/>
      <c r="C42">
        <v>500</v>
      </c>
      <c r="E42" t="s">
        <v>436</v>
      </c>
      <c r="F42" t="s">
        <v>437</v>
      </c>
      <c r="H42" t="s">
        <v>333</v>
      </c>
      <c r="I42" t="s">
        <v>334</v>
      </c>
      <c r="J42" t="s">
        <v>335</v>
      </c>
      <c r="N42" t="s">
        <v>435</v>
      </c>
      <c r="AH42" s="180"/>
    </row>
    <row r="43" spans="1:34" x14ac:dyDescent="0.25">
      <c r="A43" s="188">
        <v>501</v>
      </c>
      <c r="B43" s="31"/>
      <c r="C43">
        <v>500</v>
      </c>
      <c r="E43" t="s">
        <v>436</v>
      </c>
      <c r="F43" t="s">
        <v>437</v>
      </c>
      <c r="H43" t="s">
        <v>333</v>
      </c>
      <c r="I43" t="s">
        <v>334</v>
      </c>
      <c r="J43" t="s">
        <v>335</v>
      </c>
      <c r="N43" t="s">
        <v>435</v>
      </c>
      <c r="AH43" s="180"/>
    </row>
    <row r="44" spans="1:34" x14ac:dyDescent="0.25">
      <c r="A44" s="188">
        <v>903</v>
      </c>
      <c r="B44" s="31"/>
      <c r="C44">
        <v>900</v>
      </c>
      <c r="E44" t="s">
        <v>436</v>
      </c>
      <c r="F44" t="s">
        <v>437</v>
      </c>
      <c r="H44" t="s">
        <v>333</v>
      </c>
      <c r="I44" t="s">
        <v>334</v>
      </c>
      <c r="J44" t="s">
        <v>335</v>
      </c>
      <c r="N44" t="s">
        <v>435</v>
      </c>
      <c r="AH44" s="180"/>
    </row>
    <row r="45" spans="1:34" x14ac:dyDescent="0.25">
      <c r="A45" s="188">
        <v>501</v>
      </c>
      <c r="B45" s="31"/>
      <c r="C45">
        <v>500</v>
      </c>
      <c r="E45" t="s">
        <v>436</v>
      </c>
      <c r="F45" t="s">
        <v>437</v>
      </c>
      <c r="H45" t="s">
        <v>333</v>
      </c>
      <c r="I45" t="s">
        <v>334</v>
      </c>
      <c r="J45" t="s">
        <v>335</v>
      </c>
      <c r="N45" t="s">
        <v>435</v>
      </c>
      <c r="AH45" s="180"/>
    </row>
    <row r="46" spans="1:34" x14ac:dyDescent="0.25">
      <c r="A46" s="188">
        <v>501</v>
      </c>
      <c r="B46" s="31"/>
      <c r="C46">
        <v>500</v>
      </c>
      <c r="E46" t="s">
        <v>436</v>
      </c>
      <c r="F46" t="s">
        <v>437</v>
      </c>
      <c r="H46" t="s">
        <v>333</v>
      </c>
      <c r="I46" t="s">
        <v>334</v>
      </c>
      <c r="J46" t="s">
        <v>335</v>
      </c>
      <c r="N46" t="s">
        <v>435</v>
      </c>
      <c r="AH46" s="180"/>
    </row>
    <row r="47" spans="1:34" x14ac:dyDescent="0.25">
      <c r="A47" s="188">
        <v>901</v>
      </c>
      <c r="B47" s="31"/>
      <c r="C47">
        <v>900</v>
      </c>
      <c r="E47" t="s">
        <v>436</v>
      </c>
      <c r="F47" t="s">
        <v>437</v>
      </c>
      <c r="H47" t="s">
        <v>333</v>
      </c>
      <c r="I47" t="s">
        <v>334</v>
      </c>
      <c r="J47" t="s">
        <v>335</v>
      </c>
      <c r="N47" t="s">
        <v>435</v>
      </c>
      <c r="AH47" s="180"/>
    </row>
    <row r="48" spans="1:34" x14ac:dyDescent="0.25">
      <c r="A48" s="188">
        <v>901</v>
      </c>
      <c r="B48" s="31"/>
      <c r="C48">
        <v>900</v>
      </c>
      <c r="E48" t="s">
        <v>436</v>
      </c>
      <c r="F48" t="s">
        <v>437</v>
      </c>
      <c r="H48" t="s">
        <v>333</v>
      </c>
      <c r="I48" t="s">
        <v>334</v>
      </c>
      <c r="J48" t="s">
        <v>335</v>
      </c>
      <c r="N48" t="s">
        <v>435</v>
      </c>
      <c r="AH48" s="180"/>
    </row>
    <row r="49" spans="1:34" x14ac:dyDescent="0.25">
      <c r="A49" s="188">
        <v>305</v>
      </c>
      <c r="B49" s="31"/>
      <c r="C49">
        <v>300</v>
      </c>
      <c r="E49" t="s">
        <v>436</v>
      </c>
      <c r="F49" t="s">
        <v>437</v>
      </c>
      <c r="H49" t="s">
        <v>333</v>
      </c>
      <c r="I49" t="s">
        <v>334</v>
      </c>
      <c r="J49" t="s">
        <v>335</v>
      </c>
      <c r="N49" t="s">
        <v>435</v>
      </c>
      <c r="AH49" s="180"/>
    </row>
    <row r="50" spans="1:34" x14ac:dyDescent="0.25">
      <c r="A50" s="188">
        <v>503</v>
      </c>
      <c r="B50" s="31"/>
      <c r="C50">
        <v>500</v>
      </c>
      <c r="E50" t="s">
        <v>436</v>
      </c>
      <c r="F50" t="s">
        <v>437</v>
      </c>
      <c r="H50" t="s">
        <v>333</v>
      </c>
      <c r="I50" t="s">
        <v>334</v>
      </c>
      <c r="J50" t="s">
        <v>335</v>
      </c>
      <c r="N50" t="s">
        <v>435</v>
      </c>
      <c r="AH50" s="180"/>
    </row>
    <row r="51" spans="1:34" x14ac:dyDescent="0.25">
      <c r="A51" s="188">
        <v>501</v>
      </c>
      <c r="B51" s="31"/>
      <c r="C51">
        <v>500</v>
      </c>
      <c r="E51" t="s">
        <v>436</v>
      </c>
      <c r="F51" t="s">
        <v>437</v>
      </c>
      <c r="H51" t="s">
        <v>333</v>
      </c>
      <c r="I51" t="s">
        <v>334</v>
      </c>
      <c r="J51" t="s">
        <v>335</v>
      </c>
      <c r="N51" t="s">
        <v>435</v>
      </c>
      <c r="AH51" s="180"/>
    </row>
    <row r="52" spans="1:34" x14ac:dyDescent="0.25">
      <c r="A52" s="188">
        <v>501</v>
      </c>
      <c r="B52" s="31"/>
      <c r="C52">
        <v>500</v>
      </c>
      <c r="E52" t="s">
        <v>436</v>
      </c>
      <c r="F52" t="s">
        <v>437</v>
      </c>
      <c r="H52" t="s">
        <v>333</v>
      </c>
      <c r="I52" t="s">
        <v>334</v>
      </c>
      <c r="J52" t="s">
        <v>335</v>
      </c>
      <c r="N52" t="s">
        <v>435</v>
      </c>
      <c r="AH52" s="180"/>
    </row>
    <row r="53" spans="1:34" x14ac:dyDescent="0.25">
      <c r="A53" s="188">
        <v>501</v>
      </c>
      <c r="B53" s="31"/>
      <c r="C53">
        <v>500</v>
      </c>
      <c r="E53" t="s">
        <v>436</v>
      </c>
      <c r="F53" t="s">
        <v>437</v>
      </c>
      <c r="H53" t="s">
        <v>333</v>
      </c>
      <c r="I53" t="s">
        <v>334</v>
      </c>
      <c r="J53" t="s">
        <v>335</v>
      </c>
      <c r="N53" t="s">
        <v>435</v>
      </c>
      <c r="AH53" s="180"/>
    </row>
    <row r="54" spans="1:34" x14ac:dyDescent="0.25">
      <c r="A54" s="188">
        <v>501</v>
      </c>
      <c r="B54" s="31"/>
      <c r="C54">
        <v>500</v>
      </c>
      <c r="E54" t="s">
        <v>436</v>
      </c>
      <c r="F54" t="s">
        <v>437</v>
      </c>
      <c r="H54" t="s">
        <v>333</v>
      </c>
      <c r="I54" t="s">
        <v>334</v>
      </c>
      <c r="J54" t="s">
        <v>335</v>
      </c>
      <c r="N54" t="s">
        <v>435</v>
      </c>
      <c r="AH54" s="180"/>
    </row>
    <row r="55" spans="1:34" x14ac:dyDescent="0.25">
      <c r="A55" s="188">
        <v>903</v>
      </c>
      <c r="B55" s="31"/>
      <c r="C55">
        <v>900</v>
      </c>
      <c r="E55" t="s">
        <v>436</v>
      </c>
      <c r="F55" t="s">
        <v>437</v>
      </c>
      <c r="H55" t="s">
        <v>333</v>
      </c>
      <c r="I55" t="s">
        <v>334</v>
      </c>
      <c r="J55" t="s">
        <v>335</v>
      </c>
      <c r="N55" t="s">
        <v>435</v>
      </c>
      <c r="AH55" s="180"/>
    </row>
    <row r="56" spans="1:34" x14ac:dyDescent="0.25">
      <c r="A56" s="188">
        <v>901</v>
      </c>
      <c r="B56" s="31"/>
      <c r="C56">
        <v>900</v>
      </c>
      <c r="E56" t="s">
        <v>436</v>
      </c>
      <c r="F56" t="s">
        <v>437</v>
      </c>
      <c r="H56" t="s">
        <v>333</v>
      </c>
      <c r="I56" t="s">
        <v>334</v>
      </c>
      <c r="J56" t="s">
        <v>335</v>
      </c>
      <c r="N56" t="s">
        <v>435</v>
      </c>
      <c r="AH56" s="180"/>
    </row>
    <row r="57" spans="1:34" x14ac:dyDescent="0.25">
      <c r="A57" s="188">
        <v>305</v>
      </c>
      <c r="B57" s="31"/>
      <c r="C57">
        <v>300</v>
      </c>
      <c r="E57" t="s">
        <v>436</v>
      </c>
      <c r="F57" t="s">
        <v>437</v>
      </c>
      <c r="H57" t="s">
        <v>333</v>
      </c>
      <c r="I57" t="s">
        <v>334</v>
      </c>
      <c r="J57" t="s">
        <v>335</v>
      </c>
      <c r="N57" t="s">
        <v>435</v>
      </c>
      <c r="AH57" s="180"/>
    </row>
    <row r="58" spans="1:34" x14ac:dyDescent="0.25">
      <c r="A58" s="188">
        <v>109</v>
      </c>
      <c r="B58" s="31"/>
      <c r="C58">
        <v>100</v>
      </c>
      <c r="E58" t="s">
        <v>436</v>
      </c>
      <c r="F58" t="s">
        <v>437</v>
      </c>
      <c r="H58" t="s">
        <v>333</v>
      </c>
      <c r="I58" t="s">
        <v>334</v>
      </c>
      <c r="J58" t="s">
        <v>335</v>
      </c>
      <c r="N58" t="s">
        <v>435</v>
      </c>
      <c r="AH58" s="180"/>
    </row>
    <row r="59" spans="1:34" x14ac:dyDescent="0.25">
      <c r="A59" s="188">
        <v>305</v>
      </c>
      <c r="B59" s="31"/>
      <c r="C59">
        <v>300</v>
      </c>
      <c r="E59" t="s">
        <v>436</v>
      </c>
      <c r="F59" t="s">
        <v>437</v>
      </c>
      <c r="H59" t="s">
        <v>333</v>
      </c>
      <c r="I59" t="s">
        <v>334</v>
      </c>
      <c r="J59" t="s">
        <v>335</v>
      </c>
      <c r="N59" t="s">
        <v>435</v>
      </c>
      <c r="AH59" s="180"/>
    </row>
    <row r="60" spans="1:34" x14ac:dyDescent="0.25">
      <c r="A60" s="188">
        <v>305</v>
      </c>
      <c r="B60" s="31"/>
      <c r="C60">
        <v>300</v>
      </c>
      <c r="E60" t="s">
        <v>436</v>
      </c>
      <c r="F60" t="s">
        <v>437</v>
      </c>
      <c r="H60" t="s">
        <v>333</v>
      </c>
      <c r="I60" t="s">
        <v>334</v>
      </c>
      <c r="J60" t="s">
        <v>335</v>
      </c>
      <c r="N60" t="s">
        <v>435</v>
      </c>
      <c r="AH60" s="180"/>
    </row>
    <row r="61" spans="1:34" x14ac:dyDescent="0.25">
      <c r="A61" s="188">
        <v>503</v>
      </c>
      <c r="B61" s="31"/>
      <c r="C61">
        <v>500</v>
      </c>
      <c r="E61" t="s">
        <v>436</v>
      </c>
      <c r="F61" t="s">
        <v>437</v>
      </c>
      <c r="H61" t="s">
        <v>333</v>
      </c>
      <c r="I61" t="s">
        <v>334</v>
      </c>
      <c r="J61" t="s">
        <v>335</v>
      </c>
      <c r="N61" t="s">
        <v>435</v>
      </c>
      <c r="AH61" s="180"/>
    </row>
    <row r="62" spans="1:34" x14ac:dyDescent="0.25">
      <c r="A62" s="188">
        <v>503</v>
      </c>
      <c r="B62" s="31"/>
      <c r="C62">
        <v>500</v>
      </c>
      <c r="E62" t="s">
        <v>436</v>
      </c>
      <c r="F62" t="s">
        <v>437</v>
      </c>
      <c r="H62" t="s">
        <v>333</v>
      </c>
      <c r="I62" t="s">
        <v>334</v>
      </c>
      <c r="J62" t="s">
        <v>335</v>
      </c>
      <c r="N62" t="s">
        <v>435</v>
      </c>
      <c r="AH62" s="180"/>
    </row>
    <row r="63" spans="1:34" x14ac:dyDescent="0.25">
      <c r="A63" s="188">
        <v>503</v>
      </c>
      <c r="B63" s="31"/>
      <c r="C63">
        <v>500</v>
      </c>
      <c r="E63" t="s">
        <v>436</v>
      </c>
      <c r="F63" t="s">
        <v>437</v>
      </c>
      <c r="H63" t="s">
        <v>333</v>
      </c>
      <c r="I63" t="s">
        <v>334</v>
      </c>
      <c r="J63" t="s">
        <v>335</v>
      </c>
      <c r="N63" t="s">
        <v>435</v>
      </c>
      <c r="AH63" s="180"/>
    </row>
    <row r="64" spans="1:34" x14ac:dyDescent="0.25">
      <c r="A64" s="188">
        <v>901</v>
      </c>
      <c r="B64" s="31"/>
      <c r="C64">
        <v>900</v>
      </c>
      <c r="E64" t="s">
        <v>436</v>
      </c>
      <c r="F64" t="s">
        <v>437</v>
      </c>
      <c r="H64" t="s">
        <v>333</v>
      </c>
      <c r="I64" t="s">
        <v>334</v>
      </c>
      <c r="J64" t="s">
        <v>335</v>
      </c>
      <c r="N64" t="s">
        <v>435</v>
      </c>
      <c r="AH64" s="180"/>
    </row>
    <row r="65" spans="1:34" ht="15.75" thickBot="1" x14ac:dyDescent="0.3">
      <c r="A65" s="189">
        <v>305</v>
      </c>
      <c r="B65" s="39"/>
      <c r="C65" s="40">
        <v>300</v>
      </c>
      <c r="D65" s="40" t="s">
        <v>340</v>
      </c>
      <c r="E65" s="40" t="s">
        <v>436</v>
      </c>
      <c r="F65" s="40" t="s">
        <v>437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305</v>
      </c>
      <c r="B2" s="38"/>
      <c r="C2" s="53">
        <v>300</v>
      </c>
      <c r="D2" s="53" t="s">
        <v>339</v>
      </c>
      <c r="E2" s="53" t="s">
        <v>440</v>
      </c>
      <c r="F2" s="53" t="s">
        <v>441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503</v>
      </c>
      <c r="B3" s="31"/>
      <c r="C3">
        <v>500</v>
      </c>
      <c r="E3" t="s">
        <v>440</v>
      </c>
      <c r="F3" t="s">
        <v>441</v>
      </c>
      <c r="H3" t="s">
        <v>333</v>
      </c>
      <c r="I3" t="s">
        <v>334</v>
      </c>
      <c r="J3" t="s">
        <v>335</v>
      </c>
      <c r="N3" t="s">
        <v>439</v>
      </c>
      <c r="AH3" s="192"/>
    </row>
    <row r="4" spans="1:34" x14ac:dyDescent="0.25">
      <c r="A4" s="200">
        <v>503</v>
      </c>
      <c r="B4" s="31"/>
      <c r="C4">
        <v>500</v>
      </c>
      <c r="E4" t="s">
        <v>440</v>
      </c>
      <c r="F4" t="s">
        <v>441</v>
      </c>
      <c r="H4" t="s">
        <v>333</v>
      </c>
      <c r="I4" t="s">
        <v>334</v>
      </c>
      <c r="J4" t="s">
        <v>335</v>
      </c>
      <c r="N4" t="s">
        <v>439</v>
      </c>
      <c r="AH4" s="192"/>
    </row>
    <row r="5" spans="1:34" x14ac:dyDescent="0.25">
      <c r="A5" s="200">
        <v>503</v>
      </c>
      <c r="B5" s="31"/>
      <c r="C5">
        <v>500</v>
      </c>
      <c r="E5" t="s">
        <v>440</v>
      </c>
      <c r="F5" t="s">
        <v>441</v>
      </c>
      <c r="H5" t="s">
        <v>333</v>
      </c>
      <c r="I5" t="s">
        <v>334</v>
      </c>
      <c r="J5" t="s">
        <v>335</v>
      </c>
      <c r="N5" t="s">
        <v>439</v>
      </c>
      <c r="AH5" s="192"/>
    </row>
    <row r="6" spans="1:34" x14ac:dyDescent="0.25">
      <c r="A6" s="200">
        <v>503</v>
      </c>
      <c r="B6" s="31"/>
      <c r="C6">
        <v>500</v>
      </c>
      <c r="E6" t="s">
        <v>440</v>
      </c>
      <c r="F6" t="s">
        <v>441</v>
      </c>
      <c r="H6" t="s">
        <v>333</v>
      </c>
      <c r="I6" t="s">
        <v>334</v>
      </c>
      <c r="J6" t="s">
        <v>335</v>
      </c>
      <c r="N6" t="s">
        <v>439</v>
      </c>
      <c r="AH6" s="192"/>
    </row>
    <row r="7" spans="1:34" x14ac:dyDescent="0.25">
      <c r="A7" s="200">
        <v>503</v>
      </c>
      <c r="B7" s="31"/>
      <c r="C7">
        <v>500</v>
      </c>
      <c r="E7" t="s">
        <v>440</v>
      </c>
      <c r="F7" t="s">
        <v>441</v>
      </c>
      <c r="H7" t="s">
        <v>333</v>
      </c>
      <c r="I7" t="s">
        <v>334</v>
      </c>
      <c r="J7" t="s">
        <v>335</v>
      </c>
      <c r="N7" t="s">
        <v>439</v>
      </c>
      <c r="AH7" s="192"/>
    </row>
    <row r="8" spans="1:34" x14ac:dyDescent="0.25">
      <c r="A8" s="200">
        <v>503</v>
      </c>
      <c r="B8" s="31"/>
      <c r="C8">
        <v>500</v>
      </c>
      <c r="E8" t="s">
        <v>440</v>
      </c>
      <c r="F8" t="s">
        <v>441</v>
      </c>
      <c r="H8" t="s">
        <v>333</v>
      </c>
      <c r="I8" t="s">
        <v>334</v>
      </c>
      <c r="J8" t="s">
        <v>335</v>
      </c>
      <c r="N8" t="s">
        <v>439</v>
      </c>
      <c r="AH8" s="192"/>
    </row>
    <row r="9" spans="1:34" x14ac:dyDescent="0.25">
      <c r="A9" s="200">
        <v>503</v>
      </c>
      <c r="B9" s="31"/>
      <c r="C9">
        <v>500</v>
      </c>
      <c r="E9" t="s">
        <v>440</v>
      </c>
      <c r="F9" t="s">
        <v>441</v>
      </c>
      <c r="H9" t="s">
        <v>333</v>
      </c>
      <c r="I9" t="s">
        <v>334</v>
      </c>
      <c r="J9" t="s">
        <v>335</v>
      </c>
      <c r="N9" t="s">
        <v>439</v>
      </c>
      <c r="AH9" s="192"/>
    </row>
    <row r="10" spans="1:34" x14ac:dyDescent="0.25">
      <c r="A10" s="200">
        <v>503</v>
      </c>
      <c r="B10" s="31"/>
      <c r="C10">
        <v>500</v>
      </c>
      <c r="E10" t="s">
        <v>440</v>
      </c>
      <c r="F10" t="s">
        <v>441</v>
      </c>
      <c r="H10" t="s">
        <v>333</v>
      </c>
      <c r="I10" t="s">
        <v>334</v>
      </c>
      <c r="J10" t="s">
        <v>335</v>
      </c>
      <c r="N10" t="s">
        <v>439</v>
      </c>
      <c r="AH10" s="192"/>
    </row>
    <row r="11" spans="1:34" x14ac:dyDescent="0.25">
      <c r="A11" s="200">
        <v>109</v>
      </c>
      <c r="B11" s="31"/>
      <c r="C11">
        <v>100</v>
      </c>
      <c r="E11" t="s">
        <v>440</v>
      </c>
      <c r="F11" t="s">
        <v>441</v>
      </c>
      <c r="H11" t="s">
        <v>333</v>
      </c>
      <c r="I11" t="s">
        <v>334</v>
      </c>
      <c r="J11" t="s">
        <v>335</v>
      </c>
      <c r="N11" t="s">
        <v>439</v>
      </c>
      <c r="AH11" s="192"/>
    </row>
    <row r="12" spans="1:34" x14ac:dyDescent="0.25">
      <c r="A12" s="200">
        <v>102</v>
      </c>
      <c r="B12" s="31"/>
      <c r="C12">
        <v>100</v>
      </c>
      <c r="E12" t="s">
        <v>440</v>
      </c>
      <c r="F12" t="s">
        <v>441</v>
      </c>
      <c r="H12" t="s">
        <v>333</v>
      </c>
      <c r="I12" t="s">
        <v>334</v>
      </c>
      <c r="J12" t="s">
        <v>335</v>
      </c>
      <c r="N12" t="s">
        <v>439</v>
      </c>
      <c r="AH12" s="192"/>
    </row>
    <row r="13" spans="1:34" x14ac:dyDescent="0.25">
      <c r="A13" s="200">
        <v>501</v>
      </c>
      <c r="B13" s="31"/>
      <c r="C13">
        <v>500</v>
      </c>
      <c r="E13" t="s">
        <v>440</v>
      </c>
      <c r="F13" t="s">
        <v>441</v>
      </c>
      <c r="H13" t="s">
        <v>333</v>
      </c>
      <c r="I13" t="s">
        <v>334</v>
      </c>
      <c r="J13" t="s">
        <v>335</v>
      </c>
      <c r="N13" t="s">
        <v>439</v>
      </c>
      <c r="AH13" s="192"/>
    </row>
    <row r="14" spans="1:34" x14ac:dyDescent="0.25">
      <c r="A14" s="200">
        <v>503</v>
      </c>
      <c r="B14" s="31"/>
      <c r="C14">
        <v>500</v>
      </c>
      <c r="E14" t="s">
        <v>440</v>
      </c>
      <c r="F14" t="s">
        <v>441</v>
      </c>
      <c r="H14" t="s">
        <v>333</v>
      </c>
      <c r="I14" t="s">
        <v>334</v>
      </c>
      <c r="J14" t="s">
        <v>335</v>
      </c>
      <c r="N14" t="s">
        <v>439</v>
      </c>
      <c r="AH14" s="192"/>
    </row>
    <row r="15" spans="1:34" x14ac:dyDescent="0.25">
      <c r="A15" s="200">
        <v>501</v>
      </c>
      <c r="B15" s="31"/>
      <c r="C15">
        <v>500</v>
      </c>
      <c r="E15" t="s">
        <v>440</v>
      </c>
      <c r="F15" t="s">
        <v>441</v>
      </c>
      <c r="H15" t="s">
        <v>333</v>
      </c>
      <c r="I15" t="s">
        <v>334</v>
      </c>
      <c r="J15" t="s">
        <v>335</v>
      </c>
      <c r="N15" t="s">
        <v>439</v>
      </c>
      <c r="AH15" s="192"/>
    </row>
    <row r="16" spans="1:34" x14ac:dyDescent="0.25">
      <c r="A16" s="200">
        <v>109</v>
      </c>
      <c r="B16" s="31"/>
      <c r="C16">
        <v>100</v>
      </c>
      <c r="E16" t="s">
        <v>440</v>
      </c>
      <c r="F16" t="s">
        <v>441</v>
      </c>
      <c r="H16" t="s">
        <v>333</v>
      </c>
      <c r="I16" t="s">
        <v>334</v>
      </c>
      <c r="J16" t="s">
        <v>335</v>
      </c>
      <c r="N16" t="s">
        <v>439</v>
      </c>
      <c r="AH16" s="192"/>
    </row>
    <row r="17" spans="1:34" x14ac:dyDescent="0.25">
      <c r="A17" s="200">
        <v>503</v>
      </c>
      <c r="B17" s="31"/>
      <c r="C17">
        <v>500</v>
      </c>
      <c r="E17" t="s">
        <v>440</v>
      </c>
      <c r="F17" t="s">
        <v>441</v>
      </c>
      <c r="H17" t="s">
        <v>333</v>
      </c>
      <c r="I17" t="s">
        <v>334</v>
      </c>
      <c r="J17" t="s">
        <v>335</v>
      </c>
      <c r="N17" t="s">
        <v>439</v>
      </c>
      <c r="AH17" s="192"/>
    </row>
    <row r="18" spans="1:34" x14ac:dyDescent="0.25">
      <c r="A18" s="200">
        <v>503</v>
      </c>
      <c r="B18" s="31"/>
      <c r="C18">
        <v>500</v>
      </c>
      <c r="E18" t="s">
        <v>440</v>
      </c>
      <c r="F18" t="s">
        <v>441</v>
      </c>
      <c r="H18" t="s">
        <v>333</v>
      </c>
      <c r="I18" t="s">
        <v>334</v>
      </c>
      <c r="J18" t="s">
        <v>335</v>
      </c>
      <c r="N18" t="s">
        <v>439</v>
      </c>
      <c r="AH18" s="192"/>
    </row>
    <row r="19" spans="1:34" x14ac:dyDescent="0.25">
      <c r="A19" s="200">
        <v>503</v>
      </c>
      <c r="B19" s="31"/>
      <c r="C19">
        <v>500</v>
      </c>
      <c r="E19" t="s">
        <v>440</v>
      </c>
      <c r="F19" t="s">
        <v>441</v>
      </c>
      <c r="H19" t="s">
        <v>333</v>
      </c>
      <c r="I19" t="s">
        <v>334</v>
      </c>
      <c r="J19" t="s">
        <v>335</v>
      </c>
      <c r="N19" t="s">
        <v>439</v>
      </c>
      <c r="AH19" s="192"/>
    </row>
    <row r="20" spans="1:34" x14ac:dyDescent="0.25">
      <c r="A20" s="200">
        <v>109</v>
      </c>
      <c r="B20" s="31"/>
      <c r="C20">
        <v>100</v>
      </c>
      <c r="E20" t="s">
        <v>440</v>
      </c>
      <c r="F20" t="s">
        <v>441</v>
      </c>
      <c r="H20" t="s">
        <v>333</v>
      </c>
      <c r="I20" t="s">
        <v>334</v>
      </c>
      <c r="J20" t="s">
        <v>335</v>
      </c>
      <c r="N20" t="s">
        <v>439</v>
      </c>
      <c r="AH20" s="192"/>
    </row>
    <row r="21" spans="1:34" x14ac:dyDescent="0.25">
      <c r="A21" s="200">
        <v>501</v>
      </c>
      <c r="B21" s="31"/>
      <c r="C21">
        <v>500</v>
      </c>
      <c r="E21" t="s">
        <v>440</v>
      </c>
      <c r="F21" t="s">
        <v>441</v>
      </c>
      <c r="H21" t="s">
        <v>333</v>
      </c>
      <c r="I21" t="s">
        <v>334</v>
      </c>
      <c r="J21" t="s">
        <v>335</v>
      </c>
      <c r="N21" t="s">
        <v>439</v>
      </c>
      <c r="AH21" s="192"/>
    </row>
    <row r="22" spans="1:34" x14ac:dyDescent="0.25">
      <c r="A22" s="200">
        <v>112</v>
      </c>
      <c r="B22" s="31"/>
      <c r="C22">
        <v>100</v>
      </c>
      <c r="E22" t="s">
        <v>440</v>
      </c>
      <c r="F22" t="s">
        <v>441</v>
      </c>
      <c r="H22" t="s">
        <v>333</v>
      </c>
      <c r="I22" t="s">
        <v>334</v>
      </c>
      <c r="J22" t="s">
        <v>335</v>
      </c>
      <c r="N22" t="s">
        <v>439</v>
      </c>
      <c r="AH22" s="192"/>
    </row>
    <row r="23" spans="1:34" x14ac:dyDescent="0.25">
      <c r="A23" s="200">
        <v>109</v>
      </c>
      <c r="B23" s="31"/>
      <c r="C23">
        <v>100</v>
      </c>
      <c r="E23" t="s">
        <v>440</v>
      </c>
      <c r="F23" t="s">
        <v>441</v>
      </c>
      <c r="H23" t="s">
        <v>333</v>
      </c>
      <c r="I23" t="s">
        <v>334</v>
      </c>
      <c r="J23" t="s">
        <v>335</v>
      </c>
      <c r="N23" t="s">
        <v>439</v>
      </c>
      <c r="AH23" s="192"/>
    </row>
    <row r="24" spans="1:34" x14ac:dyDescent="0.25">
      <c r="A24" s="200">
        <v>903</v>
      </c>
      <c r="B24" s="31"/>
      <c r="C24">
        <v>900</v>
      </c>
      <c r="E24" t="s">
        <v>440</v>
      </c>
      <c r="F24" t="s">
        <v>441</v>
      </c>
      <c r="H24" t="s">
        <v>333</v>
      </c>
      <c r="I24" t="s">
        <v>334</v>
      </c>
      <c r="J24" t="s">
        <v>335</v>
      </c>
      <c r="N24" t="s">
        <v>439</v>
      </c>
      <c r="AH24" s="192"/>
    </row>
    <row r="25" spans="1:34" x14ac:dyDescent="0.25">
      <c r="A25" s="200">
        <v>503</v>
      </c>
      <c r="B25" s="31"/>
      <c r="C25">
        <v>500</v>
      </c>
      <c r="E25" t="s">
        <v>440</v>
      </c>
      <c r="F25" t="s">
        <v>441</v>
      </c>
      <c r="H25" t="s">
        <v>333</v>
      </c>
      <c r="I25" t="s">
        <v>334</v>
      </c>
      <c r="J25" t="s">
        <v>335</v>
      </c>
      <c r="N25" t="s">
        <v>439</v>
      </c>
      <c r="AH25" s="192"/>
    </row>
    <row r="26" spans="1:34" x14ac:dyDescent="0.25">
      <c r="A26" s="200">
        <v>305</v>
      </c>
      <c r="B26" s="31"/>
      <c r="C26">
        <v>300</v>
      </c>
      <c r="E26" t="s">
        <v>440</v>
      </c>
      <c r="F26" t="s">
        <v>441</v>
      </c>
      <c r="H26" t="s">
        <v>333</v>
      </c>
      <c r="I26" t="s">
        <v>334</v>
      </c>
      <c r="J26" t="s">
        <v>335</v>
      </c>
      <c r="N26" t="s">
        <v>439</v>
      </c>
      <c r="AH26" s="192"/>
    </row>
    <row r="27" spans="1:34" x14ac:dyDescent="0.25">
      <c r="A27" s="200">
        <v>503</v>
      </c>
      <c r="B27" s="31"/>
      <c r="C27">
        <v>500</v>
      </c>
      <c r="E27" t="s">
        <v>440</v>
      </c>
      <c r="F27" t="s">
        <v>441</v>
      </c>
      <c r="H27" t="s">
        <v>333</v>
      </c>
      <c r="I27" t="s">
        <v>334</v>
      </c>
      <c r="J27" t="s">
        <v>335</v>
      </c>
      <c r="N27" t="s">
        <v>439</v>
      </c>
      <c r="AH27" s="192"/>
    </row>
    <row r="28" spans="1:34" x14ac:dyDescent="0.25">
      <c r="A28" s="200">
        <v>603</v>
      </c>
      <c r="B28" s="31"/>
      <c r="C28">
        <v>600</v>
      </c>
      <c r="E28" t="s">
        <v>440</v>
      </c>
      <c r="F28" t="s">
        <v>441</v>
      </c>
      <c r="H28" t="s">
        <v>333</v>
      </c>
      <c r="I28" t="s">
        <v>334</v>
      </c>
      <c r="J28" t="s">
        <v>335</v>
      </c>
      <c r="N28" t="s">
        <v>439</v>
      </c>
      <c r="AH28" s="192"/>
    </row>
    <row r="29" spans="1:34" x14ac:dyDescent="0.25">
      <c r="A29" s="200">
        <v>109</v>
      </c>
      <c r="B29" s="31"/>
      <c r="C29">
        <v>100</v>
      </c>
      <c r="E29" t="s">
        <v>440</v>
      </c>
      <c r="F29" t="s">
        <v>441</v>
      </c>
      <c r="H29" t="s">
        <v>333</v>
      </c>
      <c r="I29" t="s">
        <v>334</v>
      </c>
      <c r="J29" t="s">
        <v>335</v>
      </c>
      <c r="N29" t="s">
        <v>439</v>
      </c>
      <c r="AH29" s="192"/>
    </row>
    <row r="30" spans="1:34" x14ac:dyDescent="0.25">
      <c r="A30" s="200">
        <v>109</v>
      </c>
      <c r="B30" s="31"/>
      <c r="C30">
        <v>100</v>
      </c>
      <c r="E30" t="s">
        <v>440</v>
      </c>
      <c r="F30" t="s">
        <v>441</v>
      </c>
      <c r="H30" t="s">
        <v>333</v>
      </c>
      <c r="I30" t="s">
        <v>334</v>
      </c>
      <c r="J30" t="s">
        <v>335</v>
      </c>
      <c r="N30" t="s">
        <v>439</v>
      </c>
      <c r="AH30" s="192"/>
    </row>
    <row r="31" spans="1:34" x14ac:dyDescent="0.25">
      <c r="A31" s="200">
        <v>503</v>
      </c>
      <c r="B31" s="31"/>
      <c r="C31">
        <v>500</v>
      </c>
      <c r="E31" t="s">
        <v>440</v>
      </c>
      <c r="F31" t="s">
        <v>441</v>
      </c>
      <c r="H31" t="s">
        <v>333</v>
      </c>
      <c r="I31" t="s">
        <v>334</v>
      </c>
      <c r="J31" t="s">
        <v>335</v>
      </c>
      <c r="N31" t="s">
        <v>439</v>
      </c>
      <c r="AH31" s="192"/>
    </row>
    <row r="32" spans="1:34" x14ac:dyDescent="0.25">
      <c r="A32" s="200">
        <v>503</v>
      </c>
      <c r="B32" s="31"/>
      <c r="C32">
        <v>500</v>
      </c>
      <c r="E32" t="s">
        <v>440</v>
      </c>
      <c r="F32" t="s">
        <v>441</v>
      </c>
      <c r="H32" t="s">
        <v>333</v>
      </c>
      <c r="I32" t="s">
        <v>334</v>
      </c>
      <c r="J32" t="s">
        <v>335</v>
      </c>
      <c r="N32" t="s">
        <v>439</v>
      </c>
      <c r="AH32" s="192"/>
    </row>
    <row r="33" spans="1:34" x14ac:dyDescent="0.25">
      <c r="A33" s="200">
        <v>503</v>
      </c>
      <c r="B33" s="31"/>
      <c r="C33">
        <v>500</v>
      </c>
      <c r="E33" t="s">
        <v>440</v>
      </c>
      <c r="F33" t="s">
        <v>441</v>
      </c>
      <c r="H33" t="s">
        <v>333</v>
      </c>
      <c r="I33" t="s">
        <v>334</v>
      </c>
      <c r="J33" t="s">
        <v>335</v>
      </c>
      <c r="N33" t="s">
        <v>439</v>
      </c>
      <c r="AH33" s="192"/>
    </row>
    <row r="34" spans="1:34" x14ac:dyDescent="0.25">
      <c r="A34" s="200">
        <v>901</v>
      </c>
      <c r="B34" s="31"/>
      <c r="C34">
        <v>900</v>
      </c>
      <c r="E34" t="s">
        <v>440</v>
      </c>
      <c r="F34" t="s">
        <v>441</v>
      </c>
      <c r="H34" t="s">
        <v>333</v>
      </c>
      <c r="I34" t="s">
        <v>334</v>
      </c>
      <c r="J34" t="s">
        <v>335</v>
      </c>
      <c r="N34" t="s">
        <v>439</v>
      </c>
      <c r="AH34" s="192"/>
    </row>
    <row r="35" spans="1:34" x14ac:dyDescent="0.25">
      <c r="A35" s="200">
        <v>501</v>
      </c>
      <c r="B35" s="31"/>
      <c r="C35">
        <v>500</v>
      </c>
      <c r="E35" t="s">
        <v>440</v>
      </c>
      <c r="F35" t="s">
        <v>441</v>
      </c>
      <c r="H35" t="s">
        <v>333</v>
      </c>
      <c r="I35" t="s">
        <v>334</v>
      </c>
      <c r="J35" t="s">
        <v>335</v>
      </c>
      <c r="N35" t="s">
        <v>439</v>
      </c>
      <c r="AH35" s="192"/>
    </row>
    <row r="36" spans="1:34" x14ac:dyDescent="0.25">
      <c r="A36" s="200">
        <v>201</v>
      </c>
      <c r="B36" s="31"/>
      <c r="C36">
        <v>200</v>
      </c>
      <c r="E36" t="s">
        <v>440</v>
      </c>
      <c r="F36" t="s">
        <v>441</v>
      </c>
      <c r="H36" t="s">
        <v>333</v>
      </c>
      <c r="I36" t="s">
        <v>334</v>
      </c>
      <c r="J36" t="s">
        <v>335</v>
      </c>
      <c r="N36" t="s">
        <v>439</v>
      </c>
      <c r="AH36" s="192"/>
    </row>
    <row r="37" spans="1:34" x14ac:dyDescent="0.25">
      <c r="A37" s="200">
        <v>109</v>
      </c>
      <c r="B37" s="31"/>
      <c r="C37">
        <v>100</v>
      </c>
      <c r="E37" t="s">
        <v>440</v>
      </c>
      <c r="F37" t="s">
        <v>441</v>
      </c>
      <c r="H37" t="s">
        <v>333</v>
      </c>
      <c r="I37" t="s">
        <v>334</v>
      </c>
      <c r="J37" t="s">
        <v>335</v>
      </c>
      <c r="N37" t="s">
        <v>439</v>
      </c>
      <c r="AH37" s="192"/>
    </row>
    <row r="38" spans="1:34" x14ac:dyDescent="0.25">
      <c r="A38" s="200">
        <v>109</v>
      </c>
      <c r="B38" s="31"/>
      <c r="C38">
        <v>100</v>
      </c>
      <c r="E38" t="s">
        <v>440</v>
      </c>
      <c r="F38" t="s">
        <v>441</v>
      </c>
      <c r="H38" t="s">
        <v>333</v>
      </c>
      <c r="I38" t="s">
        <v>334</v>
      </c>
      <c r="J38" t="s">
        <v>335</v>
      </c>
      <c r="N38" t="s">
        <v>439</v>
      </c>
      <c r="AH38" s="192"/>
    </row>
    <row r="39" spans="1:34" x14ac:dyDescent="0.25">
      <c r="A39" s="200">
        <v>112</v>
      </c>
      <c r="B39" s="31"/>
      <c r="C39">
        <v>100</v>
      </c>
      <c r="E39" t="s">
        <v>440</v>
      </c>
      <c r="F39" t="s">
        <v>441</v>
      </c>
      <c r="H39" t="s">
        <v>333</v>
      </c>
      <c r="I39" t="s">
        <v>334</v>
      </c>
      <c r="J39" t="s">
        <v>335</v>
      </c>
      <c r="N39" t="s">
        <v>439</v>
      </c>
      <c r="AH39" s="192"/>
    </row>
    <row r="40" spans="1:34" x14ac:dyDescent="0.25">
      <c r="A40" s="200">
        <v>112</v>
      </c>
      <c r="B40" s="31"/>
      <c r="C40">
        <v>100</v>
      </c>
      <c r="E40" t="s">
        <v>440</v>
      </c>
      <c r="F40" t="s">
        <v>441</v>
      </c>
      <c r="H40" t="s">
        <v>333</v>
      </c>
      <c r="I40" t="s">
        <v>334</v>
      </c>
      <c r="J40" t="s">
        <v>335</v>
      </c>
      <c r="N40" t="s">
        <v>439</v>
      </c>
      <c r="AH40" s="192"/>
    </row>
    <row r="41" spans="1:34" x14ac:dyDescent="0.25">
      <c r="A41" s="200">
        <v>503</v>
      </c>
      <c r="B41" s="31"/>
      <c r="C41">
        <v>500</v>
      </c>
      <c r="E41" t="s">
        <v>440</v>
      </c>
      <c r="F41" t="s">
        <v>441</v>
      </c>
      <c r="H41" t="s">
        <v>333</v>
      </c>
      <c r="I41" t="s">
        <v>334</v>
      </c>
      <c r="J41" t="s">
        <v>335</v>
      </c>
      <c r="N41" t="s">
        <v>439</v>
      </c>
      <c r="AH41" s="192"/>
    </row>
    <row r="42" spans="1:34" x14ac:dyDescent="0.25">
      <c r="A42" s="200">
        <v>901</v>
      </c>
      <c r="B42" s="31"/>
      <c r="C42">
        <v>900</v>
      </c>
      <c r="E42" t="s">
        <v>440</v>
      </c>
      <c r="F42" t="s">
        <v>441</v>
      </c>
      <c r="H42" t="s">
        <v>333</v>
      </c>
      <c r="I42" t="s">
        <v>334</v>
      </c>
      <c r="J42" t="s">
        <v>335</v>
      </c>
      <c r="N42" t="s">
        <v>439</v>
      </c>
      <c r="AH42" s="192"/>
    </row>
    <row r="43" spans="1:34" x14ac:dyDescent="0.25">
      <c r="A43" s="200">
        <v>901</v>
      </c>
      <c r="B43" s="31"/>
      <c r="C43">
        <v>900</v>
      </c>
      <c r="E43" t="s">
        <v>440</v>
      </c>
      <c r="F43" t="s">
        <v>441</v>
      </c>
      <c r="H43" t="s">
        <v>333</v>
      </c>
      <c r="I43" t="s">
        <v>334</v>
      </c>
      <c r="J43" t="s">
        <v>335</v>
      </c>
      <c r="N43" t="s">
        <v>439</v>
      </c>
      <c r="AH43" s="192"/>
    </row>
    <row r="44" spans="1:34" x14ac:dyDescent="0.25">
      <c r="A44" s="200">
        <v>109</v>
      </c>
      <c r="B44" s="31"/>
      <c r="C44">
        <v>100</v>
      </c>
      <c r="E44" t="s">
        <v>440</v>
      </c>
      <c r="F44" t="s">
        <v>441</v>
      </c>
      <c r="H44" t="s">
        <v>333</v>
      </c>
      <c r="I44" t="s">
        <v>334</v>
      </c>
      <c r="J44" t="s">
        <v>335</v>
      </c>
      <c r="N44" t="s">
        <v>439</v>
      </c>
      <c r="AH44" s="192"/>
    </row>
    <row r="45" spans="1:34" x14ac:dyDescent="0.25">
      <c r="A45" s="200">
        <v>501</v>
      </c>
      <c r="B45" s="31"/>
      <c r="C45">
        <v>500</v>
      </c>
      <c r="E45" t="s">
        <v>440</v>
      </c>
      <c r="F45" t="s">
        <v>441</v>
      </c>
      <c r="H45" t="s">
        <v>333</v>
      </c>
      <c r="I45" t="s">
        <v>334</v>
      </c>
      <c r="J45" t="s">
        <v>335</v>
      </c>
      <c r="N45" t="s">
        <v>439</v>
      </c>
      <c r="AH45" s="192"/>
    </row>
    <row r="46" spans="1:34" x14ac:dyDescent="0.25">
      <c r="A46" s="200">
        <v>501</v>
      </c>
      <c r="B46" s="31"/>
      <c r="C46">
        <v>500</v>
      </c>
      <c r="E46" t="s">
        <v>440</v>
      </c>
      <c r="F46" t="s">
        <v>441</v>
      </c>
      <c r="H46" t="s">
        <v>333</v>
      </c>
      <c r="I46" t="s">
        <v>334</v>
      </c>
      <c r="J46" t="s">
        <v>335</v>
      </c>
      <c r="N46" t="s">
        <v>439</v>
      </c>
      <c r="AH46" s="192"/>
    </row>
    <row r="47" spans="1:34" x14ac:dyDescent="0.25">
      <c r="A47" s="200">
        <v>109</v>
      </c>
      <c r="B47" s="31"/>
      <c r="C47">
        <v>100</v>
      </c>
      <c r="E47" t="s">
        <v>440</v>
      </c>
      <c r="F47" t="s">
        <v>441</v>
      </c>
      <c r="H47" t="s">
        <v>333</v>
      </c>
      <c r="I47" t="s">
        <v>334</v>
      </c>
      <c r="J47" t="s">
        <v>335</v>
      </c>
      <c r="N47" t="s">
        <v>439</v>
      </c>
      <c r="AH47" s="192"/>
    </row>
    <row r="48" spans="1:34" x14ac:dyDescent="0.25">
      <c r="A48" s="200">
        <v>501</v>
      </c>
      <c r="B48" s="31"/>
      <c r="C48">
        <v>500</v>
      </c>
      <c r="E48" t="s">
        <v>440</v>
      </c>
      <c r="F48" t="s">
        <v>441</v>
      </c>
      <c r="H48" t="s">
        <v>333</v>
      </c>
      <c r="I48" t="s">
        <v>334</v>
      </c>
      <c r="J48" t="s">
        <v>335</v>
      </c>
      <c r="N48" t="s">
        <v>439</v>
      </c>
      <c r="AH48" s="192"/>
    </row>
    <row r="49" spans="1:34" x14ac:dyDescent="0.25">
      <c r="A49" s="200">
        <v>501</v>
      </c>
      <c r="B49" s="31"/>
      <c r="C49">
        <v>500</v>
      </c>
      <c r="E49" t="s">
        <v>440</v>
      </c>
      <c r="F49" t="s">
        <v>441</v>
      </c>
      <c r="H49" t="s">
        <v>333</v>
      </c>
      <c r="I49" t="s">
        <v>334</v>
      </c>
      <c r="J49" t="s">
        <v>335</v>
      </c>
      <c r="N49" t="s">
        <v>439</v>
      </c>
      <c r="AH49" s="192"/>
    </row>
    <row r="50" spans="1:34" x14ac:dyDescent="0.25">
      <c r="A50" s="200">
        <v>901</v>
      </c>
      <c r="B50" s="31"/>
      <c r="C50">
        <v>900</v>
      </c>
      <c r="E50" t="s">
        <v>440</v>
      </c>
      <c r="F50" t="s">
        <v>441</v>
      </c>
      <c r="H50" t="s">
        <v>333</v>
      </c>
      <c r="I50" t="s">
        <v>334</v>
      </c>
      <c r="J50" t="s">
        <v>335</v>
      </c>
      <c r="N50" t="s">
        <v>439</v>
      </c>
      <c r="AH50" s="192"/>
    </row>
    <row r="51" spans="1:34" x14ac:dyDescent="0.25">
      <c r="A51" s="200">
        <v>109</v>
      </c>
      <c r="B51" s="31"/>
      <c r="C51">
        <v>100</v>
      </c>
      <c r="E51" t="s">
        <v>440</v>
      </c>
      <c r="F51" t="s">
        <v>441</v>
      </c>
      <c r="H51" t="s">
        <v>333</v>
      </c>
      <c r="I51" t="s">
        <v>334</v>
      </c>
      <c r="J51" t="s">
        <v>335</v>
      </c>
      <c r="N51" t="s">
        <v>439</v>
      </c>
      <c r="AH51" s="192"/>
    </row>
    <row r="52" spans="1:34" x14ac:dyDescent="0.25">
      <c r="A52" s="200">
        <v>501</v>
      </c>
      <c r="B52" s="31"/>
      <c r="C52">
        <v>500</v>
      </c>
      <c r="E52" t="s">
        <v>440</v>
      </c>
      <c r="F52" t="s">
        <v>441</v>
      </c>
      <c r="H52" t="s">
        <v>333</v>
      </c>
      <c r="I52" t="s">
        <v>334</v>
      </c>
      <c r="J52" t="s">
        <v>335</v>
      </c>
      <c r="N52" t="s">
        <v>439</v>
      </c>
      <c r="AH52" s="192"/>
    </row>
    <row r="53" spans="1:34" x14ac:dyDescent="0.25">
      <c r="A53" s="200">
        <v>501</v>
      </c>
      <c r="B53" s="31"/>
      <c r="C53">
        <v>500</v>
      </c>
      <c r="E53" t="s">
        <v>440</v>
      </c>
      <c r="F53" t="s">
        <v>441</v>
      </c>
      <c r="H53" t="s">
        <v>333</v>
      </c>
      <c r="I53" t="s">
        <v>334</v>
      </c>
      <c r="J53" t="s">
        <v>335</v>
      </c>
      <c r="N53" t="s">
        <v>439</v>
      </c>
      <c r="AH53" s="192"/>
    </row>
    <row r="54" spans="1:34" x14ac:dyDescent="0.25">
      <c r="A54" s="200">
        <v>501</v>
      </c>
      <c r="B54" s="31"/>
      <c r="C54">
        <v>500</v>
      </c>
      <c r="E54" t="s">
        <v>440</v>
      </c>
      <c r="F54" t="s">
        <v>441</v>
      </c>
      <c r="H54" t="s">
        <v>333</v>
      </c>
      <c r="I54" t="s">
        <v>334</v>
      </c>
      <c r="J54" t="s">
        <v>335</v>
      </c>
      <c r="N54" t="s">
        <v>439</v>
      </c>
      <c r="AH54" s="192"/>
    </row>
    <row r="55" spans="1:34" x14ac:dyDescent="0.25">
      <c r="A55" s="200">
        <v>501</v>
      </c>
      <c r="B55" s="31"/>
      <c r="C55">
        <v>500</v>
      </c>
      <c r="E55" t="s">
        <v>440</v>
      </c>
      <c r="F55" t="s">
        <v>441</v>
      </c>
      <c r="H55" t="s">
        <v>333</v>
      </c>
      <c r="I55" t="s">
        <v>334</v>
      </c>
      <c r="J55" t="s">
        <v>335</v>
      </c>
      <c r="N55" t="s">
        <v>439</v>
      </c>
      <c r="AH55" s="192"/>
    </row>
    <row r="56" spans="1:34" x14ac:dyDescent="0.25">
      <c r="A56" s="200">
        <v>109</v>
      </c>
      <c r="B56" s="31"/>
      <c r="C56">
        <v>100</v>
      </c>
      <c r="E56" t="s">
        <v>440</v>
      </c>
      <c r="F56" t="s">
        <v>441</v>
      </c>
      <c r="H56" t="s">
        <v>333</v>
      </c>
      <c r="I56" t="s">
        <v>334</v>
      </c>
      <c r="J56" t="s">
        <v>335</v>
      </c>
      <c r="N56" t="s">
        <v>439</v>
      </c>
      <c r="AH56" s="192"/>
    </row>
    <row r="57" spans="1:34" x14ac:dyDescent="0.25">
      <c r="A57" s="200">
        <v>109</v>
      </c>
      <c r="B57" s="31"/>
      <c r="C57">
        <v>100</v>
      </c>
      <c r="E57" t="s">
        <v>440</v>
      </c>
      <c r="F57" t="s">
        <v>441</v>
      </c>
      <c r="H57" t="s">
        <v>333</v>
      </c>
      <c r="I57" t="s">
        <v>334</v>
      </c>
      <c r="J57" t="s">
        <v>335</v>
      </c>
      <c r="N57" t="s">
        <v>439</v>
      </c>
      <c r="AH57" s="192"/>
    </row>
    <row r="58" spans="1:34" x14ac:dyDescent="0.25">
      <c r="A58" s="200">
        <v>305</v>
      </c>
      <c r="B58" s="31"/>
      <c r="C58">
        <v>300</v>
      </c>
      <c r="E58" t="s">
        <v>440</v>
      </c>
      <c r="F58" t="s">
        <v>441</v>
      </c>
      <c r="H58" t="s">
        <v>333</v>
      </c>
      <c r="I58" t="s">
        <v>334</v>
      </c>
      <c r="J58" t="s">
        <v>335</v>
      </c>
      <c r="N58" t="s">
        <v>439</v>
      </c>
      <c r="AH58" s="192"/>
    </row>
    <row r="59" spans="1:34" x14ac:dyDescent="0.25">
      <c r="A59" s="200">
        <v>503</v>
      </c>
      <c r="B59" s="31"/>
      <c r="C59">
        <v>500</v>
      </c>
      <c r="E59" t="s">
        <v>440</v>
      </c>
      <c r="F59" t="s">
        <v>441</v>
      </c>
      <c r="H59" t="s">
        <v>333</v>
      </c>
      <c r="I59" t="s">
        <v>334</v>
      </c>
      <c r="J59" t="s">
        <v>335</v>
      </c>
      <c r="N59" t="s">
        <v>439</v>
      </c>
      <c r="AH59" s="192"/>
    </row>
    <row r="60" spans="1:34" x14ac:dyDescent="0.25">
      <c r="A60" s="200">
        <v>503</v>
      </c>
      <c r="B60" s="31"/>
      <c r="C60">
        <v>500</v>
      </c>
      <c r="E60" t="s">
        <v>440</v>
      </c>
      <c r="F60" t="s">
        <v>441</v>
      </c>
      <c r="H60" t="s">
        <v>333</v>
      </c>
      <c r="I60" t="s">
        <v>334</v>
      </c>
      <c r="J60" t="s">
        <v>335</v>
      </c>
      <c r="N60" t="s">
        <v>439</v>
      </c>
      <c r="AH60" s="192"/>
    </row>
    <row r="61" spans="1:34" x14ac:dyDescent="0.25">
      <c r="A61" s="200">
        <v>503</v>
      </c>
      <c r="B61" s="31"/>
      <c r="C61">
        <v>500</v>
      </c>
      <c r="E61" t="s">
        <v>440</v>
      </c>
      <c r="F61" t="s">
        <v>441</v>
      </c>
      <c r="H61" t="s">
        <v>333</v>
      </c>
      <c r="I61" t="s">
        <v>334</v>
      </c>
      <c r="J61" t="s">
        <v>335</v>
      </c>
      <c r="N61" t="s">
        <v>439</v>
      </c>
      <c r="AH61" s="192"/>
    </row>
    <row r="62" spans="1:34" x14ac:dyDescent="0.25">
      <c r="A62" s="200">
        <v>503</v>
      </c>
      <c r="B62" s="31"/>
      <c r="C62">
        <v>500</v>
      </c>
      <c r="E62" t="s">
        <v>440</v>
      </c>
      <c r="F62" t="s">
        <v>441</v>
      </c>
      <c r="H62" t="s">
        <v>333</v>
      </c>
      <c r="I62" t="s">
        <v>334</v>
      </c>
      <c r="J62" t="s">
        <v>335</v>
      </c>
      <c r="N62" t="s">
        <v>439</v>
      </c>
      <c r="AH62" s="192"/>
    </row>
    <row r="63" spans="1:34" x14ac:dyDescent="0.25">
      <c r="A63" s="200">
        <v>501</v>
      </c>
      <c r="B63" s="31"/>
      <c r="C63">
        <v>500</v>
      </c>
      <c r="E63" t="s">
        <v>440</v>
      </c>
      <c r="F63" t="s">
        <v>441</v>
      </c>
      <c r="H63" t="s">
        <v>333</v>
      </c>
      <c r="I63" t="s">
        <v>334</v>
      </c>
      <c r="J63" t="s">
        <v>335</v>
      </c>
      <c r="N63" t="s">
        <v>439</v>
      </c>
      <c r="AH63" s="192"/>
    </row>
    <row r="64" spans="1:34" x14ac:dyDescent="0.25">
      <c r="A64" s="200">
        <v>503</v>
      </c>
      <c r="B64" s="31"/>
      <c r="C64">
        <v>500</v>
      </c>
      <c r="E64" t="s">
        <v>440</v>
      </c>
      <c r="F64" t="s">
        <v>441</v>
      </c>
      <c r="H64" t="s">
        <v>333</v>
      </c>
      <c r="I64" t="s">
        <v>334</v>
      </c>
      <c r="J64" t="s">
        <v>335</v>
      </c>
      <c r="N64" t="s">
        <v>439</v>
      </c>
      <c r="AH64" s="192"/>
    </row>
    <row r="65" spans="1:34" ht="15.75" thickBot="1" x14ac:dyDescent="0.3">
      <c r="A65" s="201">
        <v>503</v>
      </c>
      <c r="B65" s="39"/>
      <c r="C65" s="40">
        <v>500</v>
      </c>
      <c r="D65" s="40" t="s">
        <v>340</v>
      </c>
      <c r="E65" s="40" t="s">
        <v>440</v>
      </c>
      <c r="F65" s="40" t="s">
        <v>441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503</v>
      </c>
      <c r="B2" s="38"/>
      <c r="C2" s="53">
        <v>500</v>
      </c>
      <c r="D2" s="53" t="s">
        <v>339</v>
      </c>
      <c r="E2" s="53" t="s">
        <v>445</v>
      </c>
      <c r="F2" s="53" t="s">
        <v>446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503</v>
      </c>
      <c r="B3" s="31"/>
      <c r="C3">
        <v>500</v>
      </c>
      <c r="E3" t="s">
        <v>445</v>
      </c>
      <c r="F3" t="s">
        <v>446</v>
      </c>
      <c r="H3" t="s">
        <v>333</v>
      </c>
      <c r="I3" t="s">
        <v>334</v>
      </c>
      <c r="J3" t="s">
        <v>335</v>
      </c>
      <c r="N3" t="s">
        <v>444</v>
      </c>
      <c r="AH3" s="207"/>
    </row>
    <row r="4" spans="1:34" x14ac:dyDescent="0.25">
      <c r="A4" s="216">
        <v>503</v>
      </c>
      <c r="B4" s="31"/>
      <c r="C4">
        <v>500</v>
      </c>
      <c r="E4" t="s">
        <v>445</v>
      </c>
      <c r="F4" t="s">
        <v>446</v>
      </c>
      <c r="H4" t="s">
        <v>333</v>
      </c>
      <c r="I4" t="s">
        <v>334</v>
      </c>
      <c r="J4" t="s">
        <v>335</v>
      </c>
      <c r="N4" t="s">
        <v>444</v>
      </c>
      <c r="AH4" s="207"/>
    </row>
    <row r="5" spans="1:34" x14ac:dyDescent="0.25">
      <c r="A5" s="216">
        <v>503</v>
      </c>
      <c r="B5" s="31"/>
      <c r="C5">
        <v>500</v>
      </c>
      <c r="E5" t="s">
        <v>445</v>
      </c>
      <c r="F5" t="s">
        <v>446</v>
      </c>
      <c r="H5" t="s">
        <v>333</v>
      </c>
      <c r="I5" t="s">
        <v>334</v>
      </c>
      <c r="J5" t="s">
        <v>335</v>
      </c>
      <c r="N5" t="s">
        <v>444</v>
      </c>
      <c r="AH5" s="207"/>
    </row>
    <row r="6" spans="1:34" x14ac:dyDescent="0.25">
      <c r="A6" s="216">
        <v>503</v>
      </c>
      <c r="B6" s="31"/>
      <c r="C6">
        <v>500</v>
      </c>
      <c r="E6" t="s">
        <v>445</v>
      </c>
      <c r="F6" t="s">
        <v>446</v>
      </c>
      <c r="H6" t="s">
        <v>333</v>
      </c>
      <c r="I6" t="s">
        <v>334</v>
      </c>
      <c r="J6" t="s">
        <v>335</v>
      </c>
      <c r="N6" t="s">
        <v>444</v>
      </c>
      <c r="AH6" s="207"/>
    </row>
    <row r="7" spans="1:34" x14ac:dyDescent="0.25">
      <c r="A7" s="216">
        <v>901</v>
      </c>
      <c r="B7" s="31"/>
      <c r="C7">
        <v>900</v>
      </c>
      <c r="E7" t="s">
        <v>445</v>
      </c>
      <c r="F7" t="s">
        <v>446</v>
      </c>
      <c r="H7" t="s">
        <v>333</v>
      </c>
      <c r="I7" t="s">
        <v>334</v>
      </c>
      <c r="J7" t="s">
        <v>335</v>
      </c>
      <c r="N7" t="s">
        <v>444</v>
      </c>
      <c r="AH7" s="207"/>
    </row>
    <row r="8" spans="1:34" x14ac:dyDescent="0.25">
      <c r="A8" s="216">
        <v>501</v>
      </c>
      <c r="B8" s="31"/>
      <c r="C8">
        <v>500</v>
      </c>
      <c r="E8" t="s">
        <v>445</v>
      </c>
      <c r="F8" t="s">
        <v>446</v>
      </c>
      <c r="H8" t="s">
        <v>333</v>
      </c>
      <c r="I8" t="s">
        <v>334</v>
      </c>
      <c r="J8" t="s">
        <v>335</v>
      </c>
      <c r="N8" t="s">
        <v>444</v>
      </c>
      <c r="AH8" s="207"/>
    </row>
    <row r="9" spans="1:34" x14ac:dyDescent="0.25">
      <c r="A9" s="216">
        <v>109</v>
      </c>
      <c r="B9" s="31"/>
      <c r="C9">
        <v>100</v>
      </c>
      <c r="E9" t="s">
        <v>445</v>
      </c>
      <c r="F9" t="s">
        <v>446</v>
      </c>
      <c r="H9" t="s">
        <v>333</v>
      </c>
      <c r="I9" t="s">
        <v>334</v>
      </c>
      <c r="J9" t="s">
        <v>335</v>
      </c>
      <c r="N9" t="s">
        <v>444</v>
      </c>
      <c r="AH9" s="207"/>
    </row>
    <row r="10" spans="1:34" x14ac:dyDescent="0.25">
      <c r="A10" s="216">
        <v>501</v>
      </c>
      <c r="B10" s="31"/>
      <c r="C10">
        <v>500</v>
      </c>
      <c r="E10" t="s">
        <v>445</v>
      </c>
      <c r="F10" t="s">
        <v>446</v>
      </c>
      <c r="H10" t="s">
        <v>333</v>
      </c>
      <c r="I10" t="s">
        <v>334</v>
      </c>
      <c r="J10" t="s">
        <v>335</v>
      </c>
      <c r="N10" t="s">
        <v>444</v>
      </c>
      <c r="AH10" s="207"/>
    </row>
    <row r="11" spans="1:34" x14ac:dyDescent="0.25">
      <c r="A11" s="216">
        <v>109</v>
      </c>
      <c r="B11" s="31"/>
      <c r="C11">
        <v>100</v>
      </c>
      <c r="E11" t="s">
        <v>445</v>
      </c>
      <c r="F11" t="s">
        <v>446</v>
      </c>
      <c r="H11" t="s">
        <v>333</v>
      </c>
      <c r="I11" t="s">
        <v>334</v>
      </c>
      <c r="J11" t="s">
        <v>335</v>
      </c>
      <c r="N11" t="s">
        <v>444</v>
      </c>
      <c r="AH11" s="207"/>
    </row>
    <row r="12" spans="1:34" x14ac:dyDescent="0.25">
      <c r="A12" s="216">
        <v>501</v>
      </c>
      <c r="B12" s="31"/>
      <c r="C12">
        <v>500</v>
      </c>
      <c r="E12" t="s">
        <v>445</v>
      </c>
      <c r="F12" t="s">
        <v>446</v>
      </c>
      <c r="H12" t="s">
        <v>333</v>
      </c>
      <c r="I12" t="s">
        <v>334</v>
      </c>
      <c r="J12" t="s">
        <v>335</v>
      </c>
      <c r="N12" t="s">
        <v>444</v>
      </c>
      <c r="AH12" s="207"/>
    </row>
    <row r="13" spans="1:34" x14ac:dyDescent="0.25">
      <c r="A13" s="216">
        <v>503</v>
      </c>
      <c r="B13" s="31"/>
      <c r="C13">
        <v>500</v>
      </c>
      <c r="E13" t="s">
        <v>445</v>
      </c>
      <c r="F13" t="s">
        <v>446</v>
      </c>
      <c r="H13" t="s">
        <v>333</v>
      </c>
      <c r="I13" t="s">
        <v>334</v>
      </c>
      <c r="J13" t="s">
        <v>335</v>
      </c>
      <c r="N13" t="s">
        <v>444</v>
      </c>
      <c r="AH13" s="207"/>
    </row>
    <row r="14" spans="1:34" x14ac:dyDescent="0.25">
      <c r="A14" s="216">
        <v>903</v>
      </c>
      <c r="B14" s="31"/>
      <c r="C14">
        <v>900</v>
      </c>
      <c r="E14" t="s">
        <v>445</v>
      </c>
      <c r="F14" t="s">
        <v>446</v>
      </c>
      <c r="H14" t="s">
        <v>333</v>
      </c>
      <c r="I14" t="s">
        <v>334</v>
      </c>
      <c r="J14" t="s">
        <v>335</v>
      </c>
      <c r="N14" t="s">
        <v>444</v>
      </c>
      <c r="AH14" s="207"/>
    </row>
    <row r="15" spans="1:34" x14ac:dyDescent="0.25">
      <c r="A15" s="216">
        <v>501</v>
      </c>
      <c r="B15" s="31"/>
      <c r="C15">
        <v>500</v>
      </c>
      <c r="E15" t="s">
        <v>445</v>
      </c>
      <c r="F15" t="s">
        <v>446</v>
      </c>
      <c r="H15" t="s">
        <v>333</v>
      </c>
      <c r="I15" t="s">
        <v>334</v>
      </c>
      <c r="J15" t="s">
        <v>335</v>
      </c>
      <c r="N15" t="s">
        <v>444</v>
      </c>
      <c r="AH15" s="207"/>
    </row>
    <row r="16" spans="1:34" x14ac:dyDescent="0.25">
      <c r="A16" s="216">
        <v>109</v>
      </c>
      <c r="B16" s="31"/>
      <c r="C16">
        <v>100</v>
      </c>
      <c r="E16" t="s">
        <v>445</v>
      </c>
      <c r="F16" t="s">
        <v>446</v>
      </c>
      <c r="H16" t="s">
        <v>333</v>
      </c>
      <c r="I16" t="s">
        <v>334</v>
      </c>
      <c r="J16" t="s">
        <v>335</v>
      </c>
      <c r="N16" t="s">
        <v>444</v>
      </c>
      <c r="AH16" s="207"/>
    </row>
    <row r="17" spans="1:34" x14ac:dyDescent="0.25">
      <c r="A17" s="216">
        <v>501</v>
      </c>
      <c r="B17" s="31"/>
      <c r="C17">
        <v>500</v>
      </c>
      <c r="E17" t="s">
        <v>445</v>
      </c>
      <c r="F17" t="s">
        <v>446</v>
      </c>
      <c r="H17" t="s">
        <v>333</v>
      </c>
      <c r="I17" t="s">
        <v>334</v>
      </c>
      <c r="J17" t="s">
        <v>335</v>
      </c>
      <c r="N17" t="s">
        <v>444</v>
      </c>
      <c r="AH17" s="207"/>
    </row>
    <row r="18" spans="1:34" x14ac:dyDescent="0.25">
      <c r="A18" s="216">
        <v>501</v>
      </c>
      <c r="B18" s="31"/>
      <c r="C18">
        <v>500</v>
      </c>
      <c r="E18" t="s">
        <v>445</v>
      </c>
      <c r="F18" t="s">
        <v>446</v>
      </c>
      <c r="H18" t="s">
        <v>333</v>
      </c>
      <c r="I18" t="s">
        <v>334</v>
      </c>
      <c r="J18" t="s">
        <v>335</v>
      </c>
      <c r="N18" t="s">
        <v>444</v>
      </c>
      <c r="AH18" s="207"/>
    </row>
    <row r="19" spans="1:34" x14ac:dyDescent="0.25">
      <c r="A19" s="216">
        <v>501</v>
      </c>
      <c r="B19" s="31"/>
      <c r="C19">
        <v>500</v>
      </c>
      <c r="E19" t="s">
        <v>445</v>
      </c>
      <c r="F19" t="s">
        <v>446</v>
      </c>
      <c r="H19" t="s">
        <v>333</v>
      </c>
      <c r="I19" t="s">
        <v>334</v>
      </c>
      <c r="J19" t="s">
        <v>335</v>
      </c>
      <c r="N19" t="s">
        <v>444</v>
      </c>
      <c r="AH19" s="207"/>
    </row>
    <row r="20" spans="1:34" x14ac:dyDescent="0.25">
      <c r="A20" s="216">
        <v>109</v>
      </c>
      <c r="B20" s="31"/>
      <c r="C20">
        <v>100</v>
      </c>
      <c r="E20" t="s">
        <v>445</v>
      </c>
      <c r="F20" t="s">
        <v>446</v>
      </c>
      <c r="H20" t="s">
        <v>333</v>
      </c>
      <c r="I20" t="s">
        <v>334</v>
      </c>
      <c r="J20" t="s">
        <v>335</v>
      </c>
      <c r="N20" t="s">
        <v>444</v>
      </c>
      <c r="AH20" s="207"/>
    </row>
    <row r="21" spans="1:34" x14ac:dyDescent="0.25">
      <c r="A21" s="216">
        <v>903</v>
      </c>
      <c r="B21" s="31"/>
      <c r="C21">
        <v>900</v>
      </c>
      <c r="E21" t="s">
        <v>445</v>
      </c>
      <c r="F21" t="s">
        <v>446</v>
      </c>
      <c r="H21" t="s">
        <v>333</v>
      </c>
      <c r="I21" t="s">
        <v>334</v>
      </c>
      <c r="J21" t="s">
        <v>335</v>
      </c>
      <c r="N21" t="s">
        <v>444</v>
      </c>
      <c r="AH21" s="207"/>
    </row>
    <row r="22" spans="1:34" x14ac:dyDescent="0.25">
      <c r="A22" s="216">
        <v>501</v>
      </c>
      <c r="B22" s="31"/>
      <c r="C22">
        <v>500</v>
      </c>
      <c r="E22" t="s">
        <v>445</v>
      </c>
      <c r="F22" t="s">
        <v>446</v>
      </c>
      <c r="H22" t="s">
        <v>333</v>
      </c>
      <c r="I22" t="s">
        <v>334</v>
      </c>
      <c r="J22" t="s">
        <v>335</v>
      </c>
      <c r="N22" t="s">
        <v>444</v>
      </c>
      <c r="AH22" s="207"/>
    </row>
    <row r="23" spans="1:34" x14ac:dyDescent="0.25">
      <c r="A23" s="216">
        <v>109</v>
      </c>
      <c r="B23" s="31"/>
      <c r="C23">
        <v>100</v>
      </c>
      <c r="E23" t="s">
        <v>445</v>
      </c>
      <c r="F23" t="s">
        <v>446</v>
      </c>
      <c r="H23" t="s">
        <v>333</v>
      </c>
      <c r="I23" t="s">
        <v>334</v>
      </c>
      <c r="J23" t="s">
        <v>335</v>
      </c>
      <c r="N23" t="s">
        <v>444</v>
      </c>
      <c r="AH23" s="207"/>
    </row>
    <row r="24" spans="1:34" x14ac:dyDescent="0.25">
      <c r="A24" s="216">
        <v>501</v>
      </c>
      <c r="B24" s="31"/>
      <c r="C24">
        <v>500</v>
      </c>
      <c r="E24" t="s">
        <v>445</v>
      </c>
      <c r="F24" t="s">
        <v>446</v>
      </c>
      <c r="H24" t="s">
        <v>333</v>
      </c>
      <c r="I24" t="s">
        <v>334</v>
      </c>
      <c r="J24" t="s">
        <v>335</v>
      </c>
      <c r="N24" t="s">
        <v>444</v>
      </c>
      <c r="AH24" s="207"/>
    </row>
    <row r="25" spans="1:34" x14ac:dyDescent="0.25">
      <c r="A25" s="216">
        <v>503</v>
      </c>
      <c r="B25" s="31"/>
      <c r="C25">
        <v>500</v>
      </c>
      <c r="E25" t="s">
        <v>445</v>
      </c>
      <c r="F25" t="s">
        <v>446</v>
      </c>
      <c r="H25" t="s">
        <v>333</v>
      </c>
      <c r="I25" t="s">
        <v>334</v>
      </c>
      <c r="J25" t="s">
        <v>335</v>
      </c>
      <c r="N25" t="s">
        <v>444</v>
      </c>
      <c r="AH25" s="207"/>
    </row>
    <row r="26" spans="1:34" x14ac:dyDescent="0.25">
      <c r="A26" s="216">
        <v>503</v>
      </c>
      <c r="B26" s="31"/>
      <c r="C26">
        <v>500</v>
      </c>
      <c r="E26" t="s">
        <v>445</v>
      </c>
      <c r="F26" t="s">
        <v>446</v>
      </c>
      <c r="H26" t="s">
        <v>333</v>
      </c>
      <c r="I26" t="s">
        <v>334</v>
      </c>
      <c r="J26" t="s">
        <v>335</v>
      </c>
      <c r="N26" t="s">
        <v>444</v>
      </c>
      <c r="AH26" s="207"/>
    </row>
    <row r="27" spans="1:34" x14ac:dyDescent="0.25">
      <c r="A27" s="216">
        <v>503</v>
      </c>
      <c r="B27" s="31"/>
      <c r="C27">
        <v>500</v>
      </c>
      <c r="E27" t="s">
        <v>445</v>
      </c>
      <c r="F27" t="s">
        <v>446</v>
      </c>
      <c r="H27" t="s">
        <v>333</v>
      </c>
      <c r="I27" t="s">
        <v>334</v>
      </c>
      <c r="J27" t="s">
        <v>335</v>
      </c>
      <c r="N27" t="s">
        <v>444</v>
      </c>
      <c r="AH27" s="207"/>
    </row>
    <row r="28" spans="1:34" x14ac:dyDescent="0.25">
      <c r="A28" s="216">
        <v>102</v>
      </c>
      <c r="B28" s="31"/>
      <c r="C28">
        <v>100</v>
      </c>
      <c r="E28" t="s">
        <v>445</v>
      </c>
      <c r="F28" t="s">
        <v>446</v>
      </c>
      <c r="H28" t="s">
        <v>333</v>
      </c>
      <c r="I28" t="s">
        <v>334</v>
      </c>
      <c r="J28" t="s">
        <v>335</v>
      </c>
      <c r="N28" t="s">
        <v>444</v>
      </c>
      <c r="AH28" s="207"/>
    </row>
    <row r="29" spans="1:34" x14ac:dyDescent="0.25">
      <c r="A29" s="216">
        <v>109</v>
      </c>
      <c r="B29" s="31"/>
      <c r="C29">
        <v>100</v>
      </c>
      <c r="E29" t="s">
        <v>445</v>
      </c>
      <c r="F29" t="s">
        <v>446</v>
      </c>
      <c r="H29" t="s">
        <v>333</v>
      </c>
      <c r="I29" t="s">
        <v>334</v>
      </c>
      <c r="J29" t="s">
        <v>335</v>
      </c>
      <c r="N29" t="s">
        <v>444</v>
      </c>
      <c r="AH29" s="207"/>
    </row>
    <row r="30" spans="1:34" x14ac:dyDescent="0.25">
      <c r="A30" s="216">
        <v>109</v>
      </c>
      <c r="B30" s="31"/>
      <c r="C30">
        <v>100</v>
      </c>
      <c r="E30" t="s">
        <v>445</v>
      </c>
      <c r="F30" t="s">
        <v>446</v>
      </c>
      <c r="H30" t="s">
        <v>333</v>
      </c>
      <c r="I30" t="s">
        <v>334</v>
      </c>
      <c r="J30" t="s">
        <v>335</v>
      </c>
      <c r="N30" t="s">
        <v>444</v>
      </c>
      <c r="AH30" s="207"/>
    </row>
    <row r="31" spans="1:34" x14ac:dyDescent="0.25">
      <c r="A31" s="216">
        <v>501</v>
      </c>
      <c r="B31" s="31"/>
      <c r="C31">
        <v>500</v>
      </c>
      <c r="E31" t="s">
        <v>445</v>
      </c>
      <c r="F31" t="s">
        <v>446</v>
      </c>
      <c r="H31" t="s">
        <v>333</v>
      </c>
      <c r="I31" t="s">
        <v>334</v>
      </c>
      <c r="J31" t="s">
        <v>335</v>
      </c>
      <c r="N31" t="s">
        <v>444</v>
      </c>
      <c r="AH31" s="207"/>
    </row>
    <row r="32" spans="1:34" x14ac:dyDescent="0.25">
      <c r="A32" s="216">
        <v>102</v>
      </c>
      <c r="B32" s="31"/>
      <c r="C32">
        <v>100</v>
      </c>
      <c r="E32" t="s">
        <v>445</v>
      </c>
      <c r="F32" t="s">
        <v>446</v>
      </c>
      <c r="H32" t="s">
        <v>333</v>
      </c>
      <c r="I32" t="s">
        <v>334</v>
      </c>
      <c r="J32" t="s">
        <v>335</v>
      </c>
      <c r="N32" t="s">
        <v>444</v>
      </c>
      <c r="AH32" s="207"/>
    </row>
    <row r="33" spans="1:34" x14ac:dyDescent="0.25">
      <c r="A33" s="216">
        <v>503</v>
      </c>
      <c r="B33" s="31"/>
      <c r="C33">
        <v>500</v>
      </c>
      <c r="E33" t="s">
        <v>445</v>
      </c>
      <c r="F33" t="s">
        <v>446</v>
      </c>
      <c r="H33" t="s">
        <v>333</v>
      </c>
      <c r="I33" t="s">
        <v>334</v>
      </c>
      <c r="J33" t="s">
        <v>335</v>
      </c>
      <c r="N33" t="s">
        <v>444</v>
      </c>
      <c r="AH33" s="207"/>
    </row>
    <row r="34" spans="1:34" x14ac:dyDescent="0.25">
      <c r="A34" s="216">
        <v>503</v>
      </c>
      <c r="B34" s="31"/>
      <c r="C34">
        <v>500</v>
      </c>
      <c r="E34" t="s">
        <v>445</v>
      </c>
      <c r="F34" t="s">
        <v>446</v>
      </c>
      <c r="H34" t="s">
        <v>333</v>
      </c>
      <c r="I34" t="s">
        <v>334</v>
      </c>
      <c r="J34" t="s">
        <v>335</v>
      </c>
      <c r="N34" t="s">
        <v>444</v>
      </c>
      <c r="AH34" s="207"/>
    </row>
    <row r="35" spans="1:34" x14ac:dyDescent="0.25">
      <c r="A35" s="216">
        <v>503</v>
      </c>
      <c r="B35" s="31"/>
      <c r="C35">
        <v>500</v>
      </c>
      <c r="E35" t="s">
        <v>445</v>
      </c>
      <c r="F35" t="s">
        <v>446</v>
      </c>
      <c r="H35" t="s">
        <v>333</v>
      </c>
      <c r="I35" t="s">
        <v>334</v>
      </c>
      <c r="J35" t="s">
        <v>335</v>
      </c>
      <c r="N35" t="s">
        <v>444</v>
      </c>
      <c r="AH35" s="207"/>
    </row>
    <row r="36" spans="1:34" x14ac:dyDescent="0.25">
      <c r="A36" s="216">
        <v>501</v>
      </c>
      <c r="B36" s="31"/>
      <c r="C36">
        <v>500</v>
      </c>
      <c r="E36" t="s">
        <v>445</v>
      </c>
      <c r="F36" t="s">
        <v>446</v>
      </c>
      <c r="H36" t="s">
        <v>333</v>
      </c>
      <c r="I36" t="s">
        <v>334</v>
      </c>
      <c r="J36" t="s">
        <v>335</v>
      </c>
      <c r="N36" t="s">
        <v>444</v>
      </c>
      <c r="AH36" s="207"/>
    </row>
    <row r="37" spans="1:34" x14ac:dyDescent="0.25">
      <c r="A37" s="216">
        <v>109</v>
      </c>
      <c r="B37" s="31"/>
      <c r="C37">
        <v>100</v>
      </c>
      <c r="E37" t="s">
        <v>445</v>
      </c>
      <c r="F37" t="s">
        <v>446</v>
      </c>
      <c r="H37" t="s">
        <v>333</v>
      </c>
      <c r="I37" t="s">
        <v>334</v>
      </c>
      <c r="J37" t="s">
        <v>335</v>
      </c>
      <c r="N37" t="s">
        <v>444</v>
      </c>
      <c r="AH37" s="207"/>
    </row>
    <row r="38" spans="1:34" x14ac:dyDescent="0.25">
      <c r="A38" s="216">
        <v>109</v>
      </c>
      <c r="B38" s="31"/>
      <c r="C38">
        <v>100</v>
      </c>
      <c r="E38" t="s">
        <v>445</v>
      </c>
      <c r="F38" t="s">
        <v>446</v>
      </c>
      <c r="H38" t="s">
        <v>333</v>
      </c>
      <c r="I38" t="s">
        <v>334</v>
      </c>
      <c r="J38" t="s">
        <v>335</v>
      </c>
      <c r="N38" t="s">
        <v>444</v>
      </c>
      <c r="AH38" s="207"/>
    </row>
    <row r="39" spans="1:34" x14ac:dyDescent="0.25">
      <c r="A39" s="216">
        <v>102</v>
      </c>
      <c r="B39" s="31"/>
      <c r="C39">
        <v>100</v>
      </c>
      <c r="E39" t="s">
        <v>445</v>
      </c>
      <c r="F39" t="s">
        <v>446</v>
      </c>
      <c r="H39" t="s">
        <v>333</v>
      </c>
      <c r="I39" t="s">
        <v>334</v>
      </c>
      <c r="J39" t="s">
        <v>335</v>
      </c>
      <c r="N39" t="s">
        <v>444</v>
      </c>
      <c r="AH39" s="207"/>
    </row>
    <row r="40" spans="1:34" x14ac:dyDescent="0.25">
      <c r="A40" s="216">
        <v>501</v>
      </c>
      <c r="B40" s="31"/>
      <c r="C40">
        <v>500</v>
      </c>
      <c r="E40" t="s">
        <v>445</v>
      </c>
      <c r="F40" t="s">
        <v>446</v>
      </c>
      <c r="H40" t="s">
        <v>333</v>
      </c>
      <c r="I40" t="s">
        <v>334</v>
      </c>
      <c r="J40" t="s">
        <v>335</v>
      </c>
      <c r="N40" t="s">
        <v>444</v>
      </c>
      <c r="AH40" s="207"/>
    </row>
    <row r="41" spans="1:34" x14ac:dyDescent="0.25">
      <c r="A41" s="216">
        <v>305</v>
      </c>
      <c r="B41" s="31"/>
      <c r="C41">
        <v>300</v>
      </c>
      <c r="E41" t="s">
        <v>445</v>
      </c>
      <c r="F41" t="s">
        <v>446</v>
      </c>
      <c r="H41" t="s">
        <v>333</v>
      </c>
      <c r="I41" t="s">
        <v>334</v>
      </c>
      <c r="J41" t="s">
        <v>335</v>
      </c>
      <c r="N41" t="s">
        <v>444</v>
      </c>
      <c r="AH41" s="207"/>
    </row>
    <row r="42" spans="1:34" x14ac:dyDescent="0.25">
      <c r="A42" s="216">
        <v>503</v>
      </c>
      <c r="B42" s="31"/>
      <c r="C42">
        <v>500</v>
      </c>
      <c r="E42" t="s">
        <v>445</v>
      </c>
      <c r="F42" t="s">
        <v>446</v>
      </c>
      <c r="H42" t="s">
        <v>333</v>
      </c>
      <c r="I42" t="s">
        <v>334</v>
      </c>
      <c r="J42" t="s">
        <v>335</v>
      </c>
      <c r="N42" t="s">
        <v>444</v>
      </c>
      <c r="AH42" s="207"/>
    </row>
    <row r="43" spans="1:34" x14ac:dyDescent="0.25">
      <c r="A43" s="216">
        <v>501</v>
      </c>
      <c r="B43" s="31"/>
      <c r="C43">
        <v>500</v>
      </c>
      <c r="E43" t="s">
        <v>445</v>
      </c>
      <c r="F43" t="s">
        <v>446</v>
      </c>
      <c r="H43" t="s">
        <v>333</v>
      </c>
      <c r="I43" t="s">
        <v>334</v>
      </c>
      <c r="J43" t="s">
        <v>335</v>
      </c>
      <c r="N43" t="s">
        <v>444</v>
      </c>
      <c r="AH43" s="207"/>
    </row>
    <row r="44" spans="1:34" x14ac:dyDescent="0.25">
      <c r="A44" s="216">
        <v>109</v>
      </c>
      <c r="B44" s="31"/>
      <c r="C44">
        <v>100</v>
      </c>
      <c r="E44" t="s">
        <v>445</v>
      </c>
      <c r="F44" t="s">
        <v>446</v>
      </c>
      <c r="H44" t="s">
        <v>333</v>
      </c>
      <c r="I44" t="s">
        <v>334</v>
      </c>
      <c r="J44" t="s">
        <v>335</v>
      </c>
      <c r="N44" t="s">
        <v>444</v>
      </c>
      <c r="AH44" s="207"/>
    </row>
    <row r="45" spans="1:34" x14ac:dyDescent="0.25">
      <c r="A45" s="216">
        <v>603</v>
      </c>
      <c r="B45" s="31"/>
      <c r="C45">
        <v>600</v>
      </c>
      <c r="E45" t="s">
        <v>445</v>
      </c>
      <c r="F45" t="s">
        <v>446</v>
      </c>
      <c r="H45" t="s">
        <v>333</v>
      </c>
      <c r="I45" t="s">
        <v>334</v>
      </c>
      <c r="J45" t="s">
        <v>335</v>
      </c>
      <c r="N45" t="s">
        <v>444</v>
      </c>
      <c r="AH45" s="207"/>
    </row>
    <row r="46" spans="1:34" x14ac:dyDescent="0.25">
      <c r="A46" s="216">
        <v>501</v>
      </c>
      <c r="B46" s="31"/>
      <c r="C46">
        <v>500</v>
      </c>
      <c r="E46" t="s">
        <v>445</v>
      </c>
      <c r="F46" t="s">
        <v>446</v>
      </c>
      <c r="H46" t="s">
        <v>333</v>
      </c>
      <c r="I46" t="s">
        <v>334</v>
      </c>
      <c r="J46" t="s">
        <v>335</v>
      </c>
      <c r="N46" t="s">
        <v>444</v>
      </c>
      <c r="AH46" s="207"/>
    </row>
    <row r="47" spans="1:34" x14ac:dyDescent="0.25">
      <c r="A47" s="216">
        <v>109</v>
      </c>
      <c r="B47" s="31"/>
      <c r="C47">
        <v>100</v>
      </c>
      <c r="E47" t="s">
        <v>445</v>
      </c>
      <c r="F47" t="s">
        <v>446</v>
      </c>
      <c r="H47" t="s">
        <v>333</v>
      </c>
      <c r="I47" t="s">
        <v>334</v>
      </c>
      <c r="J47" t="s">
        <v>335</v>
      </c>
      <c r="N47" t="s">
        <v>444</v>
      </c>
      <c r="AH47" s="207"/>
    </row>
    <row r="48" spans="1:34" x14ac:dyDescent="0.25">
      <c r="A48" s="216">
        <v>501</v>
      </c>
      <c r="B48" s="31"/>
      <c r="C48">
        <v>500</v>
      </c>
      <c r="E48" t="s">
        <v>445</v>
      </c>
      <c r="F48" t="s">
        <v>446</v>
      </c>
      <c r="H48" t="s">
        <v>333</v>
      </c>
      <c r="I48" t="s">
        <v>334</v>
      </c>
      <c r="J48" t="s">
        <v>335</v>
      </c>
      <c r="N48" t="s">
        <v>444</v>
      </c>
      <c r="AH48" s="207"/>
    </row>
    <row r="49" spans="1:34" x14ac:dyDescent="0.25">
      <c r="A49" s="216">
        <v>501</v>
      </c>
      <c r="B49" s="31"/>
      <c r="C49">
        <v>500</v>
      </c>
      <c r="E49" t="s">
        <v>445</v>
      </c>
      <c r="F49" t="s">
        <v>446</v>
      </c>
      <c r="H49" t="s">
        <v>333</v>
      </c>
      <c r="I49" t="s">
        <v>334</v>
      </c>
      <c r="J49" t="s">
        <v>335</v>
      </c>
      <c r="N49" t="s">
        <v>444</v>
      </c>
      <c r="AH49" s="207"/>
    </row>
    <row r="50" spans="1:34" x14ac:dyDescent="0.25">
      <c r="A50" s="216">
        <v>501</v>
      </c>
      <c r="B50" s="31"/>
      <c r="C50">
        <v>500</v>
      </c>
      <c r="E50" t="s">
        <v>445</v>
      </c>
      <c r="F50" t="s">
        <v>446</v>
      </c>
      <c r="H50" t="s">
        <v>333</v>
      </c>
      <c r="I50" t="s">
        <v>334</v>
      </c>
      <c r="J50" t="s">
        <v>335</v>
      </c>
      <c r="N50" t="s">
        <v>444</v>
      </c>
      <c r="AH50" s="207"/>
    </row>
    <row r="51" spans="1:34" x14ac:dyDescent="0.25">
      <c r="A51" s="216">
        <v>109</v>
      </c>
      <c r="B51" s="31"/>
      <c r="C51">
        <v>100</v>
      </c>
      <c r="E51" t="s">
        <v>445</v>
      </c>
      <c r="F51" t="s">
        <v>446</v>
      </c>
      <c r="H51" t="s">
        <v>333</v>
      </c>
      <c r="I51" t="s">
        <v>334</v>
      </c>
      <c r="J51" t="s">
        <v>335</v>
      </c>
      <c r="N51" t="s">
        <v>444</v>
      </c>
      <c r="AH51" s="207"/>
    </row>
    <row r="52" spans="1:34" x14ac:dyDescent="0.25">
      <c r="A52" s="216">
        <v>501</v>
      </c>
      <c r="B52" s="31"/>
      <c r="C52">
        <v>500</v>
      </c>
      <c r="E52" t="s">
        <v>445</v>
      </c>
      <c r="F52" t="s">
        <v>446</v>
      </c>
      <c r="H52" t="s">
        <v>333</v>
      </c>
      <c r="I52" t="s">
        <v>334</v>
      </c>
      <c r="J52" t="s">
        <v>335</v>
      </c>
      <c r="N52" t="s">
        <v>444</v>
      </c>
      <c r="AH52" s="207"/>
    </row>
    <row r="53" spans="1:34" x14ac:dyDescent="0.25">
      <c r="A53" s="216">
        <v>903</v>
      </c>
      <c r="B53" s="31"/>
      <c r="C53">
        <v>900</v>
      </c>
      <c r="E53" t="s">
        <v>445</v>
      </c>
      <c r="F53" t="s">
        <v>446</v>
      </c>
      <c r="H53" t="s">
        <v>333</v>
      </c>
      <c r="I53" t="s">
        <v>334</v>
      </c>
      <c r="J53" t="s">
        <v>335</v>
      </c>
      <c r="N53" t="s">
        <v>444</v>
      </c>
      <c r="AH53" s="207"/>
    </row>
    <row r="54" spans="1:34" x14ac:dyDescent="0.25">
      <c r="A54" s="216">
        <v>102</v>
      </c>
      <c r="B54" s="31"/>
      <c r="C54">
        <v>100</v>
      </c>
      <c r="E54" t="s">
        <v>445</v>
      </c>
      <c r="F54" t="s">
        <v>446</v>
      </c>
      <c r="H54" t="s">
        <v>333</v>
      </c>
      <c r="I54" t="s">
        <v>334</v>
      </c>
      <c r="J54" t="s">
        <v>335</v>
      </c>
      <c r="N54" t="s">
        <v>444</v>
      </c>
      <c r="AH54" s="207"/>
    </row>
    <row r="55" spans="1:34" x14ac:dyDescent="0.25">
      <c r="A55" s="216">
        <v>501</v>
      </c>
      <c r="B55" s="31"/>
      <c r="C55">
        <v>500</v>
      </c>
      <c r="E55" t="s">
        <v>445</v>
      </c>
      <c r="F55" t="s">
        <v>446</v>
      </c>
      <c r="H55" t="s">
        <v>333</v>
      </c>
      <c r="I55" t="s">
        <v>334</v>
      </c>
      <c r="J55" t="s">
        <v>335</v>
      </c>
      <c r="N55" t="s">
        <v>444</v>
      </c>
      <c r="AH55" s="207"/>
    </row>
    <row r="56" spans="1:34" x14ac:dyDescent="0.25">
      <c r="A56" s="216">
        <v>109</v>
      </c>
      <c r="B56" s="31"/>
      <c r="C56">
        <v>100</v>
      </c>
      <c r="E56" t="s">
        <v>445</v>
      </c>
      <c r="F56" t="s">
        <v>446</v>
      </c>
      <c r="H56" t="s">
        <v>333</v>
      </c>
      <c r="I56" t="s">
        <v>334</v>
      </c>
      <c r="J56" t="s">
        <v>335</v>
      </c>
      <c r="N56" t="s">
        <v>444</v>
      </c>
      <c r="AH56" s="207"/>
    </row>
    <row r="57" spans="1:34" x14ac:dyDescent="0.25">
      <c r="A57" s="216">
        <v>501</v>
      </c>
      <c r="B57" s="31"/>
      <c r="C57">
        <v>500</v>
      </c>
      <c r="E57" t="s">
        <v>445</v>
      </c>
      <c r="F57" t="s">
        <v>446</v>
      </c>
      <c r="H57" t="s">
        <v>333</v>
      </c>
      <c r="I57" t="s">
        <v>334</v>
      </c>
      <c r="J57" t="s">
        <v>335</v>
      </c>
      <c r="N57" t="s">
        <v>444</v>
      </c>
      <c r="AH57" s="207"/>
    </row>
    <row r="58" spans="1:34" x14ac:dyDescent="0.25">
      <c r="A58" s="216">
        <v>305</v>
      </c>
      <c r="B58" s="31"/>
      <c r="C58">
        <v>300</v>
      </c>
      <c r="E58" t="s">
        <v>445</v>
      </c>
      <c r="F58" t="s">
        <v>446</v>
      </c>
      <c r="H58" t="s">
        <v>333</v>
      </c>
      <c r="I58" t="s">
        <v>334</v>
      </c>
      <c r="J58" t="s">
        <v>335</v>
      </c>
      <c r="N58" t="s">
        <v>444</v>
      </c>
      <c r="AH58" s="207"/>
    </row>
    <row r="59" spans="1:34" x14ac:dyDescent="0.25">
      <c r="A59" s="216">
        <v>303</v>
      </c>
      <c r="B59" s="31"/>
      <c r="C59">
        <v>300</v>
      </c>
      <c r="E59" t="s">
        <v>445</v>
      </c>
      <c r="F59" t="s">
        <v>446</v>
      </c>
      <c r="H59" t="s">
        <v>333</v>
      </c>
      <c r="I59" t="s">
        <v>334</v>
      </c>
      <c r="J59" t="s">
        <v>335</v>
      </c>
      <c r="N59" t="s">
        <v>444</v>
      </c>
      <c r="AH59" s="207"/>
    </row>
    <row r="60" spans="1:34" x14ac:dyDescent="0.25">
      <c r="A60" s="216">
        <v>303</v>
      </c>
      <c r="B60" s="31"/>
      <c r="C60">
        <v>300</v>
      </c>
      <c r="E60" t="s">
        <v>445</v>
      </c>
      <c r="F60" t="s">
        <v>446</v>
      </c>
      <c r="H60" t="s">
        <v>333</v>
      </c>
      <c r="I60" t="s">
        <v>334</v>
      </c>
      <c r="J60" t="s">
        <v>335</v>
      </c>
      <c r="N60" t="s">
        <v>444</v>
      </c>
      <c r="AH60" s="207"/>
    </row>
    <row r="61" spans="1:34" x14ac:dyDescent="0.25">
      <c r="A61" s="216">
        <v>501</v>
      </c>
      <c r="B61" s="31"/>
      <c r="C61">
        <v>500</v>
      </c>
      <c r="E61" t="s">
        <v>445</v>
      </c>
      <c r="F61" t="s">
        <v>446</v>
      </c>
      <c r="H61" t="s">
        <v>333</v>
      </c>
      <c r="I61" t="s">
        <v>334</v>
      </c>
      <c r="J61" t="s">
        <v>335</v>
      </c>
      <c r="N61" t="s">
        <v>444</v>
      </c>
      <c r="AH61" s="207"/>
    </row>
    <row r="62" spans="1:34" x14ac:dyDescent="0.25">
      <c r="A62" s="216">
        <v>305</v>
      </c>
      <c r="B62" s="31"/>
      <c r="C62">
        <v>300</v>
      </c>
      <c r="E62" t="s">
        <v>445</v>
      </c>
      <c r="F62" t="s">
        <v>446</v>
      </c>
      <c r="H62" t="s">
        <v>333</v>
      </c>
      <c r="I62" t="s">
        <v>334</v>
      </c>
      <c r="J62" t="s">
        <v>335</v>
      </c>
      <c r="N62" t="s">
        <v>444</v>
      </c>
      <c r="AH62" s="207"/>
    </row>
    <row r="63" spans="1:34" x14ac:dyDescent="0.25">
      <c r="A63" s="216">
        <v>501</v>
      </c>
      <c r="B63" s="31"/>
      <c r="C63">
        <v>500</v>
      </c>
      <c r="E63" t="s">
        <v>445</v>
      </c>
      <c r="F63" t="s">
        <v>446</v>
      </c>
      <c r="H63" t="s">
        <v>333</v>
      </c>
      <c r="I63" t="s">
        <v>334</v>
      </c>
      <c r="J63" t="s">
        <v>335</v>
      </c>
      <c r="N63" t="s">
        <v>444</v>
      </c>
      <c r="AH63" s="207"/>
    </row>
    <row r="64" spans="1:34" x14ac:dyDescent="0.25">
      <c r="A64" s="216">
        <v>501</v>
      </c>
      <c r="B64" s="31"/>
      <c r="C64">
        <v>500</v>
      </c>
      <c r="E64" t="s">
        <v>445</v>
      </c>
      <c r="F64" t="s">
        <v>446</v>
      </c>
      <c r="H64" t="s">
        <v>333</v>
      </c>
      <c r="I64" t="s">
        <v>334</v>
      </c>
      <c r="J64" t="s">
        <v>335</v>
      </c>
      <c r="N64" t="s">
        <v>444</v>
      </c>
      <c r="AH64" s="207"/>
    </row>
    <row r="65" spans="1:34" ht="15.75" thickBot="1" x14ac:dyDescent="0.3">
      <c r="A65" s="217">
        <v>305</v>
      </c>
      <c r="B65" s="39"/>
      <c r="C65" s="40">
        <v>300</v>
      </c>
      <c r="D65" s="40" t="s">
        <v>340</v>
      </c>
      <c r="E65" s="40" t="s">
        <v>445</v>
      </c>
      <c r="F65" s="40" t="s">
        <v>446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503</v>
      </c>
      <c r="B2" s="38"/>
      <c r="C2" s="53">
        <v>500</v>
      </c>
      <c r="D2" s="53" t="s">
        <v>339</v>
      </c>
      <c r="E2" s="53" t="s">
        <v>449</v>
      </c>
      <c r="F2" s="53" t="s">
        <v>450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503</v>
      </c>
      <c r="B3" s="31"/>
      <c r="C3">
        <v>500</v>
      </c>
      <c r="E3" t="s">
        <v>449</v>
      </c>
      <c r="F3" t="s">
        <v>450</v>
      </c>
      <c r="H3" t="s">
        <v>333</v>
      </c>
      <c r="I3" t="s">
        <v>334</v>
      </c>
      <c r="J3" t="s">
        <v>335</v>
      </c>
      <c r="N3" t="s">
        <v>448</v>
      </c>
      <c r="AH3" s="224"/>
    </row>
    <row r="4" spans="1:34" x14ac:dyDescent="0.25">
      <c r="A4" s="232">
        <v>503</v>
      </c>
      <c r="B4" s="31"/>
      <c r="C4">
        <v>500</v>
      </c>
      <c r="E4" t="s">
        <v>449</v>
      </c>
      <c r="F4" t="s">
        <v>450</v>
      </c>
      <c r="H4" t="s">
        <v>333</v>
      </c>
      <c r="I4" t="s">
        <v>334</v>
      </c>
      <c r="J4" t="s">
        <v>335</v>
      </c>
      <c r="N4" t="s">
        <v>448</v>
      </c>
      <c r="AH4" s="224"/>
    </row>
    <row r="5" spans="1:34" x14ac:dyDescent="0.25">
      <c r="A5" s="232">
        <v>901</v>
      </c>
      <c r="B5" s="31"/>
      <c r="C5">
        <v>900</v>
      </c>
      <c r="E5" t="s">
        <v>449</v>
      </c>
      <c r="F5" t="s">
        <v>450</v>
      </c>
      <c r="H5" t="s">
        <v>333</v>
      </c>
      <c r="I5" t="s">
        <v>334</v>
      </c>
      <c r="J5" t="s">
        <v>335</v>
      </c>
      <c r="N5" t="s">
        <v>448</v>
      </c>
      <c r="AH5" s="224"/>
    </row>
    <row r="6" spans="1:34" x14ac:dyDescent="0.25">
      <c r="A6" s="232">
        <v>503</v>
      </c>
      <c r="B6" s="31"/>
      <c r="C6">
        <v>500</v>
      </c>
      <c r="E6" t="s">
        <v>449</v>
      </c>
      <c r="F6" t="s">
        <v>450</v>
      </c>
      <c r="H6" t="s">
        <v>333</v>
      </c>
      <c r="I6" t="s">
        <v>334</v>
      </c>
      <c r="J6" t="s">
        <v>335</v>
      </c>
      <c r="N6" t="s">
        <v>448</v>
      </c>
      <c r="AH6" s="224"/>
    </row>
    <row r="7" spans="1:34" x14ac:dyDescent="0.25">
      <c r="A7" s="232">
        <v>503</v>
      </c>
      <c r="B7" s="31"/>
      <c r="C7">
        <v>500</v>
      </c>
      <c r="E7" t="s">
        <v>449</v>
      </c>
      <c r="F7" t="s">
        <v>450</v>
      </c>
      <c r="H7" t="s">
        <v>333</v>
      </c>
      <c r="I7" t="s">
        <v>334</v>
      </c>
      <c r="J7" t="s">
        <v>335</v>
      </c>
      <c r="N7" t="s">
        <v>448</v>
      </c>
      <c r="AH7" s="224"/>
    </row>
    <row r="8" spans="1:34" x14ac:dyDescent="0.25">
      <c r="A8" s="232">
        <v>503</v>
      </c>
      <c r="B8" s="31"/>
      <c r="C8">
        <v>500</v>
      </c>
      <c r="E8" t="s">
        <v>449</v>
      </c>
      <c r="F8" t="s">
        <v>450</v>
      </c>
      <c r="H8" t="s">
        <v>333</v>
      </c>
      <c r="I8" t="s">
        <v>334</v>
      </c>
      <c r="J8" t="s">
        <v>335</v>
      </c>
      <c r="N8" t="s">
        <v>448</v>
      </c>
      <c r="AH8" s="224"/>
    </row>
    <row r="9" spans="1:34" x14ac:dyDescent="0.25">
      <c r="A9" s="232">
        <v>503</v>
      </c>
      <c r="B9" s="31"/>
      <c r="C9">
        <v>500</v>
      </c>
      <c r="E9" t="s">
        <v>449</v>
      </c>
      <c r="F9" t="s">
        <v>450</v>
      </c>
      <c r="H9" t="s">
        <v>333</v>
      </c>
      <c r="I9" t="s">
        <v>334</v>
      </c>
      <c r="J9" t="s">
        <v>335</v>
      </c>
      <c r="N9" t="s">
        <v>448</v>
      </c>
      <c r="AH9" s="224"/>
    </row>
    <row r="10" spans="1:34" x14ac:dyDescent="0.25">
      <c r="A10" s="232">
        <v>501</v>
      </c>
      <c r="B10" s="31"/>
      <c r="C10">
        <v>500</v>
      </c>
      <c r="E10" t="s">
        <v>449</v>
      </c>
      <c r="F10" t="s">
        <v>450</v>
      </c>
      <c r="H10" t="s">
        <v>333</v>
      </c>
      <c r="I10" t="s">
        <v>334</v>
      </c>
      <c r="J10" t="s">
        <v>335</v>
      </c>
      <c r="N10" t="s">
        <v>448</v>
      </c>
      <c r="AH10" s="224"/>
    </row>
    <row r="11" spans="1:34" x14ac:dyDescent="0.25">
      <c r="A11" s="232">
        <v>901</v>
      </c>
      <c r="B11" s="31"/>
      <c r="C11">
        <v>900</v>
      </c>
      <c r="E11" t="s">
        <v>449</v>
      </c>
      <c r="F11" t="s">
        <v>450</v>
      </c>
      <c r="H11" t="s">
        <v>333</v>
      </c>
      <c r="I11" t="s">
        <v>334</v>
      </c>
      <c r="J11" t="s">
        <v>335</v>
      </c>
      <c r="N11" t="s">
        <v>448</v>
      </c>
      <c r="AH11" s="224"/>
    </row>
    <row r="12" spans="1:34" x14ac:dyDescent="0.25">
      <c r="A12" s="232">
        <v>501</v>
      </c>
      <c r="B12" s="31"/>
      <c r="C12">
        <v>500</v>
      </c>
      <c r="E12" t="s">
        <v>449</v>
      </c>
      <c r="F12" t="s">
        <v>450</v>
      </c>
      <c r="H12" t="s">
        <v>333</v>
      </c>
      <c r="I12" t="s">
        <v>334</v>
      </c>
      <c r="J12" t="s">
        <v>335</v>
      </c>
      <c r="N12" t="s">
        <v>448</v>
      </c>
      <c r="AH12" s="224"/>
    </row>
    <row r="13" spans="1:34" x14ac:dyDescent="0.25">
      <c r="A13" s="232">
        <v>503</v>
      </c>
      <c r="B13" s="31"/>
      <c r="C13">
        <v>500</v>
      </c>
      <c r="E13" t="s">
        <v>449</v>
      </c>
      <c r="F13" t="s">
        <v>450</v>
      </c>
      <c r="H13" t="s">
        <v>333</v>
      </c>
      <c r="I13" t="s">
        <v>334</v>
      </c>
      <c r="J13" t="s">
        <v>335</v>
      </c>
      <c r="N13" t="s">
        <v>448</v>
      </c>
      <c r="AH13" s="224"/>
    </row>
    <row r="14" spans="1:34" x14ac:dyDescent="0.25">
      <c r="A14" s="232">
        <v>501</v>
      </c>
      <c r="B14" s="31"/>
      <c r="C14">
        <v>500</v>
      </c>
      <c r="E14" t="s">
        <v>449</v>
      </c>
      <c r="F14" t="s">
        <v>450</v>
      </c>
      <c r="H14" t="s">
        <v>333</v>
      </c>
      <c r="I14" t="s">
        <v>334</v>
      </c>
      <c r="J14" t="s">
        <v>335</v>
      </c>
      <c r="N14" t="s">
        <v>448</v>
      </c>
      <c r="AH14" s="224"/>
    </row>
    <row r="15" spans="1:34" x14ac:dyDescent="0.25">
      <c r="A15" s="232">
        <v>503</v>
      </c>
      <c r="B15" s="31"/>
      <c r="C15">
        <v>500</v>
      </c>
      <c r="E15" t="s">
        <v>449</v>
      </c>
      <c r="F15" t="s">
        <v>450</v>
      </c>
      <c r="H15" t="s">
        <v>333</v>
      </c>
      <c r="I15" t="s">
        <v>334</v>
      </c>
      <c r="J15" t="s">
        <v>335</v>
      </c>
      <c r="N15" t="s">
        <v>448</v>
      </c>
      <c r="AH15" s="224"/>
    </row>
    <row r="16" spans="1:34" x14ac:dyDescent="0.25">
      <c r="A16" s="232">
        <v>503</v>
      </c>
      <c r="B16" s="31"/>
      <c r="C16">
        <v>500</v>
      </c>
      <c r="E16" t="s">
        <v>449</v>
      </c>
      <c r="F16" t="s">
        <v>450</v>
      </c>
      <c r="H16" t="s">
        <v>333</v>
      </c>
      <c r="I16" t="s">
        <v>334</v>
      </c>
      <c r="J16" t="s">
        <v>335</v>
      </c>
      <c r="N16" t="s">
        <v>448</v>
      </c>
      <c r="AH16" s="224"/>
    </row>
    <row r="17" spans="1:34" x14ac:dyDescent="0.25">
      <c r="A17" s="232">
        <v>503</v>
      </c>
      <c r="B17" s="31"/>
      <c r="C17">
        <v>500</v>
      </c>
      <c r="E17" t="s">
        <v>449</v>
      </c>
      <c r="F17" t="s">
        <v>450</v>
      </c>
      <c r="H17" t="s">
        <v>333</v>
      </c>
      <c r="I17" t="s">
        <v>334</v>
      </c>
      <c r="J17" t="s">
        <v>335</v>
      </c>
      <c r="N17" t="s">
        <v>448</v>
      </c>
      <c r="AH17" s="224"/>
    </row>
    <row r="18" spans="1:34" x14ac:dyDescent="0.25">
      <c r="A18" s="232">
        <v>901</v>
      </c>
      <c r="B18" s="31"/>
      <c r="C18">
        <v>900</v>
      </c>
      <c r="E18" t="s">
        <v>449</v>
      </c>
      <c r="F18" t="s">
        <v>450</v>
      </c>
      <c r="H18" t="s">
        <v>333</v>
      </c>
      <c r="I18" t="s">
        <v>334</v>
      </c>
      <c r="J18" t="s">
        <v>335</v>
      </c>
      <c r="N18" t="s">
        <v>448</v>
      </c>
      <c r="AH18" s="224"/>
    </row>
    <row r="19" spans="1:34" x14ac:dyDescent="0.25">
      <c r="A19" s="232">
        <v>503</v>
      </c>
      <c r="B19" s="31"/>
      <c r="C19">
        <v>500</v>
      </c>
      <c r="E19" t="s">
        <v>449</v>
      </c>
      <c r="F19" t="s">
        <v>450</v>
      </c>
      <c r="H19" t="s">
        <v>333</v>
      </c>
      <c r="I19" t="s">
        <v>334</v>
      </c>
      <c r="J19" t="s">
        <v>335</v>
      </c>
      <c r="N19" t="s">
        <v>448</v>
      </c>
      <c r="AH19" s="224"/>
    </row>
    <row r="20" spans="1:34" x14ac:dyDescent="0.25">
      <c r="A20" s="232">
        <v>501</v>
      </c>
      <c r="B20" s="31"/>
      <c r="C20">
        <v>500</v>
      </c>
      <c r="E20" t="s">
        <v>449</v>
      </c>
      <c r="F20" t="s">
        <v>450</v>
      </c>
      <c r="H20" t="s">
        <v>333</v>
      </c>
      <c r="I20" t="s">
        <v>334</v>
      </c>
      <c r="J20" t="s">
        <v>335</v>
      </c>
      <c r="N20" t="s">
        <v>448</v>
      </c>
      <c r="AH20" s="224"/>
    </row>
    <row r="21" spans="1:34" x14ac:dyDescent="0.25">
      <c r="A21" s="232">
        <v>903</v>
      </c>
      <c r="B21" s="31"/>
      <c r="C21">
        <v>900</v>
      </c>
      <c r="E21" t="s">
        <v>449</v>
      </c>
      <c r="F21" t="s">
        <v>450</v>
      </c>
      <c r="H21" t="s">
        <v>333</v>
      </c>
      <c r="I21" t="s">
        <v>334</v>
      </c>
      <c r="J21" t="s">
        <v>335</v>
      </c>
      <c r="N21" t="s">
        <v>448</v>
      </c>
      <c r="AH21" s="224"/>
    </row>
    <row r="22" spans="1:34" x14ac:dyDescent="0.25">
      <c r="A22" s="232">
        <v>603</v>
      </c>
      <c r="B22" s="31"/>
      <c r="C22">
        <v>600</v>
      </c>
      <c r="E22" t="s">
        <v>449</v>
      </c>
      <c r="F22" t="s">
        <v>450</v>
      </c>
      <c r="H22" t="s">
        <v>333</v>
      </c>
      <c r="I22" t="s">
        <v>334</v>
      </c>
      <c r="J22" t="s">
        <v>335</v>
      </c>
      <c r="N22" t="s">
        <v>448</v>
      </c>
      <c r="AH22" s="224"/>
    </row>
    <row r="23" spans="1:34" x14ac:dyDescent="0.25">
      <c r="A23" s="232">
        <v>603</v>
      </c>
      <c r="B23" s="31"/>
      <c r="C23">
        <v>600</v>
      </c>
      <c r="E23" t="s">
        <v>449</v>
      </c>
      <c r="F23" t="s">
        <v>450</v>
      </c>
      <c r="H23" t="s">
        <v>333</v>
      </c>
      <c r="I23" t="s">
        <v>334</v>
      </c>
      <c r="J23" t="s">
        <v>335</v>
      </c>
      <c r="N23" t="s">
        <v>448</v>
      </c>
      <c r="AH23" s="224"/>
    </row>
    <row r="24" spans="1:34" x14ac:dyDescent="0.25">
      <c r="A24" s="232">
        <v>501</v>
      </c>
      <c r="B24" s="31"/>
      <c r="C24">
        <v>500</v>
      </c>
      <c r="E24" t="s">
        <v>449</v>
      </c>
      <c r="F24" t="s">
        <v>450</v>
      </c>
      <c r="H24" t="s">
        <v>333</v>
      </c>
      <c r="I24" t="s">
        <v>334</v>
      </c>
      <c r="J24" t="s">
        <v>335</v>
      </c>
      <c r="N24" t="s">
        <v>448</v>
      </c>
      <c r="AH24" s="224"/>
    </row>
    <row r="25" spans="1:34" x14ac:dyDescent="0.25">
      <c r="A25" s="232">
        <v>901</v>
      </c>
      <c r="B25" s="31"/>
      <c r="C25">
        <v>900</v>
      </c>
      <c r="E25" t="s">
        <v>449</v>
      </c>
      <c r="F25" t="s">
        <v>450</v>
      </c>
      <c r="H25" t="s">
        <v>333</v>
      </c>
      <c r="I25" t="s">
        <v>334</v>
      </c>
      <c r="J25" t="s">
        <v>335</v>
      </c>
      <c r="N25" t="s">
        <v>448</v>
      </c>
      <c r="AH25" s="224"/>
    </row>
    <row r="26" spans="1:34" x14ac:dyDescent="0.25">
      <c r="A26" s="232">
        <v>901</v>
      </c>
      <c r="B26" s="31"/>
      <c r="C26">
        <v>900</v>
      </c>
      <c r="E26" t="s">
        <v>449</v>
      </c>
      <c r="F26" t="s">
        <v>450</v>
      </c>
      <c r="H26" t="s">
        <v>333</v>
      </c>
      <c r="I26" t="s">
        <v>334</v>
      </c>
      <c r="J26" t="s">
        <v>335</v>
      </c>
      <c r="N26" t="s">
        <v>448</v>
      </c>
      <c r="AH26" s="224"/>
    </row>
    <row r="27" spans="1:34" x14ac:dyDescent="0.25">
      <c r="A27" s="232">
        <v>501</v>
      </c>
      <c r="B27" s="31"/>
      <c r="C27">
        <v>500</v>
      </c>
      <c r="E27" t="s">
        <v>449</v>
      </c>
      <c r="F27" t="s">
        <v>450</v>
      </c>
      <c r="H27" t="s">
        <v>333</v>
      </c>
      <c r="I27" t="s">
        <v>334</v>
      </c>
      <c r="J27" t="s">
        <v>335</v>
      </c>
      <c r="N27" t="s">
        <v>448</v>
      </c>
      <c r="AH27" s="224"/>
    </row>
    <row r="28" spans="1:34" x14ac:dyDescent="0.25">
      <c r="A28" s="232">
        <v>501</v>
      </c>
      <c r="B28" s="31"/>
      <c r="C28">
        <v>500</v>
      </c>
      <c r="E28" t="s">
        <v>449</v>
      </c>
      <c r="F28" t="s">
        <v>450</v>
      </c>
      <c r="H28" t="s">
        <v>333</v>
      </c>
      <c r="I28" t="s">
        <v>334</v>
      </c>
      <c r="J28" t="s">
        <v>335</v>
      </c>
      <c r="N28" t="s">
        <v>448</v>
      </c>
      <c r="AH28" s="224"/>
    </row>
    <row r="29" spans="1:34" x14ac:dyDescent="0.25">
      <c r="A29" s="232">
        <v>503</v>
      </c>
      <c r="B29" s="31"/>
      <c r="C29">
        <v>500</v>
      </c>
      <c r="E29" t="s">
        <v>449</v>
      </c>
      <c r="F29" t="s">
        <v>450</v>
      </c>
      <c r="H29" t="s">
        <v>333</v>
      </c>
      <c r="I29" t="s">
        <v>334</v>
      </c>
      <c r="J29" t="s">
        <v>335</v>
      </c>
      <c r="N29" t="s">
        <v>448</v>
      </c>
      <c r="AH29" s="224"/>
    </row>
    <row r="30" spans="1:34" x14ac:dyDescent="0.25">
      <c r="A30" s="232">
        <v>501</v>
      </c>
      <c r="B30" s="31"/>
      <c r="C30">
        <v>500</v>
      </c>
      <c r="E30" t="s">
        <v>449</v>
      </c>
      <c r="F30" t="s">
        <v>450</v>
      </c>
      <c r="H30" t="s">
        <v>333</v>
      </c>
      <c r="I30" t="s">
        <v>334</v>
      </c>
      <c r="J30" t="s">
        <v>335</v>
      </c>
      <c r="N30" t="s">
        <v>448</v>
      </c>
      <c r="AH30" s="224"/>
    </row>
    <row r="31" spans="1:34" x14ac:dyDescent="0.25">
      <c r="A31" s="232">
        <v>501</v>
      </c>
      <c r="B31" s="31"/>
      <c r="C31">
        <v>500</v>
      </c>
      <c r="E31" t="s">
        <v>449</v>
      </c>
      <c r="F31" t="s">
        <v>450</v>
      </c>
      <c r="H31" t="s">
        <v>333</v>
      </c>
      <c r="I31" t="s">
        <v>334</v>
      </c>
      <c r="J31" t="s">
        <v>335</v>
      </c>
      <c r="N31" t="s">
        <v>448</v>
      </c>
      <c r="AH31" s="224"/>
    </row>
    <row r="32" spans="1:34" x14ac:dyDescent="0.25">
      <c r="A32" s="232">
        <v>901</v>
      </c>
      <c r="B32" s="31"/>
      <c r="C32">
        <v>900</v>
      </c>
      <c r="E32" t="s">
        <v>449</v>
      </c>
      <c r="F32" t="s">
        <v>450</v>
      </c>
      <c r="H32" t="s">
        <v>333</v>
      </c>
      <c r="I32" t="s">
        <v>334</v>
      </c>
      <c r="J32" t="s">
        <v>335</v>
      </c>
      <c r="N32" t="s">
        <v>448</v>
      </c>
      <c r="AH32" s="224"/>
    </row>
    <row r="33" spans="1:34" x14ac:dyDescent="0.25">
      <c r="A33" s="232">
        <v>901</v>
      </c>
      <c r="B33" s="31"/>
      <c r="C33">
        <v>900</v>
      </c>
      <c r="E33" t="s">
        <v>449</v>
      </c>
      <c r="F33" t="s">
        <v>450</v>
      </c>
      <c r="H33" t="s">
        <v>333</v>
      </c>
      <c r="I33" t="s">
        <v>334</v>
      </c>
      <c r="J33" t="s">
        <v>335</v>
      </c>
      <c r="N33" t="s">
        <v>448</v>
      </c>
      <c r="AH33" s="224"/>
    </row>
    <row r="34" spans="1:34" x14ac:dyDescent="0.25">
      <c r="A34" s="232">
        <v>503</v>
      </c>
      <c r="B34" s="31"/>
      <c r="C34">
        <v>500</v>
      </c>
      <c r="E34" t="s">
        <v>449</v>
      </c>
      <c r="F34" t="s">
        <v>450</v>
      </c>
      <c r="H34" t="s">
        <v>333</v>
      </c>
      <c r="I34" t="s">
        <v>334</v>
      </c>
      <c r="J34" t="s">
        <v>335</v>
      </c>
      <c r="N34" t="s">
        <v>448</v>
      </c>
      <c r="AH34" s="224"/>
    </row>
    <row r="35" spans="1:34" x14ac:dyDescent="0.25">
      <c r="A35" s="232">
        <v>501</v>
      </c>
      <c r="B35" s="31"/>
      <c r="C35">
        <v>500</v>
      </c>
      <c r="E35" t="s">
        <v>449</v>
      </c>
      <c r="F35" t="s">
        <v>450</v>
      </c>
      <c r="H35" t="s">
        <v>333</v>
      </c>
      <c r="I35" t="s">
        <v>334</v>
      </c>
      <c r="J35" t="s">
        <v>335</v>
      </c>
      <c r="N35" t="s">
        <v>448</v>
      </c>
      <c r="AH35" s="224"/>
    </row>
    <row r="36" spans="1:34" x14ac:dyDescent="0.25">
      <c r="A36" s="232">
        <v>501</v>
      </c>
      <c r="B36" s="31"/>
      <c r="C36">
        <v>500</v>
      </c>
      <c r="E36" t="s">
        <v>449</v>
      </c>
      <c r="F36" t="s">
        <v>450</v>
      </c>
      <c r="H36" t="s">
        <v>333</v>
      </c>
      <c r="I36" t="s">
        <v>334</v>
      </c>
      <c r="J36" t="s">
        <v>335</v>
      </c>
      <c r="N36" t="s">
        <v>448</v>
      </c>
      <c r="AH36" s="224"/>
    </row>
    <row r="37" spans="1:34" x14ac:dyDescent="0.25">
      <c r="A37" s="232">
        <v>501</v>
      </c>
      <c r="B37" s="31"/>
      <c r="C37">
        <v>500</v>
      </c>
      <c r="E37" t="s">
        <v>449</v>
      </c>
      <c r="F37" t="s">
        <v>450</v>
      </c>
      <c r="H37" t="s">
        <v>333</v>
      </c>
      <c r="I37" t="s">
        <v>334</v>
      </c>
      <c r="J37" t="s">
        <v>335</v>
      </c>
      <c r="N37" t="s">
        <v>448</v>
      </c>
      <c r="AH37" s="224"/>
    </row>
    <row r="38" spans="1:34" x14ac:dyDescent="0.25">
      <c r="A38" s="232">
        <v>901</v>
      </c>
      <c r="B38" s="31"/>
      <c r="C38">
        <v>900</v>
      </c>
      <c r="E38" t="s">
        <v>449</v>
      </c>
      <c r="F38" t="s">
        <v>450</v>
      </c>
      <c r="H38" t="s">
        <v>333</v>
      </c>
      <c r="I38" t="s">
        <v>334</v>
      </c>
      <c r="J38" t="s">
        <v>335</v>
      </c>
      <c r="N38" t="s">
        <v>448</v>
      </c>
      <c r="AH38" s="224"/>
    </row>
    <row r="39" spans="1:34" x14ac:dyDescent="0.25">
      <c r="A39" s="232">
        <v>501</v>
      </c>
      <c r="B39" s="31"/>
      <c r="C39">
        <v>500</v>
      </c>
      <c r="E39" t="s">
        <v>449</v>
      </c>
      <c r="F39" t="s">
        <v>450</v>
      </c>
      <c r="H39" t="s">
        <v>333</v>
      </c>
      <c r="I39" t="s">
        <v>334</v>
      </c>
      <c r="J39" t="s">
        <v>335</v>
      </c>
      <c r="N39" t="s">
        <v>448</v>
      </c>
      <c r="AH39" s="224"/>
    </row>
    <row r="40" spans="1:34" x14ac:dyDescent="0.25">
      <c r="A40" s="232">
        <v>903</v>
      </c>
      <c r="B40" s="31"/>
      <c r="C40">
        <v>900</v>
      </c>
      <c r="E40" t="s">
        <v>449</v>
      </c>
      <c r="F40" t="s">
        <v>450</v>
      </c>
      <c r="H40" t="s">
        <v>333</v>
      </c>
      <c r="I40" t="s">
        <v>334</v>
      </c>
      <c r="J40" t="s">
        <v>335</v>
      </c>
      <c r="N40" t="s">
        <v>448</v>
      </c>
      <c r="AH40" s="224"/>
    </row>
    <row r="41" spans="1:34" x14ac:dyDescent="0.25">
      <c r="A41" s="232">
        <v>503</v>
      </c>
      <c r="B41" s="31"/>
      <c r="C41">
        <v>500</v>
      </c>
      <c r="E41" t="s">
        <v>449</v>
      </c>
      <c r="F41" t="s">
        <v>450</v>
      </c>
      <c r="H41" t="s">
        <v>333</v>
      </c>
      <c r="I41" t="s">
        <v>334</v>
      </c>
      <c r="J41" t="s">
        <v>335</v>
      </c>
      <c r="N41" t="s">
        <v>448</v>
      </c>
      <c r="AH41" s="224"/>
    </row>
    <row r="42" spans="1:34" x14ac:dyDescent="0.25">
      <c r="A42" s="232">
        <v>901</v>
      </c>
      <c r="B42" s="31"/>
      <c r="C42">
        <v>900</v>
      </c>
      <c r="E42" t="s">
        <v>449</v>
      </c>
      <c r="F42" t="s">
        <v>450</v>
      </c>
      <c r="H42" t="s">
        <v>333</v>
      </c>
      <c r="I42" t="s">
        <v>334</v>
      </c>
      <c r="J42" t="s">
        <v>335</v>
      </c>
      <c r="N42" t="s">
        <v>448</v>
      </c>
      <c r="AH42" s="224"/>
    </row>
    <row r="43" spans="1:34" x14ac:dyDescent="0.25">
      <c r="A43" s="232">
        <v>501</v>
      </c>
      <c r="B43" s="31"/>
      <c r="C43">
        <v>500</v>
      </c>
      <c r="E43" t="s">
        <v>449</v>
      </c>
      <c r="F43" t="s">
        <v>450</v>
      </c>
      <c r="H43" t="s">
        <v>333</v>
      </c>
      <c r="I43" t="s">
        <v>334</v>
      </c>
      <c r="J43" t="s">
        <v>335</v>
      </c>
      <c r="N43" t="s">
        <v>448</v>
      </c>
      <c r="AH43" s="224"/>
    </row>
    <row r="44" spans="1:34" x14ac:dyDescent="0.25">
      <c r="A44" s="232">
        <v>501</v>
      </c>
      <c r="B44" s="31"/>
      <c r="C44">
        <v>500</v>
      </c>
      <c r="E44" t="s">
        <v>449</v>
      </c>
      <c r="F44" t="s">
        <v>450</v>
      </c>
      <c r="H44" t="s">
        <v>333</v>
      </c>
      <c r="I44" t="s">
        <v>334</v>
      </c>
      <c r="J44" t="s">
        <v>335</v>
      </c>
      <c r="N44" t="s">
        <v>448</v>
      </c>
      <c r="AH44" s="224"/>
    </row>
    <row r="45" spans="1:34" x14ac:dyDescent="0.25">
      <c r="A45" s="232">
        <v>501</v>
      </c>
      <c r="B45" s="31"/>
      <c r="C45">
        <v>500</v>
      </c>
      <c r="E45" t="s">
        <v>449</v>
      </c>
      <c r="F45" t="s">
        <v>450</v>
      </c>
      <c r="H45" t="s">
        <v>333</v>
      </c>
      <c r="I45" t="s">
        <v>334</v>
      </c>
      <c r="J45" t="s">
        <v>335</v>
      </c>
      <c r="N45" t="s">
        <v>448</v>
      </c>
      <c r="AH45" s="224"/>
    </row>
    <row r="46" spans="1:34" x14ac:dyDescent="0.25">
      <c r="A46" s="232">
        <v>903</v>
      </c>
      <c r="B46" s="31"/>
      <c r="C46">
        <v>900</v>
      </c>
      <c r="E46" t="s">
        <v>449</v>
      </c>
      <c r="F46" t="s">
        <v>450</v>
      </c>
      <c r="H46" t="s">
        <v>333</v>
      </c>
      <c r="I46" t="s">
        <v>334</v>
      </c>
      <c r="J46" t="s">
        <v>335</v>
      </c>
      <c r="N46" t="s">
        <v>448</v>
      </c>
      <c r="AH46" s="224"/>
    </row>
    <row r="47" spans="1:34" x14ac:dyDescent="0.25">
      <c r="A47" s="232">
        <v>501</v>
      </c>
      <c r="B47" s="31"/>
      <c r="C47">
        <v>500</v>
      </c>
      <c r="E47" t="s">
        <v>449</v>
      </c>
      <c r="F47" t="s">
        <v>450</v>
      </c>
      <c r="H47" t="s">
        <v>333</v>
      </c>
      <c r="I47" t="s">
        <v>334</v>
      </c>
      <c r="J47" t="s">
        <v>335</v>
      </c>
      <c r="N47" t="s">
        <v>448</v>
      </c>
      <c r="AH47" s="224"/>
    </row>
    <row r="48" spans="1:34" x14ac:dyDescent="0.25">
      <c r="A48" s="232">
        <v>501</v>
      </c>
      <c r="B48" s="31"/>
      <c r="C48">
        <v>500</v>
      </c>
      <c r="E48" t="s">
        <v>449</v>
      </c>
      <c r="F48" t="s">
        <v>450</v>
      </c>
      <c r="H48" t="s">
        <v>333</v>
      </c>
      <c r="I48" t="s">
        <v>334</v>
      </c>
      <c r="J48" t="s">
        <v>335</v>
      </c>
      <c r="N48" t="s">
        <v>448</v>
      </c>
      <c r="AH48" s="224"/>
    </row>
    <row r="49" spans="1:34" x14ac:dyDescent="0.25">
      <c r="A49" s="232">
        <v>503</v>
      </c>
      <c r="B49" s="31"/>
      <c r="C49">
        <v>500</v>
      </c>
      <c r="E49" t="s">
        <v>449</v>
      </c>
      <c r="F49" t="s">
        <v>450</v>
      </c>
      <c r="H49" t="s">
        <v>333</v>
      </c>
      <c r="I49" t="s">
        <v>334</v>
      </c>
      <c r="J49" t="s">
        <v>335</v>
      </c>
      <c r="N49" t="s">
        <v>448</v>
      </c>
      <c r="AH49" s="224"/>
    </row>
    <row r="50" spans="1:34" x14ac:dyDescent="0.25">
      <c r="A50" s="232">
        <v>503</v>
      </c>
      <c r="B50" s="31"/>
      <c r="C50">
        <v>500</v>
      </c>
      <c r="E50" t="s">
        <v>449</v>
      </c>
      <c r="F50" t="s">
        <v>450</v>
      </c>
      <c r="H50" t="s">
        <v>333</v>
      </c>
      <c r="I50" t="s">
        <v>334</v>
      </c>
      <c r="J50" t="s">
        <v>335</v>
      </c>
      <c r="N50" t="s">
        <v>448</v>
      </c>
      <c r="AH50" s="224"/>
    </row>
    <row r="51" spans="1:34" x14ac:dyDescent="0.25">
      <c r="A51" s="232">
        <v>501</v>
      </c>
      <c r="B51" s="31"/>
      <c r="C51">
        <v>500</v>
      </c>
      <c r="E51" t="s">
        <v>449</v>
      </c>
      <c r="F51" t="s">
        <v>450</v>
      </c>
      <c r="H51" t="s">
        <v>333</v>
      </c>
      <c r="I51" t="s">
        <v>334</v>
      </c>
      <c r="J51" t="s">
        <v>335</v>
      </c>
      <c r="N51" t="s">
        <v>448</v>
      </c>
      <c r="AH51" s="224"/>
    </row>
    <row r="52" spans="1:34" x14ac:dyDescent="0.25">
      <c r="A52" s="232">
        <v>503</v>
      </c>
      <c r="B52" s="31"/>
      <c r="C52">
        <v>500</v>
      </c>
      <c r="E52" t="s">
        <v>449</v>
      </c>
      <c r="F52" t="s">
        <v>450</v>
      </c>
      <c r="H52" t="s">
        <v>333</v>
      </c>
      <c r="I52" t="s">
        <v>334</v>
      </c>
      <c r="J52" t="s">
        <v>335</v>
      </c>
      <c r="N52" t="s">
        <v>448</v>
      </c>
      <c r="AH52" s="224"/>
    </row>
    <row r="53" spans="1:34" x14ac:dyDescent="0.25">
      <c r="A53" s="232">
        <v>501</v>
      </c>
      <c r="B53" s="31"/>
      <c r="C53">
        <v>500</v>
      </c>
      <c r="E53" t="s">
        <v>449</v>
      </c>
      <c r="F53" t="s">
        <v>450</v>
      </c>
      <c r="H53" t="s">
        <v>333</v>
      </c>
      <c r="I53" t="s">
        <v>334</v>
      </c>
      <c r="J53" t="s">
        <v>335</v>
      </c>
      <c r="N53" t="s">
        <v>448</v>
      </c>
      <c r="AH53" s="224"/>
    </row>
    <row r="54" spans="1:34" x14ac:dyDescent="0.25">
      <c r="A54" s="232">
        <v>501</v>
      </c>
      <c r="B54" s="31"/>
      <c r="C54">
        <v>500</v>
      </c>
      <c r="E54" t="s">
        <v>449</v>
      </c>
      <c r="F54" t="s">
        <v>450</v>
      </c>
      <c r="H54" t="s">
        <v>333</v>
      </c>
      <c r="I54" t="s">
        <v>334</v>
      </c>
      <c r="J54" t="s">
        <v>335</v>
      </c>
      <c r="N54" t="s">
        <v>448</v>
      </c>
      <c r="AH54" s="224"/>
    </row>
    <row r="55" spans="1:34" x14ac:dyDescent="0.25">
      <c r="A55" s="232">
        <v>603</v>
      </c>
      <c r="B55" s="31"/>
      <c r="C55">
        <v>600</v>
      </c>
      <c r="E55" t="s">
        <v>449</v>
      </c>
      <c r="F55" t="s">
        <v>450</v>
      </c>
      <c r="H55" t="s">
        <v>333</v>
      </c>
      <c r="I55" t="s">
        <v>334</v>
      </c>
      <c r="J55" t="s">
        <v>335</v>
      </c>
      <c r="N55" t="s">
        <v>448</v>
      </c>
      <c r="AH55" s="224"/>
    </row>
    <row r="56" spans="1:34" x14ac:dyDescent="0.25">
      <c r="A56" s="232">
        <v>503</v>
      </c>
      <c r="B56" s="31"/>
      <c r="C56">
        <v>500</v>
      </c>
      <c r="E56" t="s">
        <v>449</v>
      </c>
      <c r="F56" t="s">
        <v>450</v>
      </c>
      <c r="H56" t="s">
        <v>333</v>
      </c>
      <c r="I56" t="s">
        <v>334</v>
      </c>
      <c r="J56" t="s">
        <v>335</v>
      </c>
      <c r="N56" t="s">
        <v>448</v>
      </c>
      <c r="AH56" s="224"/>
    </row>
    <row r="57" spans="1:34" x14ac:dyDescent="0.25">
      <c r="A57" s="232">
        <v>503</v>
      </c>
      <c r="B57" s="31"/>
      <c r="C57">
        <v>500</v>
      </c>
      <c r="E57" t="s">
        <v>449</v>
      </c>
      <c r="F57" t="s">
        <v>450</v>
      </c>
      <c r="H57" t="s">
        <v>333</v>
      </c>
      <c r="I57" t="s">
        <v>334</v>
      </c>
      <c r="J57" t="s">
        <v>335</v>
      </c>
      <c r="N57" t="s">
        <v>448</v>
      </c>
      <c r="AH57" s="224"/>
    </row>
    <row r="58" spans="1:34" x14ac:dyDescent="0.25">
      <c r="A58" s="232">
        <v>503</v>
      </c>
      <c r="B58" s="31"/>
      <c r="C58">
        <v>500</v>
      </c>
      <c r="E58" t="s">
        <v>449</v>
      </c>
      <c r="F58" t="s">
        <v>450</v>
      </c>
      <c r="H58" t="s">
        <v>333</v>
      </c>
      <c r="I58" t="s">
        <v>334</v>
      </c>
      <c r="J58" t="s">
        <v>335</v>
      </c>
      <c r="N58" t="s">
        <v>448</v>
      </c>
      <c r="AH58" s="224"/>
    </row>
    <row r="59" spans="1:34" x14ac:dyDescent="0.25">
      <c r="A59" s="232">
        <v>501</v>
      </c>
      <c r="B59" s="31"/>
      <c r="C59">
        <v>500</v>
      </c>
      <c r="E59" t="s">
        <v>449</v>
      </c>
      <c r="F59" t="s">
        <v>450</v>
      </c>
      <c r="H59" t="s">
        <v>333</v>
      </c>
      <c r="I59" t="s">
        <v>334</v>
      </c>
      <c r="J59" t="s">
        <v>335</v>
      </c>
      <c r="N59" t="s">
        <v>448</v>
      </c>
      <c r="AH59" s="224"/>
    </row>
    <row r="60" spans="1:34" x14ac:dyDescent="0.25">
      <c r="A60" s="232">
        <v>501</v>
      </c>
      <c r="B60" s="31"/>
      <c r="C60">
        <v>500</v>
      </c>
      <c r="E60" t="s">
        <v>449</v>
      </c>
      <c r="F60" t="s">
        <v>450</v>
      </c>
      <c r="H60" t="s">
        <v>333</v>
      </c>
      <c r="I60" t="s">
        <v>334</v>
      </c>
      <c r="J60" t="s">
        <v>335</v>
      </c>
      <c r="N60" t="s">
        <v>448</v>
      </c>
      <c r="AH60" s="224"/>
    </row>
    <row r="61" spans="1:34" x14ac:dyDescent="0.25">
      <c r="A61" s="232">
        <v>501</v>
      </c>
      <c r="B61" s="31"/>
      <c r="C61">
        <v>500</v>
      </c>
      <c r="E61" t="s">
        <v>449</v>
      </c>
      <c r="F61" t="s">
        <v>450</v>
      </c>
      <c r="H61" t="s">
        <v>333</v>
      </c>
      <c r="I61" t="s">
        <v>334</v>
      </c>
      <c r="J61" t="s">
        <v>335</v>
      </c>
      <c r="N61" t="s">
        <v>448</v>
      </c>
      <c r="AH61" s="224"/>
    </row>
    <row r="62" spans="1:34" x14ac:dyDescent="0.25">
      <c r="A62" s="232">
        <v>501</v>
      </c>
      <c r="B62" s="31"/>
      <c r="C62">
        <v>500</v>
      </c>
      <c r="E62" t="s">
        <v>449</v>
      </c>
      <c r="F62" t="s">
        <v>450</v>
      </c>
      <c r="H62" t="s">
        <v>333</v>
      </c>
      <c r="I62" t="s">
        <v>334</v>
      </c>
      <c r="J62" t="s">
        <v>335</v>
      </c>
      <c r="N62" t="s">
        <v>448</v>
      </c>
      <c r="AH62" s="224"/>
    </row>
    <row r="63" spans="1:34" x14ac:dyDescent="0.25">
      <c r="A63" s="232">
        <v>305</v>
      </c>
      <c r="B63" s="31"/>
      <c r="C63">
        <v>300</v>
      </c>
      <c r="E63" t="s">
        <v>449</v>
      </c>
      <c r="F63" t="s">
        <v>450</v>
      </c>
      <c r="H63" t="s">
        <v>333</v>
      </c>
      <c r="I63" t="s">
        <v>334</v>
      </c>
      <c r="J63" t="s">
        <v>335</v>
      </c>
      <c r="N63" t="s">
        <v>448</v>
      </c>
      <c r="AH63" s="224"/>
    </row>
    <row r="64" spans="1:34" x14ac:dyDescent="0.25">
      <c r="A64" s="232">
        <v>501</v>
      </c>
      <c r="B64" s="31"/>
      <c r="C64">
        <v>500</v>
      </c>
      <c r="E64" t="s">
        <v>449</v>
      </c>
      <c r="F64" t="s">
        <v>450</v>
      </c>
      <c r="H64" t="s">
        <v>333</v>
      </c>
      <c r="I64" t="s">
        <v>334</v>
      </c>
      <c r="J64" t="s">
        <v>335</v>
      </c>
      <c r="N64" t="s">
        <v>448</v>
      </c>
      <c r="AH64" s="224"/>
    </row>
    <row r="65" spans="1:34" ht="15.75" thickBot="1" x14ac:dyDescent="0.3">
      <c r="A65" s="233">
        <v>503</v>
      </c>
      <c r="B65" s="39"/>
      <c r="C65" s="40">
        <v>500</v>
      </c>
      <c r="D65" s="40" t="s">
        <v>340</v>
      </c>
      <c r="E65" s="40" t="s">
        <v>449</v>
      </c>
      <c r="F65" s="40" t="s">
        <v>450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305</v>
      </c>
      <c r="B2" s="38"/>
      <c r="C2" s="53">
        <v>300</v>
      </c>
      <c r="D2" s="53" t="s">
        <v>339</v>
      </c>
      <c r="E2" s="53" t="s">
        <v>453</v>
      </c>
      <c r="F2" s="53" t="s">
        <v>454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503</v>
      </c>
      <c r="B3" s="31"/>
      <c r="C3">
        <v>500</v>
      </c>
      <c r="E3" t="s">
        <v>453</v>
      </c>
      <c r="F3" t="s">
        <v>454</v>
      </c>
      <c r="H3" t="s">
        <v>333</v>
      </c>
      <c r="I3" t="s">
        <v>334</v>
      </c>
      <c r="J3" t="s">
        <v>335</v>
      </c>
      <c r="N3" t="s">
        <v>452</v>
      </c>
      <c r="AH3" s="236"/>
    </row>
    <row r="4" spans="1:34" x14ac:dyDescent="0.25">
      <c r="A4" s="244">
        <v>901</v>
      </c>
      <c r="B4" s="31"/>
      <c r="C4">
        <v>900</v>
      </c>
      <c r="E4" t="s">
        <v>453</v>
      </c>
      <c r="F4" t="s">
        <v>454</v>
      </c>
      <c r="H4" t="s">
        <v>333</v>
      </c>
      <c r="I4" t="s">
        <v>334</v>
      </c>
      <c r="J4" t="s">
        <v>335</v>
      </c>
      <c r="N4" t="s">
        <v>452</v>
      </c>
      <c r="AH4" s="236"/>
    </row>
    <row r="5" spans="1:34" x14ac:dyDescent="0.25">
      <c r="A5" s="244">
        <v>503</v>
      </c>
      <c r="B5" s="31"/>
      <c r="C5">
        <v>500</v>
      </c>
      <c r="E5" t="s">
        <v>453</v>
      </c>
      <c r="F5" t="s">
        <v>454</v>
      </c>
      <c r="H5" t="s">
        <v>333</v>
      </c>
      <c r="I5" t="s">
        <v>334</v>
      </c>
      <c r="J5" t="s">
        <v>335</v>
      </c>
      <c r="N5" t="s">
        <v>452</v>
      </c>
      <c r="AH5" s="236"/>
    </row>
    <row r="6" spans="1:34" x14ac:dyDescent="0.25">
      <c r="A6" s="244">
        <v>901</v>
      </c>
      <c r="B6" s="31"/>
      <c r="C6">
        <v>900</v>
      </c>
      <c r="E6" t="s">
        <v>453</v>
      </c>
      <c r="F6" t="s">
        <v>454</v>
      </c>
      <c r="H6" t="s">
        <v>333</v>
      </c>
      <c r="I6" t="s">
        <v>334</v>
      </c>
      <c r="J6" t="s">
        <v>335</v>
      </c>
      <c r="N6" t="s">
        <v>452</v>
      </c>
      <c r="AH6" s="236"/>
    </row>
    <row r="7" spans="1:34" x14ac:dyDescent="0.25">
      <c r="A7" s="244">
        <v>901</v>
      </c>
      <c r="B7" s="31"/>
      <c r="C7">
        <v>900</v>
      </c>
      <c r="E7" t="s">
        <v>453</v>
      </c>
      <c r="F7" t="s">
        <v>454</v>
      </c>
      <c r="H7" t="s">
        <v>333</v>
      </c>
      <c r="I7" t="s">
        <v>334</v>
      </c>
      <c r="J7" t="s">
        <v>335</v>
      </c>
      <c r="N7" t="s">
        <v>452</v>
      </c>
      <c r="AH7" s="236"/>
    </row>
    <row r="8" spans="1:34" x14ac:dyDescent="0.25">
      <c r="A8" s="244">
        <v>501</v>
      </c>
      <c r="B8" s="31"/>
      <c r="C8">
        <v>500</v>
      </c>
      <c r="E8" t="s">
        <v>453</v>
      </c>
      <c r="F8" t="s">
        <v>454</v>
      </c>
      <c r="H8" t="s">
        <v>333</v>
      </c>
      <c r="I8" t="s">
        <v>334</v>
      </c>
      <c r="J8" t="s">
        <v>335</v>
      </c>
      <c r="N8" t="s">
        <v>452</v>
      </c>
      <c r="AH8" s="236"/>
    </row>
    <row r="9" spans="1:34" x14ac:dyDescent="0.25">
      <c r="A9" s="244">
        <v>501</v>
      </c>
      <c r="B9" s="31"/>
      <c r="C9">
        <v>500</v>
      </c>
      <c r="E9" t="s">
        <v>453</v>
      </c>
      <c r="F9" t="s">
        <v>454</v>
      </c>
      <c r="H9" t="s">
        <v>333</v>
      </c>
      <c r="I9" t="s">
        <v>334</v>
      </c>
      <c r="J9" t="s">
        <v>335</v>
      </c>
      <c r="N9" t="s">
        <v>452</v>
      </c>
      <c r="AH9" s="236"/>
    </row>
    <row r="10" spans="1:34" x14ac:dyDescent="0.25">
      <c r="A10" s="244">
        <v>305</v>
      </c>
      <c r="B10" s="31"/>
      <c r="C10">
        <v>300</v>
      </c>
      <c r="E10" t="s">
        <v>453</v>
      </c>
      <c r="F10" t="s">
        <v>454</v>
      </c>
      <c r="H10" t="s">
        <v>333</v>
      </c>
      <c r="I10" t="s">
        <v>334</v>
      </c>
      <c r="J10" t="s">
        <v>335</v>
      </c>
      <c r="N10" t="s">
        <v>452</v>
      </c>
      <c r="AH10" s="236"/>
    </row>
    <row r="11" spans="1:34" x14ac:dyDescent="0.25">
      <c r="A11" s="244">
        <v>501</v>
      </c>
      <c r="B11" s="31"/>
      <c r="C11">
        <v>500</v>
      </c>
      <c r="E11" t="s">
        <v>453</v>
      </c>
      <c r="F11" t="s">
        <v>454</v>
      </c>
      <c r="H11" t="s">
        <v>333</v>
      </c>
      <c r="I11" t="s">
        <v>334</v>
      </c>
      <c r="J11" t="s">
        <v>335</v>
      </c>
      <c r="N11" t="s">
        <v>452</v>
      </c>
      <c r="AH11" s="236"/>
    </row>
    <row r="12" spans="1:34" x14ac:dyDescent="0.25">
      <c r="A12" s="244">
        <v>501</v>
      </c>
      <c r="B12" s="31"/>
      <c r="C12">
        <v>500</v>
      </c>
      <c r="E12" t="s">
        <v>453</v>
      </c>
      <c r="F12" t="s">
        <v>454</v>
      </c>
      <c r="H12" t="s">
        <v>333</v>
      </c>
      <c r="I12" t="s">
        <v>334</v>
      </c>
      <c r="J12" t="s">
        <v>335</v>
      </c>
      <c r="N12" t="s">
        <v>452</v>
      </c>
      <c r="AH12" s="236"/>
    </row>
    <row r="13" spans="1:34" x14ac:dyDescent="0.25">
      <c r="A13" s="244">
        <v>501</v>
      </c>
      <c r="B13" s="31"/>
      <c r="C13">
        <v>500</v>
      </c>
      <c r="E13" t="s">
        <v>453</v>
      </c>
      <c r="F13" t="s">
        <v>454</v>
      </c>
      <c r="H13" t="s">
        <v>333</v>
      </c>
      <c r="I13" t="s">
        <v>334</v>
      </c>
      <c r="J13" t="s">
        <v>335</v>
      </c>
      <c r="N13" t="s">
        <v>452</v>
      </c>
      <c r="AH13" s="236"/>
    </row>
    <row r="14" spans="1:34" x14ac:dyDescent="0.25">
      <c r="A14" s="244">
        <v>501</v>
      </c>
      <c r="B14" s="31"/>
      <c r="C14">
        <v>500</v>
      </c>
      <c r="E14" t="s">
        <v>453</v>
      </c>
      <c r="F14" t="s">
        <v>454</v>
      </c>
      <c r="H14" t="s">
        <v>333</v>
      </c>
      <c r="I14" t="s">
        <v>334</v>
      </c>
      <c r="J14" t="s">
        <v>335</v>
      </c>
      <c r="N14" t="s">
        <v>452</v>
      </c>
      <c r="AH14" s="236"/>
    </row>
    <row r="15" spans="1:34" x14ac:dyDescent="0.25">
      <c r="A15" s="244">
        <v>501</v>
      </c>
      <c r="B15" s="31"/>
      <c r="C15">
        <v>500</v>
      </c>
      <c r="E15" t="s">
        <v>453</v>
      </c>
      <c r="F15" t="s">
        <v>454</v>
      </c>
      <c r="H15" t="s">
        <v>333</v>
      </c>
      <c r="I15" t="s">
        <v>334</v>
      </c>
      <c r="J15" t="s">
        <v>335</v>
      </c>
      <c r="N15" t="s">
        <v>452</v>
      </c>
      <c r="AH15" s="236"/>
    </row>
    <row r="16" spans="1:34" x14ac:dyDescent="0.25">
      <c r="A16" s="244">
        <v>501</v>
      </c>
      <c r="B16" s="31"/>
      <c r="C16">
        <v>500</v>
      </c>
      <c r="E16" t="s">
        <v>453</v>
      </c>
      <c r="F16" t="s">
        <v>454</v>
      </c>
      <c r="H16" t="s">
        <v>333</v>
      </c>
      <c r="I16" t="s">
        <v>334</v>
      </c>
      <c r="J16" t="s">
        <v>335</v>
      </c>
      <c r="N16" t="s">
        <v>452</v>
      </c>
      <c r="AH16" s="236"/>
    </row>
    <row r="17" spans="1:34" x14ac:dyDescent="0.25">
      <c r="A17" s="244">
        <v>501</v>
      </c>
      <c r="B17" s="31"/>
      <c r="C17">
        <v>500</v>
      </c>
      <c r="E17" t="s">
        <v>453</v>
      </c>
      <c r="F17" t="s">
        <v>454</v>
      </c>
      <c r="H17" t="s">
        <v>333</v>
      </c>
      <c r="I17" t="s">
        <v>334</v>
      </c>
      <c r="J17" t="s">
        <v>335</v>
      </c>
      <c r="N17" t="s">
        <v>452</v>
      </c>
      <c r="AH17" s="236"/>
    </row>
    <row r="18" spans="1:34" x14ac:dyDescent="0.25">
      <c r="A18" s="244">
        <v>503</v>
      </c>
      <c r="B18" s="31"/>
      <c r="C18">
        <v>500</v>
      </c>
      <c r="E18" t="s">
        <v>453</v>
      </c>
      <c r="F18" t="s">
        <v>454</v>
      </c>
      <c r="H18" t="s">
        <v>333</v>
      </c>
      <c r="I18" t="s">
        <v>334</v>
      </c>
      <c r="J18" t="s">
        <v>335</v>
      </c>
      <c r="N18" t="s">
        <v>452</v>
      </c>
      <c r="AH18" s="236"/>
    </row>
    <row r="19" spans="1:34" x14ac:dyDescent="0.25">
      <c r="A19" s="244">
        <v>501</v>
      </c>
      <c r="B19" s="31"/>
      <c r="C19">
        <v>500</v>
      </c>
      <c r="E19" t="s">
        <v>453</v>
      </c>
      <c r="F19" t="s">
        <v>454</v>
      </c>
      <c r="H19" t="s">
        <v>333</v>
      </c>
      <c r="I19" t="s">
        <v>334</v>
      </c>
      <c r="J19" t="s">
        <v>335</v>
      </c>
      <c r="N19" t="s">
        <v>452</v>
      </c>
      <c r="AH19" s="236"/>
    </row>
    <row r="20" spans="1:34" x14ac:dyDescent="0.25">
      <c r="A20" s="244">
        <v>903</v>
      </c>
      <c r="B20" s="31"/>
      <c r="C20">
        <v>900</v>
      </c>
      <c r="E20" t="s">
        <v>453</v>
      </c>
      <c r="F20" t="s">
        <v>454</v>
      </c>
      <c r="H20" t="s">
        <v>333</v>
      </c>
      <c r="I20" t="s">
        <v>334</v>
      </c>
      <c r="J20" t="s">
        <v>335</v>
      </c>
      <c r="N20" t="s">
        <v>452</v>
      </c>
      <c r="AH20" s="236"/>
    </row>
    <row r="21" spans="1:34" x14ac:dyDescent="0.25">
      <c r="A21" s="244">
        <v>501</v>
      </c>
      <c r="B21" s="31"/>
      <c r="C21">
        <v>500</v>
      </c>
      <c r="E21" t="s">
        <v>453</v>
      </c>
      <c r="F21" t="s">
        <v>454</v>
      </c>
      <c r="H21" t="s">
        <v>333</v>
      </c>
      <c r="I21" t="s">
        <v>334</v>
      </c>
      <c r="J21" t="s">
        <v>335</v>
      </c>
      <c r="N21" t="s">
        <v>452</v>
      </c>
      <c r="AH21" s="236"/>
    </row>
    <row r="22" spans="1:34" x14ac:dyDescent="0.25">
      <c r="A22" s="244">
        <v>501</v>
      </c>
      <c r="B22" s="31"/>
      <c r="C22">
        <v>500</v>
      </c>
      <c r="E22" t="s">
        <v>453</v>
      </c>
      <c r="F22" t="s">
        <v>454</v>
      </c>
      <c r="H22" t="s">
        <v>333</v>
      </c>
      <c r="I22" t="s">
        <v>334</v>
      </c>
      <c r="J22" t="s">
        <v>335</v>
      </c>
      <c r="N22" t="s">
        <v>452</v>
      </c>
      <c r="AH22" s="236"/>
    </row>
    <row r="23" spans="1:34" x14ac:dyDescent="0.25">
      <c r="A23" s="244">
        <v>501</v>
      </c>
      <c r="B23" s="31"/>
      <c r="C23">
        <v>500</v>
      </c>
      <c r="E23" t="s">
        <v>453</v>
      </c>
      <c r="F23" t="s">
        <v>454</v>
      </c>
      <c r="H23" t="s">
        <v>333</v>
      </c>
      <c r="I23" t="s">
        <v>334</v>
      </c>
      <c r="J23" t="s">
        <v>335</v>
      </c>
      <c r="N23" t="s">
        <v>452</v>
      </c>
      <c r="AH23" s="236"/>
    </row>
    <row r="24" spans="1:34" x14ac:dyDescent="0.25">
      <c r="A24" s="244">
        <v>503</v>
      </c>
      <c r="B24" s="31"/>
      <c r="C24">
        <v>500</v>
      </c>
      <c r="E24" t="s">
        <v>453</v>
      </c>
      <c r="F24" t="s">
        <v>454</v>
      </c>
      <c r="H24" t="s">
        <v>333</v>
      </c>
      <c r="I24" t="s">
        <v>334</v>
      </c>
      <c r="J24" t="s">
        <v>335</v>
      </c>
      <c r="N24" t="s">
        <v>452</v>
      </c>
      <c r="AH24" s="236"/>
    </row>
    <row r="25" spans="1:34" x14ac:dyDescent="0.25">
      <c r="A25" s="244">
        <v>503</v>
      </c>
      <c r="B25" s="31"/>
      <c r="C25">
        <v>500</v>
      </c>
      <c r="E25" t="s">
        <v>453</v>
      </c>
      <c r="F25" t="s">
        <v>454</v>
      </c>
      <c r="H25" t="s">
        <v>333</v>
      </c>
      <c r="I25" t="s">
        <v>334</v>
      </c>
      <c r="J25" t="s">
        <v>335</v>
      </c>
      <c r="N25" t="s">
        <v>452</v>
      </c>
      <c r="AH25" s="236"/>
    </row>
    <row r="26" spans="1:34" x14ac:dyDescent="0.25">
      <c r="A26" s="244">
        <v>305</v>
      </c>
      <c r="B26" s="31"/>
      <c r="C26">
        <v>300</v>
      </c>
      <c r="E26" t="s">
        <v>453</v>
      </c>
      <c r="F26" t="s">
        <v>454</v>
      </c>
      <c r="H26" t="s">
        <v>333</v>
      </c>
      <c r="I26" t="s">
        <v>334</v>
      </c>
      <c r="J26" t="s">
        <v>335</v>
      </c>
      <c r="N26" t="s">
        <v>452</v>
      </c>
      <c r="AH26" s="236"/>
    </row>
    <row r="27" spans="1:34" x14ac:dyDescent="0.25">
      <c r="A27" s="244">
        <v>501</v>
      </c>
      <c r="B27" s="31"/>
      <c r="C27">
        <v>500</v>
      </c>
      <c r="E27" t="s">
        <v>453</v>
      </c>
      <c r="F27" t="s">
        <v>454</v>
      </c>
      <c r="H27" t="s">
        <v>333</v>
      </c>
      <c r="I27" t="s">
        <v>334</v>
      </c>
      <c r="J27" t="s">
        <v>335</v>
      </c>
      <c r="N27" t="s">
        <v>452</v>
      </c>
      <c r="AH27" s="236"/>
    </row>
    <row r="28" spans="1:34" x14ac:dyDescent="0.25">
      <c r="A28" s="244">
        <v>501</v>
      </c>
      <c r="B28" s="31"/>
      <c r="C28">
        <v>500</v>
      </c>
      <c r="E28" t="s">
        <v>453</v>
      </c>
      <c r="F28" t="s">
        <v>454</v>
      </c>
      <c r="H28" t="s">
        <v>333</v>
      </c>
      <c r="I28" t="s">
        <v>334</v>
      </c>
      <c r="J28" t="s">
        <v>335</v>
      </c>
      <c r="N28" t="s">
        <v>452</v>
      </c>
      <c r="AH28" s="236"/>
    </row>
    <row r="29" spans="1:34" x14ac:dyDescent="0.25">
      <c r="A29" s="244">
        <v>501</v>
      </c>
      <c r="B29" s="31"/>
      <c r="C29">
        <v>500</v>
      </c>
      <c r="E29" t="s">
        <v>453</v>
      </c>
      <c r="F29" t="s">
        <v>454</v>
      </c>
      <c r="H29" t="s">
        <v>333</v>
      </c>
      <c r="I29" t="s">
        <v>334</v>
      </c>
      <c r="J29" t="s">
        <v>335</v>
      </c>
      <c r="N29" t="s">
        <v>452</v>
      </c>
      <c r="AH29" s="236"/>
    </row>
    <row r="30" spans="1:34" x14ac:dyDescent="0.25">
      <c r="A30" s="244">
        <v>501</v>
      </c>
      <c r="B30" s="31"/>
      <c r="C30">
        <v>500</v>
      </c>
      <c r="E30" t="s">
        <v>453</v>
      </c>
      <c r="F30" t="s">
        <v>454</v>
      </c>
      <c r="H30" t="s">
        <v>333</v>
      </c>
      <c r="I30" t="s">
        <v>334</v>
      </c>
      <c r="J30" t="s">
        <v>335</v>
      </c>
      <c r="N30" t="s">
        <v>452</v>
      </c>
      <c r="AH30" s="236"/>
    </row>
    <row r="31" spans="1:34" x14ac:dyDescent="0.25">
      <c r="A31" s="244">
        <v>503</v>
      </c>
      <c r="B31" s="31"/>
      <c r="C31">
        <v>500</v>
      </c>
      <c r="E31" t="s">
        <v>453</v>
      </c>
      <c r="F31" t="s">
        <v>454</v>
      </c>
      <c r="H31" t="s">
        <v>333</v>
      </c>
      <c r="I31" t="s">
        <v>334</v>
      </c>
      <c r="J31" t="s">
        <v>335</v>
      </c>
      <c r="N31" t="s">
        <v>452</v>
      </c>
      <c r="AH31" s="236"/>
    </row>
    <row r="32" spans="1:34" x14ac:dyDescent="0.25">
      <c r="A32" s="244">
        <v>501</v>
      </c>
      <c r="B32" s="31"/>
      <c r="C32">
        <v>500</v>
      </c>
      <c r="E32" t="s">
        <v>453</v>
      </c>
      <c r="F32" t="s">
        <v>454</v>
      </c>
      <c r="H32" t="s">
        <v>333</v>
      </c>
      <c r="I32" t="s">
        <v>334</v>
      </c>
      <c r="J32" t="s">
        <v>335</v>
      </c>
      <c r="N32" t="s">
        <v>452</v>
      </c>
      <c r="AH32" s="236"/>
    </row>
    <row r="33" spans="1:34" x14ac:dyDescent="0.25">
      <c r="A33" s="244">
        <v>903</v>
      </c>
      <c r="B33" s="31"/>
      <c r="C33">
        <v>900</v>
      </c>
      <c r="E33" t="s">
        <v>453</v>
      </c>
      <c r="F33" t="s">
        <v>454</v>
      </c>
      <c r="H33" t="s">
        <v>333</v>
      </c>
      <c r="I33" t="s">
        <v>334</v>
      </c>
      <c r="J33" t="s">
        <v>335</v>
      </c>
      <c r="N33" t="s">
        <v>452</v>
      </c>
      <c r="AH33" s="236"/>
    </row>
    <row r="34" spans="1:34" x14ac:dyDescent="0.25">
      <c r="A34" s="244">
        <v>501</v>
      </c>
      <c r="B34" s="31"/>
      <c r="C34">
        <v>500</v>
      </c>
      <c r="E34" t="s">
        <v>453</v>
      </c>
      <c r="F34" t="s">
        <v>454</v>
      </c>
      <c r="H34" t="s">
        <v>333</v>
      </c>
      <c r="I34" t="s">
        <v>334</v>
      </c>
      <c r="J34" t="s">
        <v>335</v>
      </c>
      <c r="N34" t="s">
        <v>452</v>
      </c>
      <c r="AH34" s="236"/>
    </row>
    <row r="35" spans="1:34" x14ac:dyDescent="0.25">
      <c r="A35" s="244">
        <v>501</v>
      </c>
      <c r="B35" s="31"/>
      <c r="C35">
        <v>500</v>
      </c>
      <c r="E35" t="s">
        <v>453</v>
      </c>
      <c r="F35" t="s">
        <v>454</v>
      </c>
      <c r="H35" t="s">
        <v>333</v>
      </c>
      <c r="I35" t="s">
        <v>334</v>
      </c>
      <c r="J35" t="s">
        <v>335</v>
      </c>
      <c r="N35" t="s">
        <v>452</v>
      </c>
      <c r="AH35" s="236"/>
    </row>
    <row r="36" spans="1:34" x14ac:dyDescent="0.25">
      <c r="A36" s="244">
        <v>102</v>
      </c>
      <c r="B36" s="31"/>
      <c r="C36">
        <v>100</v>
      </c>
      <c r="E36" t="s">
        <v>453</v>
      </c>
      <c r="F36" t="s">
        <v>454</v>
      </c>
      <c r="H36" t="s">
        <v>333</v>
      </c>
      <c r="I36" t="s">
        <v>334</v>
      </c>
      <c r="J36" t="s">
        <v>335</v>
      </c>
      <c r="N36" t="s">
        <v>452</v>
      </c>
      <c r="AH36" s="236"/>
    </row>
    <row r="37" spans="1:34" x14ac:dyDescent="0.25">
      <c r="A37" s="244">
        <v>501</v>
      </c>
      <c r="B37" s="31"/>
      <c r="C37">
        <v>500</v>
      </c>
      <c r="E37" t="s">
        <v>453</v>
      </c>
      <c r="F37" t="s">
        <v>454</v>
      </c>
      <c r="H37" t="s">
        <v>333</v>
      </c>
      <c r="I37" t="s">
        <v>334</v>
      </c>
      <c r="J37" t="s">
        <v>335</v>
      </c>
      <c r="N37" t="s">
        <v>452</v>
      </c>
      <c r="AH37" s="236"/>
    </row>
    <row r="38" spans="1:34" x14ac:dyDescent="0.25">
      <c r="A38" s="244">
        <v>501</v>
      </c>
      <c r="B38" s="31"/>
      <c r="C38">
        <v>500</v>
      </c>
      <c r="E38" t="s">
        <v>453</v>
      </c>
      <c r="F38" t="s">
        <v>454</v>
      </c>
      <c r="H38" t="s">
        <v>333</v>
      </c>
      <c r="I38" t="s">
        <v>334</v>
      </c>
      <c r="J38" t="s">
        <v>335</v>
      </c>
      <c r="N38" t="s">
        <v>452</v>
      </c>
      <c r="AH38" s="236"/>
    </row>
    <row r="39" spans="1:34" x14ac:dyDescent="0.25">
      <c r="A39" s="244">
        <v>501</v>
      </c>
      <c r="B39" s="31"/>
      <c r="C39">
        <v>500</v>
      </c>
      <c r="E39" t="s">
        <v>453</v>
      </c>
      <c r="F39" t="s">
        <v>454</v>
      </c>
      <c r="H39" t="s">
        <v>333</v>
      </c>
      <c r="I39" t="s">
        <v>334</v>
      </c>
      <c r="J39" t="s">
        <v>335</v>
      </c>
      <c r="N39" t="s">
        <v>452</v>
      </c>
      <c r="AH39" s="236"/>
    </row>
    <row r="40" spans="1:34" x14ac:dyDescent="0.25">
      <c r="A40" s="244">
        <v>503</v>
      </c>
      <c r="B40" s="31"/>
      <c r="C40">
        <v>500</v>
      </c>
      <c r="E40" t="s">
        <v>453</v>
      </c>
      <c r="F40" t="s">
        <v>454</v>
      </c>
      <c r="H40" t="s">
        <v>333</v>
      </c>
      <c r="I40" t="s">
        <v>334</v>
      </c>
      <c r="J40" t="s">
        <v>335</v>
      </c>
      <c r="N40" t="s">
        <v>452</v>
      </c>
      <c r="AH40" s="236"/>
    </row>
    <row r="41" spans="1:34" x14ac:dyDescent="0.25">
      <c r="A41" s="244">
        <v>503</v>
      </c>
      <c r="B41" s="31"/>
      <c r="C41">
        <v>500</v>
      </c>
      <c r="E41" t="s">
        <v>453</v>
      </c>
      <c r="F41" t="s">
        <v>454</v>
      </c>
      <c r="H41" t="s">
        <v>333</v>
      </c>
      <c r="I41" t="s">
        <v>334</v>
      </c>
      <c r="J41" t="s">
        <v>335</v>
      </c>
      <c r="N41" t="s">
        <v>452</v>
      </c>
      <c r="AH41" s="236"/>
    </row>
    <row r="42" spans="1:34" x14ac:dyDescent="0.25">
      <c r="A42" s="244">
        <v>305</v>
      </c>
      <c r="B42" s="31"/>
      <c r="C42">
        <v>300</v>
      </c>
      <c r="E42" t="s">
        <v>453</v>
      </c>
      <c r="F42" t="s">
        <v>454</v>
      </c>
      <c r="H42" t="s">
        <v>333</v>
      </c>
      <c r="I42" t="s">
        <v>334</v>
      </c>
      <c r="J42" t="s">
        <v>335</v>
      </c>
      <c r="N42" t="s">
        <v>452</v>
      </c>
      <c r="AH42" s="236"/>
    </row>
    <row r="43" spans="1:34" x14ac:dyDescent="0.25">
      <c r="A43" s="244">
        <v>501</v>
      </c>
      <c r="B43" s="31"/>
      <c r="C43">
        <v>500</v>
      </c>
      <c r="E43" t="s">
        <v>453</v>
      </c>
      <c r="F43" t="s">
        <v>454</v>
      </c>
      <c r="H43" t="s">
        <v>333</v>
      </c>
      <c r="I43" t="s">
        <v>334</v>
      </c>
      <c r="J43" t="s">
        <v>335</v>
      </c>
      <c r="N43" t="s">
        <v>452</v>
      </c>
      <c r="AH43" s="236"/>
    </row>
    <row r="44" spans="1:34" x14ac:dyDescent="0.25">
      <c r="A44" s="244">
        <v>903</v>
      </c>
      <c r="B44" s="31"/>
      <c r="C44">
        <v>900</v>
      </c>
      <c r="E44" t="s">
        <v>453</v>
      </c>
      <c r="F44" t="s">
        <v>454</v>
      </c>
      <c r="H44" t="s">
        <v>333</v>
      </c>
      <c r="I44" t="s">
        <v>334</v>
      </c>
      <c r="J44" t="s">
        <v>335</v>
      </c>
      <c r="N44" t="s">
        <v>452</v>
      </c>
      <c r="AH44" s="236"/>
    </row>
    <row r="45" spans="1:34" x14ac:dyDescent="0.25">
      <c r="A45" s="244">
        <v>503</v>
      </c>
      <c r="B45" s="31"/>
      <c r="C45">
        <v>500</v>
      </c>
      <c r="E45" t="s">
        <v>453</v>
      </c>
      <c r="F45" t="s">
        <v>454</v>
      </c>
      <c r="H45" t="s">
        <v>333</v>
      </c>
      <c r="I45" t="s">
        <v>334</v>
      </c>
      <c r="J45" t="s">
        <v>335</v>
      </c>
      <c r="N45" t="s">
        <v>452</v>
      </c>
      <c r="AH45" s="236"/>
    </row>
    <row r="46" spans="1:34" x14ac:dyDescent="0.25">
      <c r="A46" s="244">
        <v>503</v>
      </c>
      <c r="B46" s="31"/>
      <c r="C46">
        <v>500</v>
      </c>
      <c r="E46" t="s">
        <v>453</v>
      </c>
      <c r="F46" t="s">
        <v>454</v>
      </c>
      <c r="H46" t="s">
        <v>333</v>
      </c>
      <c r="I46" t="s">
        <v>334</v>
      </c>
      <c r="J46" t="s">
        <v>335</v>
      </c>
      <c r="N46" t="s">
        <v>452</v>
      </c>
      <c r="AH46" s="236"/>
    </row>
    <row r="47" spans="1:34" x14ac:dyDescent="0.25">
      <c r="A47" s="244">
        <v>501</v>
      </c>
      <c r="B47" s="31"/>
      <c r="C47">
        <v>500</v>
      </c>
      <c r="E47" t="s">
        <v>453</v>
      </c>
      <c r="F47" t="s">
        <v>454</v>
      </c>
      <c r="H47" t="s">
        <v>333</v>
      </c>
      <c r="I47" t="s">
        <v>334</v>
      </c>
      <c r="J47" t="s">
        <v>335</v>
      </c>
      <c r="N47" t="s">
        <v>452</v>
      </c>
      <c r="AH47" s="236"/>
    </row>
    <row r="48" spans="1:34" x14ac:dyDescent="0.25">
      <c r="A48" s="244">
        <v>501</v>
      </c>
      <c r="B48" s="31"/>
      <c r="C48">
        <v>500</v>
      </c>
      <c r="E48" t="s">
        <v>453</v>
      </c>
      <c r="F48" t="s">
        <v>454</v>
      </c>
      <c r="H48" t="s">
        <v>333</v>
      </c>
      <c r="I48" t="s">
        <v>334</v>
      </c>
      <c r="J48" t="s">
        <v>335</v>
      </c>
      <c r="N48" t="s">
        <v>452</v>
      </c>
      <c r="AH48" s="236"/>
    </row>
    <row r="49" spans="1:34" x14ac:dyDescent="0.25">
      <c r="A49" s="244">
        <v>503</v>
      </c>
      <c r="B49" s="31"/>
      <c r="C49">
        <v>500</v>
      </c>
      <c r="E49" t="s">
        <v>453</v>
      </c>
      <c r="F49" t="s">
        <v>454</v>
      </c>
      <c r="H49" t="s">
        <v>333</v>
      </c>
      <c r="I49" t="s">
        <v>334</v>
      </c>
      <c r="J49" t="s">
        <v>335</v>
      </c>
      <c r="N49" t="s">
        <v>452</v>
      </c>
      <c r="AH49" s="236"/>
    </row>
    <row r="50" spans="1:34" x14ac:dyDescent="0.25">
      <c r="A50" s="244">
        <v>305</v>
      </c>
      <c r="B50" s="31"/>
      <c r="C50">
        <v>300</v>
      </c>
      <c r="E50" t="s">
        <v>453</v>
      </c>
      <c r="F50" t="s">
        <v>454</v>
      </c>
      <c r="H50" t="s">
        <v>333</v>
      </c>
      <c r="I50" t="s">
        <v>334</v>
      </c>
      <c r="J50" t="s">
        <v>335</v>
      </c>
      <c r="N50" t="s">
        <v>452</v>
      </c>
      <c r="AH50" s="236"/>
    </row>
    <row r="51" spans="1:34" x14ac:dyDescent="0.25">
      <c r="A51" s="244">
        <v>903</v>
      </c>
      <c r="B51" s="31"/>
      <c r="C51">
        <v>900</v>
      </c>
      <c r="E51" t="s">
        <v>453</v>
      </c>
      <c r="F51" t="s">
        <v>454</v>
      </c>
      <c r="H51" t="s">
        <v>333</v>
      </c>
      <c r="I51" t="s">
        <v>334</v>
      </c>
      <c r="J51" t="s">
        <v>335</v>
      </c>
      <c r="N51" t="s">
        <v>452</v>
      </c>
      <c r="AH51" s="236"/>
    </row>
    <row r="52" spans="1:34" x14ac:dyDescent="0.25">
      <c r="A52" s="244">
        <v>901</v>
      </c>
      <c r="B52" s="31"/>
      <c r="C52">
        <v>900</v>
      </c>
      <c r="E52" t="s">
        <v>453</v>
      </c>
      <c r="F52" t="s">
        <v>454</v>
      </c>
      <c r="H52" t="s">
        <v>333</v>
      </c>
      <c r="I52" t="s">
        <v>334</v>
      </c>
      <c r="J52" t="s">
        <v>335</v>
      </c>
      <c r="N52" t="s">
        <v>452</v>
      </c>
      <c r="AH52" s="236"/>
    </row>
    <row r="53" spans="1:34" x14ac:dyDescent="0.25">
      <c r="A53" s="244">
        <v>503</v>
      </c>
      <c r="B53" s="31"/>
      <c r="C53">
        <v>500</v>
      </c>
      <c r="E53" t="s">
        <v>453</v>
      </c>
      <c r="F53" t="s">
        <v>454</v>
      </c>
      <c r="H53" t="s">
        <v>333</v>
      </c>
      <c r="I53" t="s">
        <v>334</v>
      </c>
      <c r="J53" t="s">
        <v>335</v>
      </c>
      <c r="N53" t="s">
        <v>452</v>
      </c>
      <c r="AH53" s="236"/>
    </row>
    <row r="54" spans="1:34" x14ac:dyDescent="0.25">
      <c r="A54" s="244">
        <v>503</v>
      </c>
      <c r="B54" s="31"/>
      <c r="C54">
        <v>500</v>
      </c>
      <c r="E54" t="s">
        <v>453</v>
      </c>
      <c r="F54" t="s">
        <v>454</v>
      </c>
      <c r="H54" t="s">
        <v>333</v>
      </c>
      <c r="I54" t="s">
        <v>334</v>
      </c>
      <c r="J54" t="s">
        <v>335</v>
      </c>
      <c r="N54" t="s">
        <v>452</v>
      </c>
      <c r="AH54" s="236"/>
    </row>
    <row r="55" spans="1:34" x14ac:dyDescent="0.25">
      <c r="A55" s="244">
        <v>503</v>
      </c>
      <c r="B55" s="31"/>
      <c r="C55">
        <v>500</v>
      </c>
      <c r="E55" t="s">
        <v>453</v>
      </c>
      <c r="F55" t="s">
        <v>454</v>
      </c>
      <c r="H55" t="s">
        <v>333</v>
      </c>
      <c r="I55" t="s">
        <v>334</v>
      </c>
      <c r="J55" t="s">
        <v>335</v>
      </c>
      <c r="N55" t="s">
        <v>452</v>
      </c>
      <c r="AH55" s="236"/>
    </row>
    <row r="56" spans="1:34" x14ac:dyDescent="0.25">
      <c r="A56" s="244">
        <v>501</v>
      </c>
      <c r="B56" s="31"/>
      <c r="C56">
        <v>500</v>
      </c>
      <c r="E56" t="s">
        <v>453</v>
      </c>
      <c r="F56" t="s">
        <v>454</v>
      </c>
      <c r="H56" t="s">
        <v>333</v>
      </c>
      <c r="I56" t="s">
        <v>334</v>
      </c>
      <c r="J56" t="s">
        <v>335</v>
      </c>
      <c r="N56" t="s">
        <v>452</v>
      </c>
      <c r="AH56" s="236"/>
    </row>
    <row r="57" spans="1:34" x14ac:dyDescent="0.25">
      <c r="A57" s="244">
        <v>305</v>
      </c>
      <c r="B57" s="31"/>
      <c r="C57">
        <v>300</v>
      </c>
      <c r="E57" t="s">
        <v>453</v>
      </c>
      <c r="F57" t="s">
        <v>454</v>
      </c>
      <c r="H57" t="s">
        <v>333</v>
      </c>
      <c r="I57" t="s">
        <v>334</v>
      </c>
      <c r="J57" t="s">
        <v>335</v>
      </c>
      <c r="N57" t="s">
        <v>452</v>
      </c>
      <c r="AH57" s="236"/>
    </row>
    <row r="58" spans="1:34" x14ac:dyDescent="0.25">
      <c r="A58" s="244">
        <v>305</v>
      </c>
      <c r="B58" s="31"/>
      <c r="C58">
        <v>300</v>
      </c>
      <c r="E58" t="s">
        <v>453</v>
      </c>
      <c r="F58" t="s">
        <v>454</v>
      </c>
      <c r="H58" t="s">
        <v>333</v>
      </c>
      <c r="I58" t="s">
        <v>334</v>
      </c>
      <c r="J58" t="s">
        <v>335</v>
      </c>
      <c r="N58" t="s">
        <v>452</v>
      </c>
      <c r="AH58" s="236"/>
    </row>
    <row r="59" spans="1:34" x14ac:dyDescent="0.25">
      <c r="A59" s="244">
        <v>503</v>
      </c>
      <c r="B59" s="31"/>
      <c r="C59">
        <v>500</v>
      </c>
      <c r="E59" t="s">
        <v>453</v>
      </c>
      <c r="F59" t="s">
        <v>454</v>
      </c>
      <c r="H59" t="s">
        <v>333</v>
      </c>
      <c r="I59" t="s">
        <v>334</v>
      </c>
      <c r="J59" t="s">
        <v>335</v>
      </c>
      <c r="N59" t="s">
        <v>452</v>
      </c>
      <c r="AH59" s="236"/>
    </row>
    <row r="60" spans="1:34" x14ac:dyDescent="0.25">
      <c r="A60" s="244">
        <v>503</v>
      </c>
      <c r="B60" s="31"/>
      <c r="C60">
        <v>500</v>
      </c>
      <c r="E60" t="s">
        <v>453</v>
      </c>
      <c r="F60" t="s">
        <v>454</v>
      </c>
      <c r="H60" t="s">
        <v>333</v>
      </c>
      <c r="I60" t="s">
        <v>334</v>
      </c>
      <c r="J60" t="s">
        <v>335</v>
      </c>
      <c r="N60" t="s">
        <v>452</v>
      </c>
      <c r="AH60" s="236"/>
    </row>
    <row r="61" spans="1:34" x14ac:dyDescent="0.25">
      <c r="A61" s="244">
        <v>503</v>
      </c>
      <c r="B61" s="31"/>
      <c r="C61">
        <v>500</v>
      </c>
      <c r="E61" t="s">
        <v>453</v>
      </c>
      <c r="F61" t="s">
        <v>454</v>
      </c>
      <c r="H61" t="s">
        <v>333</v>
      </c>
      <c r="I61" t="s">
        <v>334</v>
      </c>
      <c r="J61" t="s">
        <v>335</v>
      </c>
      <c r="N61" t="s">
        <v>452</v>
      </c>
      <c r="AH61" s="236"/>
    </row>
    <row r="62" spans="1:34" x14ac:dyDescent="0.25">
      <c r="A62" s="244">
        <v>901</v>
      </c>
      <c r="B62" s="31"/>
      <c r="C62">
        <v>900</v>
      </c>
      <c r="E62" t="s">
        <v>453</v>
      </c>
      <c r="F62" t="s">
        <v>454</v>
      </c>
      <c r="H62" t="s">
        <v>333</v>
      </c>
      <c r="I62" t="s">
        <v>334</v>
      </c>
      <c r="J62" t="s">
        <v>335</v>
      </c>
      <c r="N62" t="s">
        <v>452</v>
      </c>
      <c r="AH62" s="236"/>
    </row>
    <row r="63" spans="1:34" x14ac:dyDescent="0.25">
      <c r="A63" s="244">
        <v>305</v>
      </c>
      <c r="B63" s="31"/>
      <c r="C63">
        <v>300</v>
      </c>
      <c r="E63" t="s">
        <v>453</v>
      </c>
      <c r="F63" t="s">
        <v>454</v>
      </c>
      <c r="H63" t="s">
        <v>333</v>
      </c>
      <c r="I63" t="s">
        <v>334</v>
      </c>
      <c r="J63" t="s">
        <v>335</v>
      </c>
      <c r="N63" t="s">
        <v>452</v>
      </c>
      <c r="AH63" s="236"/>
    </row>
    <row r="64" spans="1:34" x14ac:dyDescent="0.25">
      <c r="A64" s="244">
        <v>503</v>
      </c>
      <c r="B64" s="31"/>
      <c r="C64">
        <v>500</v>
      </c>
      <c r="E64" t="s">
        <v>453</v>
      </c>
      <c r="F64" t="s">
        <v>454</v>
      </c>
      <c r="H64" t="s">
        <v>333</v>
      </c>
      <c r="I64" t="s">
        <v>334</v>
      </c>
      <c r="J64" t="s">
        <v>335</v>
      </c>
      <c r="N64" t="s">
        <v>452</v>
      </c>
      <c r="AH64" s="236"/>
    </row>
    <row r="65" spans="1:34" ht="15.75" thickBot="1" x14ac:dyDescent="0.3">
      <c r="A65" s="245">
        <v>305</v>
      </c>
      <c r="B65" s="39"/>
      <c r="C65" s="40">
        <v>300</v>
      </c>
      <c r="D65" s="40" t="s">
        <v>340</v>
      </c>
      <c r="E65" s="40" t="s">
        <v>453</v>
      </c>
      <c r="F65" s="40" t="s">
        <v>454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109</v>
      </c>
      <c r="B2" s="38"/>
      <c r="C2" s="53">
        <v>100</v>
      </c>
      <c r="D2" s="53" t="s">
        <v>339</v>
      </c>
      <c r="E2" s="53" t="s">
        <v>457</v>
      </c>
      <c r="F2" s="53" t="s">
        <v>458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901</v>
      </c>
      <c r="B3" s="31"/>
      <c r="C3">
        <v>900</v>
      </c>
      <c r="E3" t="s">
        <v>457</v>
      </c>
      <c r="F3" t="s">
        <v>458</v>
      </c>
      <c r="H3" t="s">
        <v>333</v>
      </c>
      <c r="I3" t="s">
        <v>334</v>
      </c>
      <c r="J3" t="s">
        <v>335</v>
      </c>
      <c r="N3" t="s">
        <v>456</v>
      </c>
      <c r="AH3" s="248"/>
    </row>
    <row r="4" spans="1:34" x14ac:dyDescent="0.25">
      <c r="A4" s="256">
        <v>901</v>
      </c>
      <c r="B4" s="31"/>
      <c r="C4">
        <v>900</v>
      </c>
      <c r="E4" t="s">
        <v>457</v>
      </c>
      <c r="F4" t="s">
        <v>458</v>
      </c>
      <c r="H4" t="s">
        <v>333</v>
      </c>
      <c r="I4" t="s">
        <v>334</v>
      </c>
      <c r="J4" t="s">
        <v>335</v>
      </c>
      <c r="N4" t="s">
        <v>456</v>
      </c>
      <c r="AH4" s="248"/>
    </row>
    <row r="5" spans="1:34" x14ac:dyDescent="0.25">
      <c r="A5" s="256">
        <v>503</v>
      </c>
      <c r="B5" s="31"/>
      <c r="C5">
        <v>500</v>
      </c>
      <c r="E5" t="s">
        <v>457</v>
      </c>
      <c r="F5" t="s">
        <v>458</v>
      </c>
      <c r="H5" t="s">
        <v>333</v>
      </c>
      <c r="I5" t="s">
        <v>334</v>
      </c>
      <c r="J5" t="s">
        <v>335</v>
      </c>
      <c r="N5" t="s">
        <v>456</v>
      </c>
      <c r="AH5" s="248"/>
    </row>
    <row r="6" spans="1:34" x14ac:dyDescent="0.25">
      <c r="A6" s="256">
        <v>503</v>
      </c>
      <c r="B6" s="31"/>
      <c r="C6">
        <v>500</v>
      </c>
      <c r="E6" t="s">
        <v>457</v>
      </c>
      <c r="F6" t="s">
        <v>458</v>
      </c>
      <c r="H6" t="s">
        <v>333</v>
      </c>
      <c r="I6" t="s">
        <v>334</v>
      </c>
      <c r="J6" t="s">
        <v>335</v>
      </c>
      <c r="N6" t="s">
        <v>456</v>
      </c>
      <c r="AH6" s="248"/>
    </row>
    <row r="7" spans="1:34" x14ac:dyDescent="0.25">
      <c r="A7" s="256">
        <v>503</v>
      </c>
      <c r="B7" s="31"/>
      <c r="C7">
        <v>500</v>
      </c>
      <c r="E7" t="s">
        <v>457</v>
      </c>
      <c r="F7" t="s">
        <v>458</v>
      </c>
      <c r="H7" t="s">
        <v>333</v>
      </c>
      <c r="I7" t="s">
        <v>334</v>
      </c>
      <c r="J7" t="s">
        <v>335</v>
      </c>
      <c r="N7" t="s">
        <v>456</v>
      </c>
      <c r="AH7" s="248"/>
    </row>
    <row r="8" spans="1:34" x14ac:dyDescent="0.25">
      <c r="A8" s="256">
        <v>503</v>
      </c>
      <c r="B8" s="31"/>
      <c r="C8">
        <v>500</v>
      </c>
      <c r="E8" t="s">
        <v>457</v>
      </c>
      <c r="F8" t="s">
        <v>458</v>
      </c>
      <c r="H8" t="s">
        <v>333</v>
      </c>
      <c r="I8" t="s">
        <v>334</v>
      </c>
      <c r="J8" t="s">
        <v>335</v>
      </c>
      <c r="N8" t="s">
        <v>456</v>
      </c>
      <c r="AH8" s="248"/>
    </row>
    <row r="9" spans="1:34" x14ac:dyDescent="0.25">
      <c r="A9" s="256">
        <v>109</v>
      </c>
      <c r="B9" s="31"/>
      <c r="C9">
        <v>100</v>
      </c>
      <c r="E9" t="s">
        <v>457</v>
      </c>
      <c r="F9" t="s">
        <v>458</v>
      </c>
      <c r="H9" t="s">
        <v>333</v>
      </c>
      <c r="I9" t="s">
        <v>334</v>
      </c>
      <c r="J9" t="s">
        <v>335</v>
      </c>
      <c r="N9" t="s">
        <v>456</v>
      </c>
      <c r="AH9" s="248"/>
    </row>
    <row r="10" spans="1:34" x14ac:dyDescent="0.25">
      <c r="A10" s="256">
        <v>305</v>
      </c>
      <c r="B10" s="31"/>
      <c r="C10">
        <v>300</v>
      </c>
      <c r="E10" t="s">
        <v>457</v>
      </c>
      <c r="F10" t="s">
        <v>458</v>
      </c>
      <c r="H10" t="s">
        <v>333</v>
      </c>
      <c r="I10" t="s">
        <v>334</v>
      </c>
      <c r="J10" t="s">
        <v>335</v>
      </c>
      <c r="N10" t="s">
        <v>456</v>
      </c>
      <c r="AH10" s="248"/>
    </row>
    <row r="11" spans="1:34" x14ac:dyDescent="0.25">
      <c r="A11" s="256">
        <v>109</v>
      </c>
      <c r="B11" s="31"/>
      <c r="C11">
        <v>100</v>
      </c>
      <c r="E11" t="s">
        <v>457</v>
      </c>
      <c r="F11" t="s">
        <v>458</v>
      </c>
      <c r="H11" t="s">
        <v>333</v>
      </c>
      <c r="I11" t="s">
        <v>334</v>
      </c>
      <c r="J11" t="s">
        <v>335</v>
      </c>
      <c r="N11" t="s">
        <v>456</v>
      </c>
      <c r="AH11" s="248"/>
    </row>
    <row r="12" spans="1:34" x14ac:dyDescent="0.25">
      <c r="A12" s="256">
        <v>503</v>
      </c>
      <c r="B12" s="31"/>
      <c r="C12">
        <v>500</v>
      </c>
      <c r="E12" t="s">
        <v>457</v>
      </c>
      <c r="F12" t="s">
        <v>458</v>
      </c>
      <c r="H12" t="s">
        <v>333</v>
      </c>
      <c r="I12" t="s">
        <v>334</v>
      </c>
      <c r="J12" t="s">
        <v>335</v>
      </c>
      <c r="N12" t="s">
        <v>456</v>
      </c>
      <c r="AH12" s="248"/>
    </row>
    <row r="13" spans="1:34" x14ac:dyDescent="0.25">
      <c r="A13" s="256">
        <v>501</v>
      </c>
      <c r="B13" s="31"/>
      <c r="C13">
        <v>500</v>
      </c>
      <c r="E13" t="s">
        <v>457</v>
      </c>
      <c r="F13" t="s">
        <v>458</v>
      </c>
      <c r="H13" t="s">
        <v>333</v>
      </c>
      <c r="I13" t="s">
        <v>334</v>
      </c>
      <c r="J13" t="s">
        <v>335</v>
      </c>
      <c r="N13" t="s">
        <v>456</v>
      </c>
      <c r="AH13" s="248"/>
    </row>
    <row r="14" spans="1:34" x14ac:dyDescent="0.25">
      <c r="A14" s="256">
        <v>503</v>
      </c>
      <c r="B14" s="31"/>
      <c r="C14">
        <v>500</v>
      </c>
      <c r="E14" t="s">
        <v>457</v>
      </c>
      <c r="F14" t="s">
        <v>458</v>
      </c>
      <c r="H14" t="s">
        <v>333</v>
      </c>
      <c r="I14" t="s">
        <v>334</v>
      </c>
      <c r="J14" t="s">
        <v>335</v>
      </c>
      <c r="N14" t="s">
        <v>456</v>
      </c>
      <c r="AH14" s="248"/>
    </row>
    <row r="15" spans="1:34" x14ac:dyDescent="0.25">
      <c r="A15" s="256">
        <v>501</v>
      </c>
      <c r="B15" s="31"/>
      <c r="C15">
        <v>500</v>
      </c>
      <c r="E15" t="s">
        <v>457</v>
      </c>
      <c r="F15" t="s">
        <v>458</v>
      </c>
      <c r="H15" t="s">
        <v>333</v>
      </c>
      <c r="I15" t="s">
        <v>334</v>
      </c>
      <c r="J15" t="s">
        <v>335</v>
      </c>
      <c r="N15" t="s">
        <v>456</v>
      </c>
      <c r="AH15" s="248"/>
    </row>
    <row r="16" spans="1:34" x14ac:dyDescent="0.25">
      <c r="A16" s="256">
        <v>109</v>
      </c>
      <c r="B16" s="31"/>
      <c r="C16">
        <v>100</v>
      </c>
      <c r="E16" t="s">
        <v>457</v>
      </c>
      <c r="F16" t="s">
        <v>458</v>
      </c>
      <c r="H16" t="s">
        <v>333</v>
      </c>
      <c r="I16" t="s">
        <v>334</v>
      </c>
      <c r="J16" t="s">
        <v>335</v>
      </c>
      <c r="N16" t="s">
        <v>456</v>
      </c>
      <c r="AH16" s="248"/>
    </row>
    <row r="17" spans="1:34" x14ac:dyDescent="0.25">
      <c r="A17" s="256">
        <v>503</v>
      </c>
      <c r="B17" s="31"/>
      <c r="C17">
        <v>500</v>
      </c>
      <c r="E17" t="s">
        <v>457</v>
      </c>
      <c r="F17" t="s">
        <v>458</v>
      </c>
      <c r="H17" t="s">
        <v>333</v>
      </c>
      <c r="I17" t="s">
        <v>334</v>
      </c>
      <c r="J17" t="s">
        <v>335</v>
      </c>
      <c r="N17" t="s">
        <v>456</v>
      </c>
      <c r="AH17" s="248"/>
    </row>
    <row r="18" spans="1:34" x14ac:dyDescent="0.25">
      <c r="A18" s="256">
        <v>501</v>
      </c>
      <c r="B18" s="31"/>
      <c r="C18">
        <v>500</v>
      </c>
      <c r="E18" t="s">
        <v>457</v>
      </c>
      <c r="F18" t="s">
        <v>458</v>
      </c>
      <c r="H18" t="s">
        <v>333</v>
      </c>
      <c r="I18" t="s">
        <v>334</v>
      </c>
      <c r="J18" t="s">
        <v>335</v>
      </c>
      <c r="N18" t="s">
        <v>456</v>
      </c>
      <c r="AH18" s="248"/>
    </row>
    <row r="19" spans="1:34" x14ac:dyDescent="0.25">
      <c r="A19" s="256">
        <v>503</v>
      </c>
      <c r="B19" s="31"/>
      <c r="C19">
        <v>500</v>
      </c>
      <c r="E19" t="s">
        <v>457</v>
      </c>
      <c r="F19" t="s">
        <v>458</v>
      </c>
      <c r="H19" t="s">
        <v>333</v>
      </c>
      <c r="I19" t="s">
        <v>334</v>
      </c>
      <c r="J19" t="s">
        <v>335</v>
      </c>
      <c r="N19" t="s">
        <v>456</v>
      </c>
      <c r="AH19" s="248"/>
    </row>
    <row r="20" spans="1:34" x14ac:dyDescent="0.25">
      <c r="A20" s="256">
        <v>109</v>
      </c>
      <c r="B20" s="31"/>
      <c r="C20">
        <v>100</v>
      </c>
      <c r="E20" t="s">
        <v>457</v>
      </c>
      <c r="F20" t="s">
        <v>458</v>
      </c>
      <c r="H20" t="s">
        <v>333</v>
      </c>
      <c r="I20" t="s">
        <v>334</v>
      </c>
      <c r="J20" t="s">
        <v>335</v>
      </c>
      <c r="N20" t="s">
        <v>456</v>
      </c>
      <c r="AH20" s="248"/>
    </row>
    <row r="21" spans="1:34" x14ac:dyDescent="0.25">
      <c r="A21" s="256">
        <v>503</v>
      </c>
      <c r="B21" s="31"/>
      <c r="C21">
        <v>500</v>
      </c>
      <c r="E21" t="s">
        <v>457</v>
      </c>
      <c r="F21" t="s">
        <v>458</v>
      </c>
      <c r="H21" t="s">
        <v>333</v>
      </c>
      <c r="I21" t="s">
        <v>334</v>
      </c>
      <c r="J21" t="s">
        <v>335</v>
      </c>
      <c r="N21" t="s">
        <v>456</v>
      </c>
      <c r="AH21" s="248"/>
    </row>
    <row r="22" spans="1:34" x14ac:dyDescent="0.25">
      <c r="A22" s="256">
        <v>201</v>
      </c>
      <c r="B22" s="31"/>
      <c r="C22">
        <v>200</v>
      </c>
      <c r="E22" t="s">
        <v>457</v>
      </c>
      <c r="F22" t="s">
        <v>458</v>
      </c>
      <c r="H22" t="s">
        <v>333</v>
      </c>
      <c r="I22" t="s">
        <v>334</v>
      </c>
      <c r="J22" t="s">
        <v>335</v>
      </c>
      <c r="N22" t="s">
        <v>456</v>
      </c>
      <c r="AH22" s="248"/>
    </row>
    <row r="23" spans="1:34" x14ac:dyDescent="0.25">
      <c r="A23" s="256">
        <v>109</v>
      </c>
      <c r="B23" s="31"/>
      <c r="C23">
        <v>100</v>
      </c>
      <c r="E23" t="s">
        <v>457</v>
      </c>
      <c r="F23" t="s">
        <v>458</v>
      </c>
      <c r="H23" t="s">
        <v>333</v>
      </c>
      <c r="I23" t="s">
        <v>334</v>
      </c>
      <c r="J23" t="s">
        <v>335</v>
      </c>
      <c r="N23" t="s">
        <v>456</v>
      </c>
      <c r="AH23" s="248"/>
    </row>
    <row r="24" spans="1:34" x14ac:dyDescent="0.25">
      <c r="A24" s="256">
        <v>503</v>
      </c>
      <c r="B24" s="31"/>
      <c r="C24">
        <v>500</v>
      </c>
      <c r="E24" t="s">
        <v>457</v>
      </c>
      <c r="F24" t="s">
        <v>458</v>
      </c>
      <c r="H24" t="s">
        <v>333</v>
      </c>
      <c r="I24" t="s">
        <v>334</v>
      </c>
      <c r="J24" t="s">
        <v>335</v>
      </c>
      <c r="N24" t="s">
        <v>456</v>
      </c>
      <c r="AH24" s="248"/>
    </row>
    <row r="25" spans="1:34" x14ac:dyDescent="0.25">
      <c r="A25" s="256">
        <v>503</v>
      </c>
      <c r="B25" s="31"/>
      <c r="C25">
        <v>500</v>
      </c>
      <c r="E25" t="s">
        <v>457</v>
      </c>
      <c r="F25" t="s">
        <v>458</v>
      </c>
      <c r="H25" t="s">
        <v>333</v>
      </c>
      <c r="I25" t="s">
        <v>334</v>
      </c>
      <c r="J25" t="s">
        <v>335</v>
      </c>
      <c r="N25" t="s">
        <v>456</v>
      </c>
      <c r="AH25" s="248"/>
    </row>
    <row r="26" spans="1:34" x14ac:dyDescent="0.25">
      <c r="A26" s="256">
        <v>503</v>
      </c>
      <c r="B26" s="31"/>
      <c r="C26">
        <v>500</v>
      </c>
      <c r="E26" t="s">
        <v>457</v>
      </c>
      <c r="F26" t="s">
        <v>458</v>
      </c>
      <c r="H26" t="s">
        <v>333</v>
      </c>
      <c r="I26" t="s">
        <v>334</v>
      </c>
      <c r="J26" t="s">
        <v>335</v>
      </c>
      <c r="N26" t="s">
        <v>456</v>
      </c>
      <c r="AH26" s="248"/>
    </row>
    <row r="27" spans="1:34" x14ac:dyDescent="0.25">
      <c r="A27" s="256">
        <v>501</v>
      </c>
      <c r="B27" s="31"/>
      <c r="C27">
        <v>500</v>
      </c>
      <c r="E27" t="s">
        <v>457</v>
      </c>
      <c r="F27" t="s">
        <v>458</v>
      </c>
      <c r="H27" t="s">
        <v>333</v>
      </c>
      <c r="I27" t="s">
        <v>334</v>
      </c>
      <c r="J27" t="s">
        <v>335</v>
      </c>
      <c r="N27" t="s">
        <v>456</v>
      </c>
      <c r="AH27" s="248"/>
    </row>
    <row r="28" spans="1:34" x14ac:dyDescent="0.25">
      <c r="A28" s="256">
        <v>903</v>
      </c>
      <c r="B28" s="31"/>
      <c r="C28">
        <v>900</v>
      </c>
      <c r="E28" t="s">
        <v>457</v>
      </c>
      <c r="F28" t="s">
        <v>458</v>
      </c>
      <c r="H28" t="s">
        <v>333</v>
      </c>
      <c r="I28" t="s">
        <v>334</v>
      </c>
      <c r="J28" t="s">
        <v>335</v>
      </c>
      <c r="N28" t="s">
        <v>456</v>
      </c>
      <c r="AH28" s="248"/>
    </row>
    <row r="29" spans="1:34" x14ac:dyDescent="0.25">
      <c r="A29" s="256">
        <v>109</v>
      </c>
      <c r="B29" s="31"/>
      <c r="C29">
        <v>100</v>
      </c>
      <c r="E29" t="s">
        <v>457</v>
      </c>
      <c r="F29" t="s">
        <v>458</v>
      </c>
      <c r="H29" t="s">
        <v>333</v>
      </c>
      <c r="I29" t="s">
        <v>334</v>
      </c>
      <c r="J29" t="s">
        <v>335</v>
      </c>
      <c r="N29" t="s">
        <v>456</v>
      </c>
      <c r="AH29" s="248"/>
    </row>
    <row r="30" spans="1:34" x14ac:dyDescent="0.25">
      <c r="A30" s="256">
        <v>109</v>
      </c>
      <c r="B30" s="31"/>
      <c r="C30">
        <v>100</v>
      </c>
      <c r="E30" t="s">
        <v>457</v>
      </c>
      <c r="F30" t="s">
        <v>458</v>
      </c>
      <c r="H30" t="s">
        <v>333</v>
      </c>
      <c r="I30" t="s">
        <v>334</v>
      </c>
      <c r="J30" t="s">
        <v>335</v>
      </c>
      <c r="N30" t="s">
        <v>456</v>
      </c>
      <c r="AH30" s="248"/>
    </row>
    <row r="31" spans="1:34" x14ac:dyDescent="0.25">
      <c r="A31" s="256">
        <v>503</v>
      </c>
      <c r="B31" s="31"/>
      <c r="C31">
        <v>500</v>
      </c>
      <c r="E31" t="s">
        <v>457</v>
      </c>
      <c r="F31" t="s">
        <v>458</v>
      </c>
      <c r="H31" t="s">
        <v>333</v>
      </c>
      <c r="I31" t="s">
        <v>334</v>
      </c>
      <c r="J31" t="s">
        <v>335</v>
      </c>
      <c r="N31" t="s">
        <v>456</v>
      </c>
      <c r="AH31" s="248"/>
    </row>
    <row r="32" spans="1:34" x14ac:dyDescent="0.25">
      <c r="A32" s="256">
        <v>503</v>
      </c>
      <c r="B32" s="31"/>
      <c r="C32">
        <v>500</v>
      </c>
      <c r="E32" t="s">
        <v>457</v>
      </c>
      <c r="F32" t="s">
        <v>458</v>
      </c>
      <c r="H32" t="s">
        <v>333</v>
      </c>
      <c r="I32" t="s">
        <v>334</v>
      </c>
      <c r="J32" t="s">
        <v>335</v>
      </c>
      <c r="N32" t="s">
        <v>456</v>
      </c>
      <c r="AH32" s="248"/>
    </row>
    <row r="33" spans="1:34" x14ac:dyDescent="0.25">
      <c r="A33" s="256">
        <v>503</v>
      </c>
      <c r="B33" s="31"/>
      <c r="C33">
        <v>500</v>
      </c>
      <c r="E33" t="s">
        <v>457</v>
      </c>
      <c r="F33" t="s">
        <v>458</v>
      </c>
      <c r="H33" t="s">
        <v>333</v>
      </c>
      <c r="I33" t="s">
        <v>334</v>
      </c>
      <c r="J33" t="s">
        <v>335</v>
      </c>
      <c r="N33" t="s">
        <v>456</v>
      </c>
      <c r="AH33" s="248"/>
    </row>
    <row r="34" spans="1:34" x14ac:dyDescent="0.25">
      <c r="A34" s="256">
        <v>503</v>
      </c>
      <c r="B34" s="31"/>
      <c r="C34">
        <v>500</v>
      </c>
      <c r="E34" t="s">
        <v>457</v>
      </c>
      <c r="F34" t="s">
        <v>458</v>
      </c>
      <c r="H34" t="s">
        <v>333</v>
      </c>
      <c r="I34" t="s">
        <v>334</v>
      </c>
      <c r="J34" t="s">
        <v>335</v>
      </c>
      <c r="N34" t="s">
        <v>456</v>
      </c>
      <c r="AH34" s="248"/>
    </row>
    <row r="35" spans="1:34" x14ac:dyDescent="0.25">
      <c r="A35" s="256">
        <v>903</v>
      </c>
      <c r="B35" s="31"/>
      <c r="C35">
        <v>900</v>
      </c>
      <c r="E35" t="s">
        <v>457</v>
      </c>
      <c r="F35" t="s">
        <v>458</v>
      </c>
      <c r="H35" t="s">
        <v>333</v>
      </c>
      <c r="I35" t="s">
        <v>334</v>
      </c>
      <c r="J35" t="s">
        <v>335</v>
      </c>
      <c r="N35" t="s">
        <v>456</v>
      </c>
      <c r="AH35" s="248"/>
    </row>
    <row r="36" spans="1:34" x14ac:dyDescent="0.25">
      <c r="A36" s="256">
        <v>603</v>
      </c>
      <c r="B36" s="31"/>
      <c r="C36">
        <v>600</v>
      </c>
      <c r="E36" t="s">
        <v>457</v>
      </c>
      <c r="F36" t="s">
        <v>458</v>
      </c>
      <c r="H36" t="s">
        <v>333</v>
      </c>
      <c r="I36" t="s">
        <v>334</v>
      </c>
      <c r="J36" t="s">
        <v>335</v>
      </c>
      <c r="N36" t="s">
        <v>456</v>
      </c>
      <c r="AH36" s="248"/>
    </row>
    <row r="37" spans="1:34" x14ac:dyDescent="0.25">
      <c r="A37" s="256">
        <v>109</v>
      </c>
      <c r="B37" s="31"/>
      <c r="C37">
        <v>100</v>
      </c>
      <c r="E37" t="s">
        <v>457</v>
      </c>
      <c r="F37" t="s">
        <v>458</v>
      </c>
      <c r="H37" t="s">
        <v>333</v>
      </c>
      <c r="I37" t="s">
        <v>334</v>
      </c>
      <c r="J37" t="s">
        <v>335</v>
      </c>
      <c r="N37" t="s">
        <v>456</v>
      </c>
      <c r="AH37" s="248"/>
    </row>
    <row r="38" spans="1:34" x14ac:dyDescent="0.25">
      <c r="A38" s="256">
        <v>109</v>
      </c>
      <c r="B38" s="31"/>
      <c r="C38">
        <v>100</v>
      </c>
      <c r="E38" t="s">
        <v>457</v>
      </c>
      <c r="F38" t="s">
        <v>458</v>
      </c>
      <c r="H38" t="s">
        <v>333</v>
      </c>
      <c r="I38" t="s">
        <v>334</v>
      </c>
      <c r="J38" t="s">
        <v>335</v>
      </c>
      <c r="N38" t="s">
        <v>456</v>
      </c>
      <c r="AH38" s="248"/>
    </row>
    <row r="39" spans="1:34" x14ac:dyDescent="0.25">
      <c r="A39" s="256">
        <v>501</v>
      </c>
      <c r="B39" s="31"/>
      <c r="C39">
        <v>500</v>
      </c>
      <c r="E39" t="s">
        <v>457</v>
      </c>
      <c r="F39" t="s">
        <v>458</v>
      </c>
      <c r="H39" t="s">
        <v>333</v>
      </c>
      <c r="I39" t="s">
        <v>334</v>
      </c>
      <c r="J39" t="s">
        <v>335</v>
      </c>
      <c r="N39" t="s">
        <v>456</v>
      </c>
      <c r="AH39" s="248"/>
    </row>
    <row r="40" spans="1:34" x14ac:dyDescent="0.25">
      <c r="A40" s="256">
        <v>501</v>
      </c>
      <c r="B40" s="31"/>
      <c r="C40">
        <v>500</v>
      </c>
      <c r="E40" t="s">
        <v>457</v>
      </c>
      <c r="F40" t="s">
        <v>458</v>
      </c>
      <c r="H40" t="s">
        <v>333</v>
      </c>
      <c r="I40" t="s">
        <v>334</v>
      </c>
      <c r="J40" t="s">
        <v>335</v>
      </c>
      <c r="N40" t="s">
        <v>456</v>
      </c>
      <c r="AH40" s="248"/>
    </row>
    <row r="41" spans="1:34" x14ac:dyDescent="0.25">
      <c r="A41" s="256">
        <v>501</v>
      </c>
      <c r="B41" s="31"/>
      <c r="C41">
        <v>500</v>
      </c>
      <c r="E41" t="s">
        <v>457</v>
      </c>
      <c r="F41" t="s">
        <v>458</v>
      </c>
      <c r="H41" t="s">
        <v>333</v>
      </c>
      <c r="I41" t="s">
        <v>334</v>
      </c>
      <c r="J41" t="s">
        <v>335</v>
      </c>
      <c r="N41" t="s">
        <v>456</v>
      </c>
      <c r="AH41" s="248"/>
    </row>
    <row r="42" spans="1:34" x14ac:dyDescent="0.25">
      <c r="A42" s="256">
        <v>305</v>
      </c>
      <c r="B42" s="31"/>
      <c r="C42">
        <v>300</v>
      </c>
      <c r="E42" t="s">
        <v>457</v>
      </c>
      <c r="F42" t="s">
        <v>458</v>
      </c>
      <c r="H42" t="s">
        <v>333</v>
      </c>
      <c r="I42" t="s">
        <v>334</v>
      </c>
      <c r="J42" t="s">
        <v>335</v>
      </c>
      <c r="N42" t="s">
        <v>456</v>
      </c>
      <c r="AH42" s="248"/>
    </row>
    <row r="43" spans="1:34" x14ac:dyDescent="0.25">
      <c r="A43" s="256">
        <v>102</v>
      </c>
      <c r="B43" s="31"/>
      <c r="C43">
        <v>100</v>
      </c>
      <c r="E43" t="s">
        <v>457</v>
      </c>
      <c r="F43" t="s">
        <v>458</v>
      </c>
      <c r="H43" t="s">
        <v>333</v>
      </c>
      <c r="I43" t="s">
        <v>334</v>
      </c>
      <c r="J43" t="s">
        <v>335</v>
      </c>
      <c r="N43" t="s">
        <v>456</v>
      </c>
      <c r="AH43" s="248"/>
    </row>
    <row r="44" spans="1:34" x14ac:dyDescent="0.25">
      <c r="A44" s="256">
        <v>109</v>
      </c>
      <c r="B44" s="31"/>
      <c r="C44">
        <v>100</v>
      </c>
      <c r="E44" t="s">
        <v>457</v>
      </c>
      <c r="F44" t="s">
        <v>458</v>
      </c>
      <c r="H44" t="s">
        <v>333</v>
      </c>
      <c r="I44" t="s">
        <v>334</v>
      </c>
      <c r="J44" t="s">
        <v>335</v>
      </c>
      <c r="N44" t="s">
        <v>456</v>
      </c>
      <c r="AH44" s="248"/>
    </row>
    <row r="45" spans="1:34" x14ac:dyDescent="0.25">
      <c r="A45" s="256">
        <v>501</v>
      </c>
      <c r="B45" s="31"/>
      <c r="C45">
        <v>500</v>
      </c>
      <c r="E45" t="s">
        <v>457</v>
      </c>
      <c r="F45" t="s">
        <v>458</v>
      </c>
      <c r="H45" t="s">
        <v>333</v>
      </c>
      <c r="I45" t="s">
        <v>334</v>
      </c>
      <c r="J45" t="s">
        <v>335</v>
      </c>
      <c r="N45" t="s">
        <v>456</v>
      </c>
      <c r="AH45" s="248"/>
    </row>
    <row r="46" spans="1:34" x14ac:dyDescent="0.25">
      <c r="A46" s="256">
        <v>102</v>
      </c>
      <c r="B46" s="31"/>
      <c r="C46">
        <v>100</v>
      </c>
      <c r="E46" t="s">
        <v>457</v>
      </c>
      <c r="F46" t="s">
        <v>458</v>
      </c>
      <c r="H46" t="s">
        <v>333</v>
      </c>
      <c r="I46" t="s">
        <v>334</v>
      </c>
      <c r="J46" t="s">
        <v>335</v>
      </c>
      <c r="N46" t="s">
        <v>456</v>
      </c>
      <c r="AH46" s="248"/>
    </row>
    <row r="47" spans="1:34" x14ac:dyDescent="0.25">
      <c r="A47" s="256">
        <v>109</v>
      </c>
      <c r="B47" s="31"/>
      <c r="C47">
        <v>100</v>
      </c>
      <c r="E47" t="s">
        <v>457</v>
      </c>
      <c r="F47" t="s">
        <v>458</v>
      </c>
      <c r="H47" t="s">
        <v>333</v>
      </c>
      <c r="I47" t="s">
        <v>334</v>
      </c>
      <c r="J47" t="s">
        <v>335</v>
      </c>
      <c r="N47" t="s">
        <v>456</v>
      </c>
      <c r="AH47" s="248"/>
    </row>
    <row r="48" spans="1:34" x14ac:dyDescent="0.25">
      <c r="A48" s="256">
        <v>501</v>
      </c>
      <c r="B48" s="31"/>
      <c r="C48">
        <v>500</v>
      </c>
      <c r="E48" t="s">
        <v>457</v>
      </c>
      <c r="F48" t="s">
        <v>458</v>
      </c>
      <c r="H48" t="s">
        <v>333</v>
      </c>
      <c r="I48" t="s">
        <v>334</v>
      </c>
      <c r="J48" t="s">
        <v>335</v>
      </c>
      <c r="N48" t="s">
        <v>456</v>
      </c>
      <c r="AH48" s="248"/>
    </row>
    <row r="49" spans="1:34" x14ac:dyDescent="0.25">
      <c r="A49" s="256">
        <v>501</v>
      </c>
      <c r="B49" s="31"/>
      <c r="C49">
        <v>500</v>
      </c>
      <c r="E49" t="s">
        <v>457</v>
      </c>
      <c r="F49" t="s">
        <v>458</v>
      </c>
      <c r="H49" t="s">
        <v>333</v>
      </c>
      <c r="I49" t="s">
        <v>334</v>
      </c>
      <c r="J49" t="s">
        <v>335</v>
      </c>
      <c r="N49" t="s">
        <v>456</v>
      </c>
      <c r="AH49" s="248"/>
    </row>
    <row r="50" spans="1:34" x14ac:dyDescent="0.25">
      <c r="A50" s="256">
        <v>109</v>
      </c>
      <c r="B50" s="31"/>
      <c r="C50">
        <v>100</v>
      </c>
      <c r="E50" t="s">
        <v>457</v>
      </c>
      <c r="F50" t="s">
        <v>458</v>
      </c>
      <c r="H50" t="s">
        <v>333</v>
      </c>
      <c r="I50" t="s">
        <v>334</v>
      </c>
      <c r="J50" t="s">
        <v>335</v>
      </c>
      <c r="N50" t="s">
        <v>456</v>
      </c>
      <c r="AH50" s="248"/>
    </row>
    <row r="51" spans="1:34" x14ac:dyDescent="0.25">
      <c r="A51" s="256">
        <v>109</v>
      </c>
      <c r="B51" s="31"/>
      <c r="C51">
        <v>100</v>
      </c>
      <c r="E51" t="s">
        <v>457</v>
      </c>
      <c r="F51" t="s">
        <v>458</v>
      </c>
      <c r="H51" t="s">
        <v>333</v>
      </c>
      <c r="I51" t="s">
        <v>334</v>
      </c>
      <c r="J51" t="s">
        <v>335</v>
      </c>
      <c r="N51" t="s">
        <v>456</v>
      </c>
      <c r="AH51" s="248"/>
    </row>
    <row r="52" spans="1:34" x14ac:dyDescent="0.25">
      <c r="A52" s="256">
        <v>503</v>
      </c>
      <c r="B52" s="31"/>
      <c r="C52">
        <v>500</v>
      </c>
      <c r="E52" t="s">
        <v>457</v>
      </c>
      <c r="F52" t="s">
        <v>458</v>
      </c>
      <c r="H52" t="s">
        <v>333</v>
      </c>
      <c r="I52" t="s">
        <v>334</v>
      </c>
      <c r="J52" t="s">
        <v>335</v>
      </c>
      <c r="N52" t="s">
        <v>456</v>
      </c>
      <c r="AH52" s="248"/>
    </row>
    <row r="53" spans="1:34" x14ac:dyDescent="0.25">
      <c r="A53" s="256">
        <v>501</v>
      </c>
      <c r="B53" s="31"/>
      <c r="C53">
        <v>500</v>
      </c>
      <c r="E53" t="s">
        <v>457</v>
      </c>
      <c r="F53" t="s">
        <v>458</v>
      </c>
      <c r="H53" t="s">
        <v>333</v>
      </c>
      <c r="I53" t="s">
        <v>334</v>
      </c>
      <c r="J53" t="s">
        <v>335</v>
      </c>
      <c r="N53" t="s">
        <v>456</v>
      </c>
      <c r="AH53" s="248"/>
    </row>
    <row r="54" spans="1:34" x14ac:dyDescent="0.25">
      <c r="A54" s="256">
        <v>501</v>
      </c>
      <c r="B54" s="31"/>
      <c r="C54">
        <v>500</v>
      </c>
      <c r="E54" t="s">
        <v>457</v>
      </c>
      <c r="F54" t="s">
        <v>458</v>
      </c>
      <c r="H54" t="s">
        <v>333</v>
      </c>
      <c r="I54" t="s">
        <v>334</v>
      </c>
      <c r="J54" t="s">
        <v>335</v>
      </c>
      <c r="N54" t="s">
        <v>456</v>
      </c>
      <c r="AH54" s="248"/>
    </row>
    <row r="55" spans="1:34" x14ac:dyDescent="0.25">
      <c r="A55" s="256">
        <v>503</v>
      </c>
      <c r="B55" s="31"/>
      <c r="C55">
        <v>500</v>
      </c>
      <c r="E55" t="s">
        <v>457</v>
      </c>
      <c r="F55" t="s">
        <v>458</v>
      </c>
      <c r="H55" t="s">
        <v>333</v>
      </c>
      <c r="I55" t="s">
        <v>334</v>
      </c>
      <c r="J55" t="s">
        <v>335</v>
      </c>
      <c r="N55" t="s">
        <v>456</v>
      </c>
      <c r="AH55" s="248"/>
    </row>
    <row r="56" spans="1:34" x14ac:dyDescent="0.25">
      <c r="A56" s="256">
        <v>109</v>
      </c>
      <c r="B56" s="31"/>
      <c r="C56">
        <v>100</v>
      </c>
      <c r="E56" t="s">
        <v>457</v>
      </c>
      <c r="F56" t="s">
        <v>458</v>
      </c>
      <c r="H56" t="s">
        <v>333</v>
      </c>
      <c r="I56" t="s">
        <v>334</v>
      </c>
      <c r="J56" t="s">
        <v>335</v>
      </c>
      <c r="N56" t="s">
        <v>456</v>
      </c>
      <c r="AH56" s="248"/>
    </row>
    <row r="57" spans="1:34" x14ac:dyDescent="0.25">
      <c r="A57" s="256">
        <v>501</v>
      </c>
      <c r="B57" s="31"/>
      <c r="C57">
        <v>500</v>
      </c>
      <c r="E57" t="s">
        <v>457</v>
      </c>
      <c r="F57" t="s">
        <v>458</v>
      </c>
      <c r="H57" t="s">
        <v>333</v>
      </c>
      <c r="I57" t="s">
        <v>334</v>
      </c>
      <c r="J57" t="s">
        <v>335</v>
      </c>
      <c r="N57" t="s">
        <v>456</v>
      </c>
      <c r="AH57" s="248"/>
    </row>
    <row r="58" spans="1:34" x14ac:dyDescent="0.25">
      <c r="A58" s="256">
        <v>109</v>
      </c>
      <c r="B58" s="31"/>
      <c r="C58">
        <v>100</v>
      </c>
      <c r="E58" t="s">
        <v>457</v>
      </c>
      <c r="F58" t="s">
        <v>458</v>
      </c>
      <c r="H58" t="s">
        <v>333</v>
      </c>
      <c r="I58" t="s">
        <v>334</v>
      </c>
      <c r="J58" t="s">
        <v>335</v>
      </c>
      <c r="N58" t="s">
        <v>456</v>
      </c>
      <c r="AH58" s="248"/>
    </row>
    <row r="59" spans="1:34" x14ac:dyDescent="0.25">
      <c r="A59" s="256">
        <v>501</v>
      </c>
      <c r="B59" s="31"/>
      <c r="C59">
        <v>500</v>
      </c>
      <c r="E59" t="s">
        <v>457</v>
      </c>
      <c r="F59" t="s">
        <v>458</v>
      </c>
      <c r="H59" t="s">
        <v>333</v>
      </c>
      <c r="I59" t="s">
        <v>334</v>
      </c>
      <c r="J59" t="s">
        <v>335</v>
      </c>
      <c r="N59" t="s">
        <v>456</v>
      </c>
      <c r="AH59" s="248"/>
    </row>
    <row r="60" spans="1:34" x14ac:dyDescent="0.25">
      <c r="A60" s="256">
        <v>501</v>
      </c>
      <c r="B60" s="31"/>
      <c r="C60">
        <v>500</v>
      </c>
      <c r="E60" t="s">
        <v>457</v>
      </c>
      <c r="F60" t="s">
        <v>458</v>
      </c>
      <c r="H60" t="s">
        <v>333</v>
      </c>
      <c r="I60" t="s">
        <v>334</v>
      </c>
      <c r="J60" t="s">
        <v>335</v>
      </c>
      <c r="N60" t="s">
        <v>456</v>
      </c>
      <c r="AH60" s="248"/>
    </row>
    <row r="61" spans="1:34" x14ac:dyDescent="0.25">
      <c r="A61" s="256">
        <v>305</v>
      </c>
      <c r="B61" s="31"/>
      <c r="C61">
        <v>300</v>
      </c>
      <c r="E61" t="s">
        <v>457</v>
      </c>
      <c r="F61" t="s">
        <v>458</v>
      </c>
      <c r="H61" t="s">
        <v>333</v>
      </c>
      <c r="I61" t="s">
        <v>334</v>
      </c>
      <c r="J61" t="s">
        <v>335</v>
      </c>
      <c r="N61" t="s">
        <v>456</v>
      </c>
      <c r="AH61" s="248"/>
    </row>
    <row r="62" spans="1:34" x14ac:dyDescent="0.25">
      <c r="A62" s="256">
        <v>503</v>
      </c>
      <c r="B62" s="31"/>
      <c r="C62">
        <v>500</v>
      </c>
      <c r="E62" t="s">
        <v>457</v>
      </c>
      <c r="F62" t="s">
        <v>458</v>
      </c>
      <c r="H62" t="s">
        <v>333</v>
      </c>
      <c r="I62" t="s">
        <v>334</v>
      </c>
      <c r="J62" t="s">
        <v>335</v>
      </c>
      <c r="N62" t="s">
        <v>456</v>
      </c>
      <c r="AH62" s="248"/>
    </row>
    <row r="63" spans="1:34" x14ac:dyDescent="0.25">
      <c r="A63" s="256">
        <v>305</v>
      </c>
      <c r="B63" s="31"/>
      <c r="C63">
        <v>300</v>
      </c>
      <c r="E63" t="s">
        <v>457</v>
      </c>
      <c r="F63" t="s">
        <v>458</v>
      </c>
      <c r="H63" t="s">
        <v>333</v>
      </c>
      <c r="I63" t="s">
        <v>334</v>
      </c>
      <c r="J63" t="s">
        <v>335</v>
      </c>
      <c r="N63" t="s">
        <v>456</v>
      </c>
      <c r="AH63" s="248"/>
    </row>
    <row r="64" spans="1:34" x14ac:dyDescent="0.25">
      <c r="A64" s="256">
        <v>503</v>
      </c>
      <c r="B64" s="31"/>
      <c r="C64">
        <v>500</v>
      </c>
      <c r="E64" t="s">
        <v>457</v>
      </c>
      <c r="F64" t="s">
        <v>458</v>
      </c>
      <c r="H64" t="s">
        <v>333</v>
      </c>
      <c r="I64" t="s">
        <v>334</v>
      </c>
      <c r="J64" t="s">
        <v>335</v>
      </c>
      <c r="N64" t="s">
        <v>456</v>
      </c>
      <c r="AH64" s="248"/>
    </row>
    <row r="65" spans="1:34" ht="15.75" thickBot="1" x14ac:dyDescent="0.3">
      <c r="A65" s="257">
        <v>109</v>
      </c>
      <c r="B65" s="39"/>
      <c r="C65" s="40">
        <v>100</v>
      </c>
      <c r="D65" s="40" t="s">
        <v>340</v>
      </c>
      <c r="E65" s="40" t="s">
        <v>457</v>
      </c>
      <c r="F65" s="40" t="s">
        <v>458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305</v>
      </c>
      <c r="B2" s="38"/>
      <c r="C2" s="53">
        <v>300</v>
      </c>
      <c r="D2" s="53" t="s">
        <v>339</v>
      </c>
      <c r="E2" s="53" t="s">
        <v>461</v>
      </c>
      <c r="F2" s="53" t="s">
        <v>462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460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501</v>
      </c>
      <c r="B3" s="31"/>
      <c r="C3">
        <v>500</v>
      </c>
      <c r="E3" t="s">
        <v>461</v>
      </c>
      <c r="F3" t="s">
        <v>462</v>
      </c>
      <c r="H3" t="s">
        <v>333</v>
      </c>
      <c r="I3" t="s">
        <v>334</v>
      </c>
      <c r="J3" t="s">
        <v>335</v>
      </c>
      <c r="N3" t="s">
        <v>460</v>
      </c>
      <c r="AH3" s="260"/>
    </row>
    <row r="4" spans="1:34" x14ac:dyDescent="0.25">
      <c r="A4" s="268">
        <v>501</v>
      </c>
      <c r="B4" s="31"/>
      <c r="C4">
        <v>500</v>
      </c>
      <c r="E4" t="s">
        <v>461</v>
      </c>
      <c r="F4" t="s">
        <v>462</v>
      </c>
      <c r="H4" t="s">
        <v>333</v>
      </c>
      <c r="I4" t="s">
        <v>334</v>
      </c>
      <c r="J4" t="s">
        <v>335</v>
      </c>
      <c r="N4" t="s">
        <v>460</v>
      </c>
      <c r="AH4" s="260"/>
    </row>
    <row r="5" spans="1:34" x14ac:dyDescent="0.25">
      <c r="A5" s="268">
        <v>503</v>
      </c>
      <c r="B5" s="31"/>
      <c r="C5">
        <v>500</v>
      </c>
      <c r="E5" t="s">
        <v>461</v>
      </c>
      <c r="F5" t="s">
        <v>462</v>
      </c>
      <c r="H5" t="s">
        <v>333</v>
      </c>
      <c r="I5" t="s">
        <v>334</v>
      </c>
      <c r="J5" t="s">
        <v>335</v>
      </c>
      <c r="N5" t="s">
        <v>460</v>
      </c>
      <c r="AH5" s="260"/>
    </row>
    <row r="6" spans="1:34" x14ac:dyDescent="0.25">
      <c r="A6" s="268">
        <v>501</v>
      </c>
      <c r="B6" s="31"/>
      <c r="C6">
        <v>500</v>
      </c>
      <c r="E6" t="s">
        <v>461</v>
      </c>
      <c r="F6" t="s">
        <v>462</v>
      </c>
      <c r="H6" t="s">
        <v>333</v>
      </c>
      <c r="I6" t="s">
        <v>334</v>
      </c>
      <c r="J6" t="s">
        <v>335</v>
      </c>
      <c r="N6" t="s">
        <v>460</v>
      </c>
      <c r="AH6" s="260"/>
    </row>
    <row r="7" spans="1:34" x14ac:dyDescent="0.25">
      <c r="A7" s="268">
        <v>501</v>
      </c>
      <c r="B7" s="31"/>
      <c r="C7">
        <v>500</v>
      </c>
      <c r="E7" t="s">
        <v>461</v>
      </c>
      <c r="F7" t="s">
        <v>462</v>
      </c>
      <c r="H7" t="s">
        <v>333</v>
      </c>
      <c r="I7" t="s">
        <v>334</v>
      </c>
      <c r="J7" t="s">
        <v>335</v>
      </c>
      <c r="N7" t="s">
        <v>460</v>
      </c>
      <c r="AH7" s="260"/>
    </row>
    <row r="8" spans="1:34" x14ac:dyDescent="0.25">
      <c r="A8" s="268">
        <v>305</v>
      </c>
      <c r="B8" s="31"/>
      <c r="C8">
        <v>300</v>
      </c>
      <c r="E8" t="s">
        <v>461</v>
      </c>
      <c r="F8" t="s">
        <v>462</v>
      </c>
      <c r="H8" t="s">
        <v>333</v>
      </c>
      <c r="I8" t="s">
        <v>334</v>
      </c>
      <c r="J8" t="s">
        <v>335</v>
      </c>
      <c r="N8" t="s">
        <v>460</v>
      </c>
      <c r="AH8" s="260"/>
    </row>
    <row r="9" spans="1:34" x14ac:dyDescent="0.25">
      <c r="A9" s="268">
        <v>109</v>
      </c>
      <c r="B9" s="31"/>
      <c r="C9">
        <v>100</v>
      </c>
      <c r="E9" t="s">
        <v>461</v>
      </c>
      <c r="F9" t="s">
        <v>462</v>
      </c>
      <c r="H9" t="s">
        <v>333</v>
      </c>
      <c r="I9" t="s">
        <v>334</v>
      </c>
      <c r="J9" t="s">
        <v>335</v>
      </c>
      <c r="N9" t="s">
        <v>460</v>
      </c>
      <c r="AH9" s="260"/>
    </row>
    <row r="10" spans="1:34" x14ac:dyDescent="0.25">
      <c r="A10" s="268">
        <v>501</v>
      </c>
      <c r="B10" s="31"/>
      <c r="C10">
        <v>500</v>
      </c>
      <c r="E10" t="s">
        <v>461</v>
      </c>
      <c r="F10" t="s">
        <v>462</v>
      </c>
      <c r="H10" t="s">
        <v>333</v>
      </c>
      <c r="I10" t="s">
        <v>334</v>
      </c>
      <c r="J10" t="s">
        <v>335</v>
      </c>
      <c r="N10" t="s">
        <v>460</v>
      </c>
      <c r="AH10" s="260"/>
    </row>
    <row r="11" spans="1:34" x14ac:dyDescent="0.25">
      <c r="A11" s="268">
        <v>109</v>
      </c>
      <c r="B11" s="31"/>
      <c r="C11">
        <v>100</v>
      </c>
      <c r="E11" t="s">
        <v>461</v>
      </c>
      <c r="F11" t="s">
        <v>462</v>
      </c>
      <c r="H11" t="s">
        <v>333</v>
      </c>
      <c r="I11" t="s">
        <v>334</v>
      </c>
      <c r="J11" t="s">
        <v>335</v>
      </c>
      <c r="N11" t="s">
        <v>460</v>
      </c>
      <c r="AH11" s="260"/>
    </row>
    <row r="12" spans="1:34" x14ac:dyDescent="0.25">
      <c r="A12" s="268">
        <v>501</v>
      </c>
      <c r="B12" s="31"/>
      <c r="C12">
        <v>500</v>
      </c>
      <c r="E12" t="s">
        <v>461</v>
      </c>
      <c r="F12" t="s">
        <v>462</v>
      </c>
      <c r="H12" t="s">
        <v>333</v>
      </c>
      <c r="I12" t="s">
        <v>334</v>
      </c>
      <c r="J12" t="s">
        <v>335</v>
      </c>
      <c r="N12" t="s">
        <v>460</v>
      </c>
      <c r="AH12" s="260"/>
    </row>
    <row r="13" spans="1:34" x14ac:dyDescent="0.25">
      <c r="A13" s="268">
        <v>501</v>
      </c>
      <c r="B13" s="31"/>
      <c r="C13">
        <v>500</v>
      </c>
      <c r="E13" t="s">
        <v>461</v>
      </c>
      <c r="F13" t="s">
        <v>462</v>
      </c>
      <c r="H13" t="s">
        <v>333</v>
      </c>
      <c r="I13" t="s">
        <v>334</v>
      </c>
      <c r="J13" t="s">
        <v>335</v>
      </c>
      <c r="N13" t="s">
        <v>460</v>
      </c>
      <c r="AH13" s="260"/>
    </row>
    <row r="14" spans="1:34" x14ac:dyDescent="0.25">
      <c r="A14" s="268">
        <v>501</v>
      </c>
      <c r="B14" s="31"/>
      <c r="C14">
        <v>500</v>
      </c>
      <c r="E14" t="s">
        <v>461</v>
      </c>
      <c r="F14" t="s">
        <v>462</v>
      </c>
      <c r="H14" t="s">
        <v>333</v>
      </c>
      <c r="I14" t="s">
        <v>334</v>
      </c>
      <c r="J14" t="s">
        <v>335</v>
      </c>
      <c r="N14" t="s">
        <v>460</v>
      </c>
      <c r="AH14" s="260"/>
    </row>
    <row r="15" spans="1:34" x14ac:dyDescent="0.25">
      <c r="A15" s="268">
        <v>905</v>
      </c>
      <c r="B15" s="31"/>
      <c r="C15">
        <v>900</v>
      </c>
      <c r="E15" t="s">
        <v>461</v>
      </c>
      <c r="F15" t="s">
        <v>462</v>
      </c>
      <c r="H15" t="s">
        <v>333</v>
      </c>
      <c r="I15" t="s">
        <v>334</v>
      </c>
      <c r="J15" t="s">
        <v>335</v>
      </c>
      <c r="N15" t="s">
        <v>460</v>
      </c>
      <c r="AH15" s="260"/>
    </row>
    <row r="16" spans="1:34" x14ac:dyDescent="0.25">
      <c r="A16" s="268">
        <v>109</v>
      </c>
      <c r="B16" s="31"/>
      <c r="C16">
        <v>100</v>
      </c>
      <c r="E16" t="s">
        <v>461</v>
      </c>
      <c r="F16" t="s">
        <v>462</v>
      </c>
      <c r="H16" t="s">
        <v>333</v>
      </c>
      <c r="I16" t="s">
        <v>334</v>
      </c>
      <c r="J16" t="s">
        <v>335</v>
      </c>
      <c r="N16" t="s">
        <v>460</v>
      </c>
      <c r="AH16" s="260"/>
    </row>
    <row r="17" spans="1:34" x14ac:dyDescent="0.25">
      <c r="A17" s="268">
        <v>305</v>
      </c>
      <c r="B17" s="31"/>
      <c r="C17">
        <v>300</v>
      </c>
      <c r="E17" t="s">
        <v>461</v>
      </c>
      <c r="F17" t="s">
        <v>462</v>
      </c>
      <c r="H17" t="s">
        <v>333</v>
      </c>
      <c r="I17" t="s">
        <v>334</v>
      </c>
      <c r="J17" t="s">
        <v>335</v>
      </c>
      <c r="N17" t="s">
        <v>460</v>
      </c>
      <c r="AH17" s="260"/>
    </row>
    <row r="18" spans="1:34" x14ac:dyDescent="0.25">
      <c r="A18" s="268">
        <v>305</v>
      </c>
      <c r="B18" s="31"/>
      <c r="C18">
        <v>300</v>
      </c>
      <c r="E18" t="s">
        <v>461</v>
      </c>
      <c r="F18" t="s">
        <v>462</v>
      </c>
      <c r="H18" t="s">
        <v>333</v>
      </c>
      <c r="I18" t="s">
        <v>334</v>
      </c>
      <c r="J18" t="s">
        <v>335</v>
      </c>
      <c r="N18" t="s">
        <v>460</v>
      </c>
      <c r="AH18" s="260"/>
    </row>
    <row r="19" spans="1:34" x14ac:dyDescent="0.25">
      <c r="A19" s="268">
        <v>501</v>
      </c>
      <c r="B19" s="31"/>
      <c r="C19">
        <v>500</v>
      </c>
      <c r="E19" t="s">
        <v>461</v>
      </c>
      <c r="F19" t="s">
        <v>462</v>
      </c>
      <c r="H19" t="s">
        <v>333</v>
      </c>
      <c r="I19" t="s">
        <v>334</v>
      </c>
      <c r="J19" t="s">
        <v>335</v>
      </c>
      <c r="N19" t="s">
        <v>460</v>
      </c>
      <c r="AH19" s="260"/>
    </row>
    <row r="20" spans="1:34" x14ac:dyDescent="0.25">
      <c r="A20" s="268">
        <v>109</v>
      </c>
      <c r="B20" s="31"/>
      <c r="C20">
        <v>100</v>
      </c>
      <c r="E20" t="s">
        <v>461</v>
      </c>
      <c r="F20" t="s">
        <v>462</v>
      </c>
      <c r="H20" t="s">
        <v>333</v>
      </c>
      <c r="I20" t="s">
        <v>334</v>
      </c>
      <c r="J20" t="s">
        <v>335</v>
      </c>
      <c r="N20" t="s">
        <v>460</v>
      </c>
      <c r="AH20" s="260"/>
    </row>
    <row r="21" spans="1:34" x14ac:dyDescent="0.25">
      <c r="A21" s="268">
        <v>905</v>
      </c>
      <c r="B21" s="31"/>
      <c r="C21">
        <v>900</v>
      </c>
      <c r="E21" t="s">
        <v>461</v>
      </c>
      <c r="F21" t="s">
        <v>462</v>
      </c>
      <c r="H21" t="s">
        <v>333</v>
      </c>
      <c r="I21" t="s">
        <v>334</v>
      </c>
      <c r="J21" t="s">
        <v>335</v>
      </c>
      <c r="N21" t="s">
        <v>460</v>
      </c>
      <c r="AH21" s="260"/>
    </row>
    <row r="22" spans="1:34" x14ac:dyDescent="0.25">
      <c r="A22" s="268">
        <v>905</v>
      </c>
      <c r="B22" s="31"/>
      <c r="C22">
        <v>900</v>
      </c>
      <c r="E22" t="s">
        <v>461</v>
      </c>
      <c r="F22" t="s">
        <v>462</v>
      </c>
      <c r="H22" t="s">
        <v>333</v>
      </c>
      <c r="I22" t="s">
        <v>334</v>
      </c>
      <c r="J22" t="s">
        <v>335</v>
      </c>
      <c r="N22" t="s">
        <v>460</v>
      </c>
      <c r="AH22" s="260"/>
    </row>
    <row r="23" spans="1:34" x14ac:dyDescent="0.25">
      <c r="A23" s="268">
        <v>109</v>
      </c>
      <c r="B23" s="31"/>
      <c r="C23">
        <v>100</v>
      </c>
      <c r="E23" t="s">
        <v>461</v>
      </c>
      <c r="F23" t="s">
        <v>462</v>
      </c>
      <c r="H23" t="s">
        <v>333</v>
      </c>
      <c r="I23" t="s">
        <v>334</v>
      </c>
      <c r="J23" t="s">
        <v>335</v>
      </c>
      <c r="N23" t="s">
        <v>460</v>
      </c>
      <c r="AH23" s="260"/>
    </row>
    <row r="24" spans="1:34" x14ac:dyDescent="0.25">
      <c r="A24" s="268">
        <v>501</v>
      </c>
      <c r="B24" s="31"/>
      <c r="C24">
        <v>500</v>
      </c>
      <c r="E24" t="s">
        <v>461</v>
      </c>
      <c r="F24" t="s">
        <v>462</v>
      </c>
      <c r="H24" t="s">
        <v>333</v>
      </c>
      <c r="I24" t="s">
        <v>334</v>
      </c>
      <c r="J24" t="s">
        <v>335</v>
      </c>
      <c r="N24" t="s">
        <v>460</v>
      </c>
      <c r="AH24" s="260"/>
    </row>
    <row r="25" spans="1:34" x14ac:dyDescent="0.25">
      <c r="A25" s="268">
        <v>305</v>
      </c>
      <c r="B25" s="31"/>
      <c r="C25">
        <v>300</v>
      </c>
      <c r="E25" t="s">
        <v>461</v>
      </c>
      <c r="F25" t="s">
        <v>462</v>
      </c>
      <c r="H25" t="s">
        <v>333</v>
      </c>
      <c r="I25" t="s">
        <v>334</v>
      </c>
      <c r="J25" t="s">
        <v>335</v>
      </c>
      <c r="N25" t="s">
        <v>460</v>
      </c>
      <c r="AH25" s="260"/>
    </row>
    <row r="26" spans="1:34" x14ac:dyDescent="0.25">
      <c r="A26" s="268">
        <v>305</v>
      </c>
      <c r="B26" s="31"/>
      <c r="C26">
        <v>300</v>
      </c>
      <c r="E26" t="s">
        <v>461</v>
      </c>
      <c r="F26" t="s">
        <v>462</v>
      </c>
      <c r="H26" t="s">
        <v>333</v>
      </c>
      <c r="I26" t="s">
        <v>334</v>
      </c>
      <c r="J26" t="s">
        <v>335</v>
      </c>
      <c r="N26" t="s">
        <v>460</v>
      </c>
      <c r="AH26" s="260"/>
    </row>
    <row r="27" spans="1:34" x14ac:dyDescent="0.25">
      <c r="A27" s="268">
        <v>102</v>
      </c>
      <c r="B27" s="31"/>
      <c r="C27">
        <v>100</v>
      </c>
      <c r="E27" t="s">
        <v>461</v>
      </c>
      <c r="F27" t="s">
        <v>462</v>
      </c>
      <c r="H27" t="s">
        <v>333</v>
      </c>
      <c r="I27" t="s">
        <v>334</v>
      </c>
      <c r="J27" t="s">
        <v>335</v>
      </c>
      <c r="N27" t="s">
        <v>460</v>
      </c>
      <c r="AH27" s="260"/>
    </row>
    <row r="28" spans="1:34" x14ac:dyDescent="0.25">
      <c r="A28" s="268">
        <v>503</v>
      </c>
      <c r="B28" s="31"/>
      <c r="C28">
        <v>500</v>
      </c>
      <c r="E28" t="s">
        <v>461</v>
      </c>
      <c r="F28" t="s">
        <v>462</v>
      </c>
      <c r="H28" t="s">
        <v>333</v>
      </c>
      <c r="I28" t="s">
        <v>334</v>
      </c>
      <c r="J28" t="s">
        <v>335</v>
      </c>
      <c r="N28" t="s">
        <v>460</v>
      </c>
      <c r="AH28" s="260"/>
    </row>
    <row r="29" spans="1:34" x14ac:dyDescent="0.25">
      <c r="A29" s="268">
        <v>109</v>
      </c>
      <c r="B29" s="31"/>
      <c r="C29">
        <v>100</v>
      </c>
      <c r="E29" t="s">
        <v>461</v>
      </c>
      <c r="F29" t="s">
        <v>462</v>
      </c>
      <c r="H29" t="s">
        <v>333</v>
      </c>
      <c r="I29" t="s">
        <v>334</v>
      </c>
      <c r="J29" t="s">
        <v>335</v>
      </c>
      <c r="N29" t="s">
        <v>460</v>
      </c>
      <c r="AH29" s="260"/>
    </row>
    <row r="30" spans="1:34" x14ac:dyDescent="0.25">
      <c r="A30" s="268">
        <v>109</v>
      </c>
      <c r="B30" s="31"/>
      <c r="C30">
        <v>100</v>
      </c>
      <c r="E30" t="s">
        <v>461</v>
      </c>
      <c r="F30" t="s">
        <v>462</v>
      </c>
      <c r="H30" t="s">
        <v>333</v>
      </c>
      <c r="I30" t="s">
        <v>334</v>
      </c>
      <c r="J30" t="s">
        <v>335</v>
      </c>
      <c r="N30" t="s">
        <v>460</v>
      </c>
      <c r="AH30" s="260"/>
    </row>
    <row r="31" spans="1:34" x14ac:dyDescent="0.25">
      <c r="A31" s="268">
        <v>503</v>
      </c>
      <c r="B31" s="31"/>
      <c r="C31">
        <v>500</v>
      </c>
      <c r="E31" t="s">
        <v>461</v>
      </c>
      <c r="F31" t="s">
        <v>462</v>
      </c>
      <c r="H31" t="s">
        <v>333</v>
      </c>
      <c r="I31" t="s">
        <v>334</v>
      </c>
      <c r="J31" t="s">
        <v>335</v>
      </c>
      <c r="N31" t="s">
        <v>460</v>
      </c>
      <c r="AH31" s="260"/>
    </row>
    <row r="32" spans="1:34" x14ac:dyDescent="0.25">
      <c r="A32" s="268">
        <v>503</v>
      </c>
      <c r="B32" s="31"/>
      <c r="C32">
        <v>500</v>
      </c>
      <c r="E32" t="s">
        <v>461</v>
      </c>
      <c r="F32" t="s">
        <v>462</v>
      </c>
      <c r="H32" t="s">
        <v>333</v>
      </c>
      <c r="I32" t="s">
        <v>334</v>
      </c>
      <c r="J32" t="s">
        <v>335</v>
      </c>
      <c r="N32" t="s">
        <v>460</v>
      </c>
      <c r="AH32" s="260"/>
    </row>
    <row r="33" spans="1:34" x14ac:dyDescent="0.25">
      <c r="A33" s="268">
        <v>503</v>
      </c>
      <c r="B33" s="31"/>
      <c r="C33">
        <v>500</v>
      </c>
      <c r="E33" t="s">
        <v>461</v>
      </c>
      <c r="F33" t="s">
        <v>462</v>
      </c>
      <c r="H33" t="s">
        <v>333</v>
      </c>
      <c r="I33" t="s">
        <v>334</v>
      </c>
      <c r="J33" t="s">
        <v>335</v>
      </c>
      <c r="N33" t="s">
        <v>460</v>
      </c>
      <c r="AH33" s="260"/>
    </row>
    <row r="34" spans="1:34" x14ac:dyDescent="0.25">
      <c r="A34" s="268">
        <v>303</v>
      </c>
      <c r="B34" s="31"/>
      <c r="C34">
        <v>300</v>
      </c>
      <c r="E34" t="s">
        <v>461</v>
      </c>
      <c r="F34" t="s">
        <v>462</v>
      </c>
      <c r="H34" t="s">
        <v>333</v>
      </c>
      <c r="I34" t="s">
        <v>334</v>
      </c>
      <c r="J34" t="s">
        <v>335</v>
      </c>
      <c r="N34" t="s">
        <v>460</v>
      </c>
      <c r="AH34" s="260"/>
    </row>
    <row r="35" spans="1:34" x14ac:dyDescent="0.25">
      <c r="A35" s="268">
        <v>102</v>
      </c>
      <c r="B35" s="31"/>
      <c r="C35">
        <v>100</v>
      </c>
      <c r="E35" t="s">
        <v>461</v>
      </c>
      <c r="F35" t="s">
        <v>462</v>
      </c>
      <c r="H35" t="s">
        <v>333</v>
      </c>
      <c r="I35" t="s">
        <v>334</v>
      </c>
      <c r="J35" t="s">
        <v>335</v>
      </c>
      <c r="N35" t="s">
        <v>460</v>
      </c>
      <c r="AH35" s="260"/>
    </row>
    <row r="36" spans="1:34" x14ac:dyDescent="0.25">
      <c r="A36" s="268">
        <v>501</v>
      </c>
      <c r="B36" s="31"/>
      <c r="C36">
        <v>500</v>
      </c>
      <c r="E36" t="s">
        <v>461</v>
      </c>
      <c r="F36" t="s">
        <v>462</v>
      </c>
      <c r="H36" t="s">
        <v>333</v>
      </c>
      <c r="I36" t="s">
        <v>334</v>
      </c>
      <c r="J36" t="s">
        <v>335</v>
      </c>
      <c r="N36" t="s">
        <v>460</v>
      </c>
      <c r="AH36" s="260"/>
    </row>
    <row r="37" spans="1:34" x14ac:dyDescent="0.25">
      <c r="A37" s="268">
        <v>109</v>
      </c>
      <c r="B37" s="31"/>
      <c r="C37">
        <v>100</v>
      </c>
      <c r="E37" t="s">
        <v>461</v>
      </c>
      <c r="F37" t="s">
        <v>462</v>
      </c>
      <c r="H37" t="s">
        <v>333</v>
      </c>
      <c r="I37" t="s">
        <v>334</v>
      </c>
      <c r="J37" t="s">
        <v>335</v>
      </c>
      <c r="N37" t="s">
        <v>460</v>
      </c>
      <c r="AH37" s="260"/>
    </row>
    <row r="38" spans="1:34" x14ac:dyDescent="0.25">
      <c r="A38" s="268">
        <v>109</v>
      </c>
      <c r="B38" s="31"/>
      <c r="C38">
        <v>100</v>
      </c>
      <c r="E38" t="s">
        <v>461</v>
      </c>
      <c r="F38" t="s">
        <v>462</v>
      </c>
      <c r="H38" t="s">
        <v>333</v>
      </c>
      <c r="I38" t="s">
        <v>334</v>
      </c>
      <c r="J38" t="s">
        <v>335</v>
      </c>
      <c r="N38" t="s">
        <v>460</v>
      </c>
      <c r="AH38" s="260"/>
    </row>
    <row r="39" spans="1:34" x14ac:dyDescent="0.25">
      <c r="A39" s="268">
        <v>501</v>
      </c>
      <c r="B39" s="31"/>
      <c r="C39">
        <v>500</v>
      </c>
      <c r="E39" t="s">
        <v>461</v>
      </c>
      <c r="F39" t="s">
        <v>462</v>
      </c>
      <c r="H39" t="s">
        <v>333</v>
      </c>
      <c r="I39" t="s">
        <v>334</v>
      </c>
      <c r="J39" t="s">
        <v>335</v>
      </c>
      <c r="N39" t="s">
        <v>460</v>
      </c>
      <c r="AH39" s="260"/>
    </row>
    <row r="40" spans="1:34" x14ac:dyDescent="0.25">
      <c r="A40" s="268">
        <v>402</v>
      </c>
      <c r="B40" s="31"/>
      <c r="C40">
        <v>400</v>
      </c>
      <c r="E40" t="s">
        <v>461</v>
      </c>
      <c r="F40" t="s">
        <v>462</v>
      </c>
      <c r="H40" t="s">
        <v>333</v>
      </c>
      <c r="I40" t="s">
        <v>334</v>
      </c>
      <c r="J40" t="s">
        <v>335</v>
      </c>
      <c r="N40" t="s">
        <v>460</v>
      </c>
      <c r="AH40" s="260"/>
    </row>
    <row r="41" spans="1:34" x14ac:dyDescent="0.25">
      <c r="A41" s="268">
        <v>503</v>
      </c>
      <c r="B41" s="31"/>
      <c r="C41">
        <v>500</v>
      </c>
      <c r="E41" t="s">
        <v>461</v>
      </c>
      <c r="F41" t="s">
        <v>462</v>
      </c>
      <c r="H41" t="s">
        <v>333</v>
      </c>
      <c r="I41" t="s">
        <v>334</v>
      </c>
      <c r="J41" t="s">
        <v>335</v>
      </c>
      <c r="N41" t="s">
        <v>460</v>
      </c>
      <c r="AH41" s="260"/>
    </row>
    <row r="42" spans="1:34" x14ac:dyDescent="0.25">
      <c r="A42" s="268">
        <v>503</v>
      </c>
      <c r="B42" s="31"/>
      <c r="C42">
        <v>500</v>
      </c>
      <c r="E42" t="s">
        <v>461</v>
      </c>
      <c r="F42" t="s">
        <v>462</v>
      </c>
      <c r="H42" t="s">
        <v>333</v>
      </c>
      <c r="I42" t="s">
        <v>334</v>
      </c>
      <c r="J42" t="s">
        <v>335</v>
      </c>
      <c r="N42" t="s">
        <v>460</v>
      </c>
      <c r="AH42" s="260"/>
    </row>
    <row r="43" spans="1:34" x14ac:dyDescent="0.25">
      <c r="A43" s="268">
        <v>501</v>
      </c>
      <c r="B43" s="31"/>
      <c r="C43">
        <v>500</v>
      </c>
      <c r="E43" t="s">
        <v>461</v>
      </c>
      <c r="F43" t="s">
        <v>462</v>
      </c>
      <c r="H43" t="s">
        <v>333</v>
      </c>
      <c r="I43" t="s">
        <v>334</v>
      </c>
      <c r="J43" t="s">
        <v>335</v>
      </c>
      <c r="N43" t="s">
        <v>460</v>
      </c>
      <c r="AH43" s="260"/>
    </row>
    <row r="44" spans="1:34" x14ac:dyDescent="0.25">
      <c r="A44" s="268">
        <v>109</v>
      </c>
      <c r="B44" s="31"/>
      <c r="C44">
        <v>100</v>
      </c>
      <c r="E44" t="s">
        <v>461</v>
      </c>
      <c r="F44" t="s">
        <v>462</v>
      </c>
      <c r="H44" t="s">
        <v>333</v>
      </c>
      <c r="I44" t="s">
        <v>334</v>
      </c>
      <c r="J44" t="s">
        <v>335</v>
      </c>
      <c r="N44" t="s">
        <v>460</v>
      </c>
      <c r="AH44" s="260"/>
    </row>
    <row r="45" spans="1:34" x14ac:dyDescent="0.25">
      <c r="A45" s="268">
        <v>102</v>
      </c>
      <c r="B45" s="31"/>
      <c r="C45">
        <v>100</v>
      </c>
      <c r="E45" t="s">
        <v>461</v>
      </c>
      <c r="F45" t="s">
        <v>462</v>
      </c>
      <c r="H45" t="s">
        <v>333</v>
      </c>
      <c r="I45" t="s">
        <v>334</v>
      </c>
      <c r="J45" t="s">
        <v>335</v>
      </c>
      <c r="N45" t="s">
        <v>460</v>
      </c>
      <c r="AH45" s="260"/>
    </row>
    <row r="46" spans="1:34" x14ac:dyDescent="0.25">
      <c r="A46" s="268">
        <v>102</v>
      </c>
      <c r="B46" s="31"/>
      <c r="C46">
        <v>100</v>
      </c>
      <c r="E46" t="s">
        <v>461</v>
      </c>
      <c r="F46" t="s">
        <v>462</v>
      </c>
      <c r="H46" t="s">
        <v>333</v>
      </c>
      <c r="I46" t="s">
        <v>334</v>
      </c>
      <c r="J46" t="s">
        <v>335</v>
      </c>
      <c r="N46" t="s">
        <v>460</v>
      </c>
      <c r="AH46" s="260"/>
    </row>
    <row r="47" spans="1:34" x14ac:dyDescent="0.25">
      <c r="A47" s="268">
        <v>109</v>
      </c>
      <c r="B47" s="31"/>
      <c r="C47">
        <v>100</v>
      </c>
      <c r="E47" t="s">
        <v>461</v>
      </c>
      <c r="F47" t="s">
        <v>462</v>
      </c>
      <c r="H47" t="s">
        <v>333</v>
      </c>
      <c r="I47" t="s">
        <v>334</v>
      </c>
      <c r="J47" t="s">
        <v>335</v>
      </c>
      <c r="N47" t="s">
        <v>460</v>
      </c>
      <c r="AH47" s="260"/>
    </row>
    <row r="48" spans="1:34" x14ac:dyDescent="0.25">
      <c r="A48" s="268">
        <v>402</v>
      </c>
      <c r="B48" s="31"/>
      <c r="C48">
        <v>400</v>
      </c>
      <c r="E48" t="s">
        <v>461</v>
      </c>
      <c r="F48" t="s">
        <v>462</v>
      </c>
      <c r="H48" t="s">
        <v>333</v>
      </c>
      <c r="I48" t="s">
        <v>334</v>
      </c>
      <c r="J48" t="s">
        <v>335</v>
      </c>
      <c r="N48" t="s">
        <v>460</v>
      </c>
      <c r="AH48" s="260"/>
    </row>
    <row r="49" spans="1:34" x14ac:dyDescent="0.25">
      <c r="A49" s="268">
        <v>501</v>
      </c>
      <c r="B49" s="31"/>
      <c r="C49">
        <v>500</v>
      </c>
      <c r="E49" t="s">
        <v>461</v>
      </c>
      <c r="F49" t="s">
        <v>462</v>
      </c>
      <c r="H49" t="s">
        <v>333</v>
      </c>
      <c r="I49" t="s">
        <v>334</v>
      </c>
      <c r="J49" t="s">
        <v>335</v>
      </c>
      <c r="N49" t="s">
        <v>460</v>
      </c>
      <c r="AH49" s="260"/>
    </row>
    <row r="50" spans="1:34" x14ac:dyDescent="0.25">
      <c r="A50" s="268">
        <v>501</v>
      </c>
      <c r="B50" s="31"/>
      <c r="C50">
        <v>500</v>
      </c>
      <c r="E50" t="s">
        <v>461</v>
      </c>
      <c r="F50" t="s">
        <v>462</v>
      </c>
      <c r="H50" t="s">
        <v>333</v>
      </c>
      <c r="I50" t="s">
        <v>334</v>
      </c>
      <c r="J50" t="s">
        <v>335</v>
      </c>
      <c r="N50" t="s">
        <v>460</v>
      </c>
      <c r="AH50" s="260"/>
    </row>
    <row r="51" spans="1:34" x14ac:dyDescent="0.25">
      <c r="A51" s="268">
        <v>109</v>
      </c>
      <c r="B51" s="31"/>
      <c r="C51">
        <v>100</v>
      </c>
      <c r="E51" t="s">
        <v>461</v>
      </c>
      <c r="F51" t="s">
        <v>462</v>
      </c>
      <c r="H51" t="s">
        <v>333</v>
      </c>
      <c r="I51" t="s">
        <v>334</v>
      </c>
      <c r="J51" t="s">
        <v>335</v>
      </c>
      <c r="N51" t="s">
        <v>460</v>
      </c>
      <c r="AH51" s="260"/>
    </row>
    <row r="52" spans="1:34" x14ac:dyDescent="0.25">
      <c r="A52" s="268">
        <v>501</v>
      </c>
      <c r="B52" s="31"/>
      <c r="C52">
        <v>500</v>
      </c>
      <c r="E52" t="s">
        <v>461</v>
      </c>
      <c r="F52" t="s">
        <v>462</v>
      </c>
      <c r="H52" t="s">
        <v>333</v>
      </c>
      <c r="I52" t="s">
        <v>334</v>
      </c>
      <c r="J52" t="s">
        <v>335</v>
      </c>
      <c r="N52" t="s">
        <v>460</v>
      </c>
      <c r="AH52" s="260"/>
    </row>
    <row r="53" spans="1:34" x14ac:dyDescent="0.25">
      <c r="A53" s="268">
        <v>905</v>
      </c>
      <c r="B53" s="31"/>
      <c r="C53">
        <v>900</v>
      </c>
      <c r="E53" t="s">
        <v>461</v>
      </c>
      <c r="F53" t="s">
        <v>462</v>
      </c>
      <c r="H53" t="s">
        <v>333</v>
      </c>
      <c r="I53" t="s">
        <v>334</v>
      </c>
      <c r="J53" t="s">
        <v>335</v>
      </c>
      <c r="N53" t="s">
        <v>460</v>
      </c>
      <c r="AH53" s="260"/>
    </row>
    <row r="54" spans="1:34" x14ac:dyDescent="0.25">
      <c r="A54" s="268">
        <v>501</v>
      </c>
      <c r="B54" s="31"/>
      <c r="C54">
        <v>500</v>
      </c>
      <c r="E54" t="s">
        <v>461</v>
      </c>
      <c r="F54" t="s">
        <v>462</v>
      </c>
      <c r="H54" t="s">
        <v>333</v>
      </c>
      <c r="I54" t="s">
        <v>334</v>
      </c>
      <c r="J54" t="s">
        <v>335</v>
      </c>
      <c r="N54" t="s">
        <v>460</v>
      </c>
      <c r="AH54" s="260"/>
    </row>
    <row r="55" spans="1:34" x14ac:dyDescent="0.25">
      <c r="A55" s="268">
        <v>501</v>
      </c>
      <c r="B55" s="31"/>
      <c r="C55">
        <v>500</v>
      </c>
      <c r="E55" t="s">
        <v>461</v>
      </c>
      <c r="F55" t="s">
        <v>462</v>
      </c>
      <c r="H55" t="s">
        <v>333</v>
      </c>
      <c r="I55" t="s">
        <v>334</v>
      </c>
      <c r="J55" t="s">
        <v>335</v>
      </c>
      <c r="N55" t="s">
        <v>460</v>
      </c>
      <c r="AH55" s="260"/>
    </row>
    <row r="56" spans="1:34" x14ac:dyDescent="0.25">
      <c r="A56" s="268">
        <v>109</v>
      </c>
      <c r="B56" s="31"/>
      <c r="C56">
        <v>100</v>
      </c>
      <c r="E56" t="s">
        <v>461</v>
      </c>
      <c r="F56" t="s">
        <v>462</v>
      </c>
      <c r="H56" t="s">
        <v>333</v>
      </c>
      <c r="I56" t="s">
        <v>334</v>
      </c>
      <c r="J56" t="s">
        <v>335</v>
      </c>
      <c r="N56" t="s">
        <v>460</v>
      </c>
      <c r="AH56" s="260"/>
    </row>
    <row r="57" spans="1:34" x14ac:dyDescent="0.25">
      <c r="A57" s="268">
        <v>501</v>
      </c>
      <c r="B57" s="31"/>
      <c r="C57">
        <v>500</v>
      </c>
      <c r="E57" t="s">
        <v>461</v>
      </c>
      <c r="F57" t="s">
        <v>462</v>
      </c>
      <c r="H57" t="s">
        <v>333</v>
      </c>
      <c r="I57" t="s">
        <v>334</v>
      </c>
      <c r="J57" t="s">
        <v>335</v>
      </c>
      <c r="N57" t="s">
        <v>460</v>
      </c>
      <c r="AH57" s="260"/>
    </row>
    <row r="58" spans="1:34" x14ac:dyDescent="0.25">
      <c r="A58" s="268">
        <v>109</v>
      </c>
      <c r="B58" s="31"/>
      <c r="C58">
        <v>100</v>
      </c>
      <c r="E58" t="s">
        <v>461</v>
      </c>
      <c r="F58" t="s">
        <v>462</v>
      </c>
      <c r="H58" t="s">
        <v>333</v>
      </c>
      <c r="I58" t="s">
        <v>334</v>
      </c>
      <c r="J58" t="s">
        <v>335</v>
      </c>
      <c r="N58" t="s">
        <v>460</v>
      </c>
      <c r="AH58" s="260"/>
    </row>
    <row r="59" spans="1:34" x14ac:dyDescent="0.25">
      <c r="A59" s="268">
        <v>501</v>
      </c>
      <c r="B59" s="31"/>
      <c r="C59">
        <v>500</v>
      </c>
      <c r="E59" t="s">
        <v>461</v>
      </c>
      <c r="F59" t="s">
        <v>462</v>
      </c>
      <c r="H59" t="s">
        <v>333</v>
      </c>
      <c r="I59" t="s">
        <v>334</v>
      </c>
      <c r="J59" t="s">
        <v>335</v>
      </c>
      <c r="N59" t="s">
        <v>460</v>
      </c>
      <c r="AH59" s="260"/>
    </row>
    <row r="60" spans="1:34" x14ac:dyDescent="0.25">
      <c r="A60" s="268">
        <v>305</v>
      </c>
      <c r="B60" s="31"/>
      <c r="C60">
        <v>300</v>
      </c>
      <c r="E60" t="s">
        <v>461</v>
      </c>
      <c r="F60" t="s">
        <v>462</v>
      </c>
      <c r="H60" t="s">
        <v>333</v>
      </c>
      <c r="I60" t="s">
        <v>334</v>
      </c>
      <c r="J60" t="s">
        <v>335</v>
      </c>
      <c r="N60" t="s">
        <v>460</v>
      </c>
      <c r="AH60" s="260"/>
    </row>
    <row r="61" spans="1:34" x14ac:dyDescent="0.25">
      <c r="A61" s="268">
        <v>503</v>
      </c>
      <c r="B61" s="31"/>
      <c r="C61">
        <v>500</v>
      </c>
      <c r="E61" t="s">
        <v>461</v>
      </c>
      <c r="F61" t="s">
        <v>462</v>
      </c>
      <c r="H61" t="s">
        <v>333</v>
      </c>
      <c r="I61" t="s">
        <v>334</v>
      </c>
      <c r="J61" t="s">
        <v>335</v>
      </c>
      <c r="N61" t="s">
        <v>460</v>
      </c>
      <c r="AH61" s="260"/>
    </row>
    <row r="62" spans="1:34" x14ac:dyDescent="0.25">
      <c r="A62" s="268">
        <v>303</v>
      </c>
      <c r="B62" s="31"/>
      <c r="C62">
        <v>300</v>
      </c>
      <c r="E62" t="s">
        <v>461</v>
      </c>
      <c r="F62" t="s">
        <v>462</v>
      </c>
      <c r="H62" t="s">
        <v>333</v>
      </c>
      <c r="I62" t="s">
        <v>334</v>
      </c>
      <c r="J62" t="s">
        <v>335</v>
      </c>
      <c r="N62" t="s">
        <v>460</v>
      </c>
      <c r="AH62" s="260"/>
    </row>
    <row r="63" spans="1:34" x14ac:dyDescent="0.25">
      <c r="A63" s="268">
        <v>503</v>
      </c>
      <c r="B63" s="31"/>
      <c r="C63">
        <v>500</v>
      </c>
      <c r="E63" t="s">
        <v>461</v>
      </c>
      <c r="F63" t="s">
        <v>462</v>
      </c>
      <c r="H63" t="s">
        <v>333</v>
      </c>
      <c r="I63" t="s">
        <v>334</v>
      </c>
      <c r="J63" t="s">
        <v>335</v>
      </c>
      <c r="N63" t="s">
        <v>460</v>
      </c>
      <c r="AH63" s="260"/>
    </row>
    <row r="64" spans="1:34" x14ac:dyDescent="0.25">
      <c r="A64" s="268">
        <v>102</v>
      </c>
      <c r="B64" s="31"/>
      <c r="C64">
        <v>100</v>
      </c>
      <c r="E64" t="s">
        <v>461</v>
      </c>
      <c r="F64" t="s">
        <v>462</v>
      </c>
      <c r="H64" t="s">
        <v>333</v>
      </c>
      <c r="I64" t="s">
        <v>334</v>
      </c>
      <c r="J64" t="s">
        <v>335</v>
      </c>
      <c r="N64" t="s">
        <v>460</v>
      </c>
      <c r="AH64" s="260"/>
    </row>
    <row r="65" spans="1:34" ht="15.75" thickBot="1" x14ac:dyDescent="0.3">
      <c r="A65" s="269">
        <v>303</v>
      </c>
      <c r="B65" s="39"/>
      <c r="C65" s="40">
        <v>300</v>
      </c>
      <c r="D65" s="40" t="s">
        <v>340</v>
      </c>
      <c r="E65" s="40" t="s">
        <v>461</v>
      </c>
      <c r="F65" s="40" t="s">
        <v>462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460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306</v>
      </c>
      <c r="F3" s="7">
        <v>401</v>
      </c>
      <c r="G3" s="7">
        <v>401</v>
      </c>
      <c r="H3" s="7">
        <v>402</v>
      </c>
      <c r="I3" s="7">
        <v>401</v>
      </c>
      <c r="J3" s="7">
        <v>306</v>
      </c>
      <c r="K3" s="7">
        <v>306</v>
      </c>
      <c r="L3" s="7">
        <v>306</v>
      </c>
      <c r="M3" s="7">
        <v>306</v>
      </c>
      <c r="N3" s="7">
        <v>401</v>
      </c>
      <c r="O3" s="7">
        <v>401</v>
      </c>
      <c r="P3" s="7">
        <v>401</v>
      </c>
      <c r="Q3" s="7">
        <v>401</v>
      </c>
      <c r="R3" s="7">
        <v>401</v>
      </c>
      <c r="S3" s="7">
        <v>401</v>
      </c>
      <c r="T3" s="7">
        <v>306</v>
      </c>
      <c r="U3" s="7">
        <v>306</v>
      </c>
      <c r="V3" s="7">
        <v>401</v>
      </c>
      <c r="W3" s="7">
        <v>401</v>
      </c>
      <c r="X3" s="7">
        <v>401</v>
      </c>
      <c r="Y3" s="7">
        <v>401</v>
      </c>
      <c r="Z3" s="7">
        <v>401</v>
      </c>
      <c r="AA3" s="7">
        <v>401</v>
      </c>
      <c r="AB3" s="7">
        <v>401</v>
      </c>
      <c r="AC3" s="7">
        <v>306</v>
      </c>
      <c r="AD3" s="7">
        <v>401</v>
      </c>
      <c r="AE3" s="7">
        <v>401</v>
      </c>
      <c r="AF3" s="7">
        <v>401</v>
      </c>
      <c r="AG3" s="7">
        <v>401</v>
      </c>
      <c r="AH3" s="7">
        <v>401</v>
      </c>
      <c r="AI3" s="7">
        <v>401</v>
      </c>
      <c r="AJ3" s="7">
        <v>401</v>
      </c>
      <c r="AK3" s="7">
        <v>306</v>
      </c>
      <c r="AL3" s="7">
        <v>401</v>
      </c>
      <c r="AM3" s="7">
        <v>401</v>
      </c>
      <c r="AN3" s="7">
        <v>401</v>
      </c>
      <c r="AO3" s="7">
        <v>401</v>
      </c>
      <c r="AP3" s="7">
        <v>306</v>
      </c>
      <c r="AQ3" s="7">
        <v>401</v>
      </c>
      <c r="AR3" s="7">
        <v>401</v>
      </c>
      <c r="AS3" s="7">
        <v>306</v>
      </c>
      <c r="AT3" s="7">
        <v>401</v>
      </c>
      <c r="AU3" s="7">
        <v>401</v>
      </c>
      <c r="AV3" s="7">
        <v>401</v>
      </c>
      <c r="AW3" s="7">
        <v>401</v>
      </c>
      <c r="AX3" s="7">
        <v>401</v>
      </c>
      <c r="AY3" s="7">
        <v>401</v>
      </c>
      <c r="AZ3" s="7">
        <v>401</v>
      </c>
      <c r="BA3" s="7">
        <v>306</v>
      </c>
      <c r="BB3" s="7">
        <v>401</v>
      </c>
      <c r="BC3" s="7">
        <v>401</v>
      </c>
      <c r="BD3" s="7">
        <v>401</v>
      </c>
      <c r="BE3" s="7">
        <v>401</v>
      </c>
      <c r="BF3" s="7">
        <v>401</v>
      </c>
      <c r="BG3" s="7">
        <v>401</v>
      </c>
      <c r="BH3" s="7">
        <v>401</v>
      </c>
      <c r="BI3" s="7">
        <v>306</v>
      </c>
      <c r="BJ3" s="7">
        <v>306</v>
      </c>
      <c r="BK3" s="7">
        <v>401</v>
      </c>
      <c r="BL3" s="7">
        <v>401</v>
      </c>
      <c r="BM3" s="7">
        <v>401</v>
      </c>
      <c r="BN3" s="7">
        <v>401</v>
      </c>
      <c r="BO3" s="7">
        <v>401</v>
      </c>
      <c r="BP3" s="7">
        <v>401</v>
      </c>
      <c r="BQ3" s="10">
        <v>300</v>
      </c>
      <c r="BR3" s="10">
        <v>400</v>
      </c>
      <c r="BS3" s="10">
        <v>400</v>
      </c>
      <c r="BT3" s="10">
        <v>400</v>
      </c>
      <c r="BU3" s="10">
        <v>400</v>
      </c>
      <c r="BV3" s="10">
        <v>300</v>
      </c>
      <c r="BW3" s="10">
        <v>300</v>
      </c>
      <c r="BX3" s="10">
        <v>300</v>
      </c>
      <c r="BY3" s="10">
        <v>300</v>
      </c>
      <c r="BZ3" s="10">
        <v>400</v>
      </c>
      <c r="CA3" s="10">
        <v>400</v>
      </c>
      <c r="CB3" s="10">
        <v>400</v>
      </c>
      <c r="CC3" s="10">
        <v>400</v>
      </c>
      <c r="CD3" s="10">
        <v>400</v>
      </c>
      <c r="CE3" s="10">
        <v>400</v>
      </c>
      <c r="CF3" s="10">
        <v>300</v>
      </c>
      <c r="CG3" s="10">
        <v>300</v>
      </c>
      <c r="CH3" s="10">
        <v>400</v>
      </c>
      <c r="CI3" s="10">
        <v>400</v>
      </c>
      <c r="CJ3" s="10">
        <v>400</v>
      </c>
      <c r="CK3" s="10">
        <v>400</v>
      </c>
      <c r="CL3" s="10">
        <v>400</v>
      </c>
      <c r="CM3" s="10">
        <v>400</v>
      </c>
      <c r="CN3" s="10">
        <v>400</v>
      </c>
      <c r="CO3" s="10">
        <v>300</v>
      </c>
      <c r="CP3" s="10">
        <v>400</v>
      </c>
      <c r="CQ3" s="10">
        <v>400</v>
      </c>
      <c r="CR3" s="10">
        <v>400</v>
      </c>
      <c r="CS3" s="10">
        <v>400</v>
      </c>
      <c r="CT3" s="10">
        <v>400</v>
      </c>
      <c r="CU3" s="10">
        <v>400</v>
      </c>
      <c r="CV3" s="10">
        <v>400</v>
      </c>
      <c r="CW3" s="10">
        <v>300</v>
      </c>
      <c r="CX3" s="10">
        <v>400</v>
      </c>
      <c r="CY3" s="10">
        <v>400</v>
      </c>
      <c r="CZ3" s="10">
        <v>400</v>
      </c>
      <c r="DA3" s="10">
        <v>400</v>
      </c>
      <c r="DB3" s="10">
        <v>300</v>
      </c>
      <c r="DC3" s="10">
        <v>400</v>
      </c>
      <c r="DD3" s="10">
        <v>400</v>
      </c>
      <c r="DE3" s="10">
        <v>300</v>
      </c>
      <c r="DF3" s="10">
        <v>400</v>
      </c>
      <c r="DG3" s="10">
        <v>400</v>
      </c>
      <c r="DH3" s="10">
        <v>400</v>
      </c>
      <c r="DI3" s="10">
        <v>400</v>
      </c>
      <c r="DJ3" s="10">
        <v>400</v>
      </c>
      <c r="DK3" s="10">
        <v>400</v>
      </c>
      <c r="DL3" s="10">
        <v>400</v>
      </c>
      <c r="DM3" s="10">
        <v>300</v>
      </c>
      <c r="DN3" s="10">
        <v>400</v>
      </c>
      <c r="DO3" s="10">
        <v>400</v>
      </c>
      <c r="DP3" s="10">
        <v>400</v>
      </c>
      <c r="DQ3" s="10">
        <v>400</v>
      </c>
      <c r="DR3" s="10">
        <v>400</v>
      </c>
      <c r="DS3" s="10">
        <v>400</v>
      </c>
      <c r="DT3" s="10">
        <v>400</v>
      </c>
      <c r="DU3" s="10">
        <v>300</v>
      </c>
      <c r="DV3" s="10">
        <v>300</v>
      </c>
      <c r="DW3" s="10">
        <v>400</v>
      </c>
      <c r="DX3" s="10">
        <v>400</v>
      </c>
      <c r="DY3" s="10">
        <v>400</v>
      </c>
      <c r="DZ3" s="10">
        <v>400</v>
      </c>
      <c r="EA3" s="10">
        <v>400</v>
      </c>
      <c r="EB3" s="10">
        <v>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383</v>
      </c>
      <c r="E3" s="7">
        <v>305</v>
      </c>
      <c r="F3" s="7">
        <v>501</v>
      </c>
      <c r="G3" s="7">
        <v>501</v>
      </c>
      <c r="H3" s="7">
        <v>903</v>
      </c>
      <c r="I3" s="7">
        <v>501</v>
      </c>
      <c r="J3" s="7">
        <v>901</v>
      </c>
      <c r="K3" s="7">
        <v>501</v>
      </c>
      <c r="L3" s="7">
        <v>503</v>
      </c>
      <c r="M3" s="7">
        <v>901</v>
      </c>
      <c r="N3" s="7">
        <v>901</v>
      </c>
      <c r="O3" s="7">
        <v>901</v>
      </c>
      <c r="P3" s="7">
        <v>901</v>
      </c>
      <c r="Q3" s="7">
        <v>901</v>
      </c>
      <c r="R3" s="7">
        <v>901</v>
      </c>
      <c r="S3" s="7">
        <v>901</v>
      </c>
      <c r="T3" s="7">
        <v>503</v>
      </c>
      <c r="U3" s="7">
        <v>501</v>
      </c>
      <c r="V3" s="7">
        <v>901</v>
      </c>
      <c r="W3" s="7">
        <v>501</v>
      </c>
      <c r="X3" s="7">
        <v>903</v>
      </c>
      <c r="Y3" s="7">
        <v>501</v>
      </c>
      <c r="Z3" s="7">
        <v>501</v>
      </c>
      <c r="AA3" s="7">
        <v>901</v>
      </c>
      <c r="AB3" s="7">
        <v>305</v>
      </c>
      <c r="AC3" s="7">
        <v>501</v>
      </c>
      <c r="AD3" s="7">
        <v>501</v>
      </c>
      <c r="AE3" s="7">
        <v>901</v>
      </c>
      <c r="AF3" s="7">
        <v>901</v>
      </c>
      <c r="AG3" s="7">
        <v>903</v>
      </c>
      <c r="AH3" s="7">
        <v>903</v>
      </c>
      <c r="AI3" s="7">
        <v>503</v>
      </c>
      <c r="AJ3" s="7">
        <v>503</v>
      </c>
      <c r="AK3" s="7">
        <v>503</v>
      </c>
      <c r="AL3" s="7">
        <v>901</v>
      </c>
      <c r="AM3" s="7">
        <v>901</v>
      </c>
      <c r="AN3" s="7">
        <v>603</v>
      </c>
      <c r="AO3" s="7">
        <v>903</v>
      </c>
      <c r="AP3" s="7">
        <v>501</v>
      </c>
      <c r="AQ3" s="7">
        <v>501</v>
      </c>
      <c r="AR3" s="7">
        <v>501</v>
      </c>
      <c r="AS3" s="7">
        <v>501</v>
      </c>
      <c r="AT3" s="7">
        <v>501</v>
      </c>
      <c r="AU3" s="7">
        <v>901</v>
      </c>
      <c r="AV3" s="7">
        <v>503</v>
      </c>
      <c r="AW3" s="7">
        <v>901</v>
      </c>
      <c r="AX3" s="7">
        <v>901</v>
      </c>
      <c r="AY3" s="7">
        <v>901</v>
      </c>
      <c r="AZ3" s="7">
        <v>901</v>
      </c>
      <c r="BA3" s="7">
        <v>501</v>
      </c>
      <c r="BB3" s="7">
        <v>901</v>
      </c>
      <c r="BC3" s="7">
        <v>901</v>
      </c>
      <c r="BD3" s="7">
        <v>603</v>
      </c>
      <c r="BE3" s="7">
        <v>901</v>
      </c>
      <c r="BF3" s="7">
        <v>901</v>
      </c>
      <c r="BG3" s="7">
        <v>901</v>
      </c>
      <c r="BH3" s="7">
        <v>901</v>
      </c>
      <c r="BI3" s="7">
        <v>901</v>
      </c>
      <c r="BJ3" s="7">
        <v>501</v>
      </c>
      <c r="BK3" s="7">
        <v>501</v>
      </c>
      <c r="BL3" s="7">
        <v>603</v>
      </c>
      <c r="BM3" s="7">
        <v>501</v>
      </c>
      <c r="BN3" s="7">
        <v>901</v>
      </c>
      <c r="BO3" s="7">
        <v>901</v>
      </c>
      <c r="BP3" s="7">
        <v>903</v>
      </c>
      <c r="BQ3" s="10">
        <v>300</v>
      </c>
      <c r="BR3" s="10">
        <v>500</v>
      </c>
      <c r="BS3" s="10">
        <v>500</v>
      </c>
      <c r="BT3" s="10">
        <v>900</v>
      </c>
      <c r="BU3" s="10">
        <v>500</v>
      </c>
      <c r="BV3" s="10">
        <v>900</v>
      </c>
      <c r="BW3" s="10">
        <v>500</v>
      </c>
      <c r="BX3" s="10">
        <v>500</v>
      </c>
      <c r="BY3" s="10">
        <v>900</v>
      </c>
      <c r="BZ3" s="10">
        <v>900</v>
      </c>
      <c r="CA3" s="10">
        <v>900</v>
      </c>
      <c r="CB3" s="10">
        <v>900</v>
      </c>
      <c r="CC3" s="10">
        <v>900</v>
      </c>
      <c r="CD3" s="10">
        <v>900</v>
      </c>
      <c r="CE3" s="10">
        <v>900</v>
      </c>
      <c r="CF3" s="10">
        <v>500</v>
      </c>
      <c r="CG3" s="10">
        <v>500</v>
      </c>
      <c r="CH3" s="10">
        <v>900</v>
      </c>
      <c r="CI3" s="10">
        <v>500</v>
      </c>
      <c r="CJ3" s="10">
        <v>900</v>
      </c>
      <c r="CK3" s="10">
        <v>500</v>
      </c>
      <c r="CL3" s="10">
        <v>500</v>
      </c>
      <c r="CM3" s="10">
        <v>900</v>
      </c>
      <c r="CN3" s="10">
        <v>300</v>
      </c>
      <c r="CO3" s="10">
        <v>500</v>
      </c>
      <c r="CP3" s="10">
        <v>500</v>
      </c>
      <c r="CQ3" s="10">
        <v>900</v>
      </c>
      <c r="CR3" s="10">
        <v>900</v>
      </c>
      <c r="CS3" s="10">
        <v>900</v>
      </c>
      <c r="CT3" s="10">
        <v>900</v>
      </c>
      <c r="CU3" s="10">
        <v>500</v>
      </c>
      <c r="CV3" s="10">
        <v>500</v>
      </c>
      <c r="CW3" s="10">
        <v>500</v>
      </c>
      <c r="CX3" s="10">
        <v>900</v>
      </c>
      <c r="CY3" s="10">
        <v>900</v>
      </c>
      <c r="CZ3" s="10">
        <v>600</v>
      </c>
      <c r="DA3" s="10">
        <v>900</v>
      </c>
      <c r="DB3" s="10">
        <v>500</v>
      </c>
      <c r="DC3" s="10">
        <v>500</v>
      </c>
      <c r="DD3" s="10">
        <v>500</v>
      </c>
      <c r="DE3" s="10">
        <v>500</v>
      </c>
      <c r="DF3" s="10">
        <v>500</v>
      </c>
      <c r="DG3" s="10">
        <v>900</v>
      </c>
      <c r="DH3" s="10">
        <v>500</v>
      </c>
      <c r="DI3" s="10">
        <v>900</v>
      </c>
      <c r="DJ3" s="10">
        <v>900</v>
      </c>
      <c r="DK3" s="10">
        <v>900</v>
      </c>
      <c r="DL3" s="10">
        <v>900</v>
      </c>
      <c r="DM3" s="10">
        <v>500</v>
      </c>
      <c r="DN3" s="10">
        <v>900</v>
      </c>
      <c r="DO3" s="10">
        <v>900</v>
      </c>
      <c r="DP3" s="10">
        <v>600</v>
      </c>
      <c r="DQ3" s="10">
        <v>900</v>
      </c>
      <c r="DR3" s="10">
        <v>900</v>
      </c>
      <c r="DS3" s="10">
        <v>900</v>
      </c>
      <c r="DT3" s="10">
        <v>900</v>
      </c>
      <c r="DU3" s="10">
        <v>900</v>
      </c>
      <c r="DV3" s="10">
        <v>500</v>
      </c>
      <c r="DW3" s="10">
        <v>500</v>
      </c>
      <c r="DX3" s="10">
        <v>600</v>
      </c>
      <c r="DY3" s="10">
        <v>500</v>
      </c>
      <c r="DZ3" s="10">
        <v>900</v>
      </c>
      <c r="EA3" s="10">
        <v>900</v>
      </c>
      <c r="EB3" s="10">
        <v>900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305</v>
      </c>
      <c r="B2" s="38"/>
      <c r="C2" s="53">
        <v>300</v>
      </c>
      <c r="D2" s="53" t="s">
        <v>339</v>
      </c>
      <c r="E2" s="53" t="s">
        <v>385</v>
      </c>
      <c r="F2" s="53" t="s">
        <v>386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501</v>
      </c>
      <c r="B3" s="31"/>
      <c r="C3">
        <v>500</v>
      </c>
      <c r="E3" t="s">
        <v>385</v>
      </c>
      <c r="F3" t="s">
        <v>386</v>
      </c>
      <c r="H3" t="s">
        <v>333</v>
      </c>
      <c r="I3" t="s">
        <v>334</v>
      </c>
      <c r="J3" t="s">
        <v>335</v>
      </c>
      <c r="N3" t="s">
        <v>384</v>
      </c>
      <c r="AH3" s="78"/>
    </row>
    <row r="4" spans="1:34" x14ac:dyDescent="0.25">
      <c r="A4" s="73">
        <v>501</v>
      </c>
      <c r="B4" s="31"/>
      <c r="C4">
        <v>500</v>
      </c>
      <c r="E4" t="s">
        <v>385</v>
      </c>
      <c r="F4" t="s">
        <v>386</v>
      </c>
      <c r="H4" t="s">
        <v>333</v>
      </c>
      <c r="I4" t="s">
        <v>334</v>
      </c>
      <c r="J4" t="s">
        <v>335</v>
      </c>
      <c r="N4" t="s">
        <v>384</v>
      </c>
      <c r="AH4" s="78"/>
    </row>
    <row r="5" spans="1:34" x14ac:dyDescent="0.25">
      <c r="A5" s="73">
        <v>903</v>
      </c>
      <c r="B5" s="31"/>
      <c r="C5">
        <v>900</v>
      </c>
      <c r="E5" t="s">
        <v>385</v>
      </c>
      <c r="F5" t="s">
        <v>386</v>
      </c>
      <c r="H5" t="s">
        <v>333</v>
      </c>
      <c r="I5" t="s">
        <v>334</v>
      </c>
      <c r="J5" t="s">
        <v>335</v>
      </c>
      <c r="N5" t="s">
        <v>384</v>
      </c>
      <c r="AH5" s="78"/>
    </row>
    <row r="6" spans="1:34" x14ac:dyDescent="0.25">
      <c r="A6" s="73">
        <v>501</v>
      </c>
      <c r="B6" s="31"/>
      <c r="C6">
        <v>500</v>
      </c>
      <c r="E6" t="s">
        <v>385</v>
      </c>
      <c r="F6" t="s">
        <v>386</v>
      </c>
      <c r="H6" t="s">
        <v>333</v>
      </c>
      <c r="I6" t="s">
        <v>334</v>
      </c>
      <c r="J6" t="s">
        <v>335</v>
      </c>
      <c r="N6" t="s">
        <v>384</v>
      </c>
      <c r="AH6" s="78"/>
    </row>
    <row r="7" spans="1:34" x14ac:dyDescent="0.25">
      <c r="A7" s="73">
        <v>901</v>
      </c>
      <c r="B7" s="31"/>
      <c r="C7">
        <v>900</v>
      </c>
      <c r="E7" t="s">
        <v>385</v>
      </c>
      <c r="F7" t="s">
        <v>386</v>
      </c>
      <c r="H7" t="s">
        <v>333</v>
      </c>
      <c r="I7" t="s">
        <v>334</v>
      </c>
      <c r="J7" t="s">
        <v>335</v>
      </c>
      <c r="N7" t="s">
        <v>384</v>
      </c>
      <c r="AH7" s="78"/>
    </row>
    <row r="8" spans="1:34" x14ac:dyDescent="0.25">
      <c r="A8" s="73">
        <v>501</v>
      </c>
      <c r="B8" s="31"/>
      <c r="C8">
        <v>500</v>
      </c>
      <c r="E8" t="s">
        <v>385</v>
      </c>
      <c r="F8" t="s">
        <v>386</v>
      </c>
      <c r="H8" t="s">
        <v>333</v>
      </c>
      <c r="I8" t="s">
        <v>334</v>
      </c>
      <c r="J8" t="s">
        <v>335</v>
      </c>
      <c r="N8" t="s">
        <v>384</v>
      </c>
      <c r="AH8" s="78"/>
    </row>
    <row r="9" spans="1:34" x14ac:dyDescent="0.25">
      <c r="A9" s="73">
        <v>503</v>
      </c>
      <c r="B9" s="31"/>
      <c r="C9">
        <v>500</v>
      </c>
      <c r="E9" t="s">
        <v>385</v>
      </c>
      <c r="F9" t="s">
        <v>386</v>
      </c>
      <c r="H9" t="s">
        <v>333</v>
      </c>
      <c r="I9" t="s">
        <v>334</v>
      </c>
      <c r="J9" t="s">
        <v>335</v>
      </c>
      <c r="N9" t="s">
        <v>384</v>
      </c>
      <c r="AH9" s="78"/>
    </row>
    <row r="10" spans="1:34" x14ac:dyDescent="0.25">
      <c r="A10" s="73">
        <v>901</v>
      </c>
      <c r="B10" s="31"/>
      <c r="C10">
        <v>900</v>
      </c>
      <c r="E10" t="s">
        <v>385</v>
      </c>
      <c r="F10" t="s">
        <v>386</v>
      </c>
      <c r="H10" t="s">
        <v>333</v>
      </c>
      <c r="I10" t="s">
        <v>334</v>
      </c>
      <c r="J10" t="s">
        <v>335</v>
      </c>
      <c r="N10" t="s">
        <v>384</v>
      </c>
      <c r="AH10" s="78"/>
    </row>
    <row r="11" spans="1:34" x14ac:dyDescent="0.25">
      <c r="A11" s="73">
        <v>901</v>
      </c>
      <c r="B11" s="31"/>
      <c r="C11">
        <v>900</v>
      </c>
      <c r="E11" t="s">
        <v>385</v>
      </c>
      <c r="F11" t="s">
        <v>386</v>
      </c>
      <c r="H11" t="s">
        <v>333</v>
      </c>
      <c r="I11" t="s">
        <v>334</v>
      </c>
      <c r="J11" t="s">
        <v>335</v>
      </c>
      <c r="N11" t="s">
        <v>384</v>
      </c>
      <c r="AH11" s="78"/>
    </row>
    <row r="12" spans="1:34" x14ac:dyDescent="0.25">
      <c r="A12" s="73">
        <v>901</v>
      </c>
      <c r="B12" s="31"/>
      <c r="C12">
        <v>900</v>
      </c>
      <c r="E12" t="s">
        <v>385</v>
      </c>
      <c r="F12" t="s">
        <v>386</v>
      </c>
      <c r="H12" t="s">
        <v>333</v>
      </c>
      <c r="I12" t="s">
        <v>334</v>
      </c>
      <c r="J12" t="s">
        <v>335</v>
      </c>
      <c r="N12" t="s">
        <v>384</v>
      </c>
      <c r="AH12" s="78"/>
    </row>
    <row r="13" spans="1:34" x14ac:dyDescent="0.25">
      <c r="A13" s="73">
        <v>901</v>
      </c>
      <c r="B13" s="31"/>
      <c r="C13">
        <v>900</v>
      </c>
      <c r="E13" t="s">
        <v>385</v>
      </c>
      <c r="F13" t="s">
        <v>386</v>
      </c>
      <c r="H13" t="s">
        <v>333</v>
      </c>
      <c r="I13" t="s">
        <v>334</v>
      </c>
      <c r="J13" t="s">
        <v>335</v>
      </c>
      <c r="N13" t="s">
        <v>384</v>
      </c>
      <c r="AH13" s="78"/>
    </row>
    <row r="14" spans="1:34" x14ac:dyDescent="0.25">
      <c r="A14" s="73">
        <v>901</v>
      </c>
      <c r="B14" s="31"/>
      <c r="C14">
        <v>900</v>
      </c>
      <c r="E14" t="s">
        <v>385</v>
      </c>
      <c r="F14" t="s">
        <v>386</v>
      </c>
      <c r="H14" t="s">
        <v>333</v>
      </c>
      <c r="I14" t="s">
        <v>334</v>
      </c>
      <c r="J14" t="s">
        <v>335</v>
      </c>
      <c r="N14" t="s">
        <v>384</v>
      </c>
      <c r="AH14" s="78"/>
    </row>
    <row r="15" spans="1:34" x14ac:dyDescent="0.25">
      <c r="A15" s="73">
        <v>901</v>
      </c>
      <c r="B15" s="31"/>
      <c r="C15">
        <v>900</v>
      </c>
      <c r="E15" t="s">
        <v>385</v>
      </c>
      <c r="F15" t="s">
        <v>386</v>
      </c>
      <c r="H15" t="s">
        <v>333</v>
      </c>
      <c r="I15" t="s">
        <v>334</v>
      </c>
      <c r="J15" t="s">
        <v>335</v>
      </c>
      <c r="N15" t="s">
        <v>384</v>
      </c>
      <c r="AH15" s="78"/>
    </row>
    <row r="16" spans="1:34" x14ac:dyDescent="0.25">
      <c r="A16" s="73">
        <v>901</v>
      </c>
      <c r="B16" s="31"/>
      <c r="C16">
        <v>900</v>
      </c>
      <c r="E16" t="s">
        <v>385</v>
      </c>
      <c r="F16" t="s">
        <v>386</v>
      </c>
      <c r="H16" t="s">
        <v>333</v>
      </c>
      <c r="I16" t="s">
        <v>334</v>
      </c>
      <c r="J16" t="s">
        <v>335</v>
      </c>
      <c r="N16" t="s">
        <v>384</v>
      </c>
      <c r="AH16" s="78"/>
    </row>
    <row r="17" spans="1:34" x14ac:dyDescent="0.25">
      <c r="A17" s="73">
        <v>503</v>
      </c>
      <c r="B17" s="31"/>
      <c r="C17">
        <v>500</v>
      </c>
      <c r="E17" t="s">
        <v>385</v>
      </c>
      <c r="F17" t="s">
        <v>386</v>
      </c>
      <c r="H17" t="s">
        <v>333</v>
      </c>
      <c r="I17" t="s">
        <v>334</v>
      </c>
      <c r="J17" t="s">
        <v>335</v>
      </c>
      <c r="N17" t="s">
        <v>384</v>
      </c>
      <c r="AH17" s="78"/>
    </row>
    <row r="18" spans="1:34" x14ac:dyDescent="0.25">
      <c r="A18" s="73">
        <v>501</v>
      </c>
      <c r="B18" s="31"/>
      <c r="C18">
        <v>500</v>
      </c>
      <c r="E18" t="s">
        <v>385</v>
      </c>
      <c r="F18" t="s">
        <v>386</v>
      </c>
      <c r="H18" t="s">
        <v>333</v>
      </c>
      <c r="I18" t="s">
        <v>334</v>
      </c>
      <c r="J18" t="s">
        <v>335</v>
      </c>
      <c r="N18" t="s">
        <v>384</v>
      </c>
      <c r="AH18" s="78"/>
    </row>
    <row r="19" spans="1:34" x14ac:dyDescent="0.25">
      <c r="A19" s="73">
        <v>901</v>
      </c>
      <c r="B19" s="31"/>
      <c r="C19">
        <v>900</v>
      </c>
      <c r="E19" t="s">
        <v>385</v>
      </c>
      <c r="F19" t="s">
        <v>386</v>
      </c>
      <c r="H19" t="s">
        <v>333</v>
      </c>
      <c r="I19" t="s">
        <v>334</v>
      </c>
      <c r="J19" t="s">
        <v>335</v>
      </c>
      <c r="N19" t="s">
        <v>384</v>
      </c>
      <c r="AH19" s="78"/>
    </row>
    <row r="20" spans="1:34" x14ac:dyDescent="0.25">
      <c r="A20" s="73">
        <v>501</v>
      </c>
      <c r="B20" s="31"/>
      <c r="C20">
        <v>500</v>
      </c>
      <c r="E20" t="s">
        <v>385</v>
      </c>
      <c r="F20" t="s">
        <v>386</v>
      </c>
      <c r="H20" t="s">
        <v>333</v>
      </c>
      <c r="I20" t="s">
        <v>334</v>
      </c>
      <c r="J20" t="s">
        <v>335</v>
      </c>
      <c r="N20" t="s">
        <v>384</v>
      </c>
      <c r="AH20" s="78"/>
    </row>
    <row r="21" spans="1:34" x14ac:dyDescent="0.25">
      <c r="A21" s="73">
        <v>903</v>
      </c>
      <c r="B21" s="31"/>
      <c r="C21">
        <v>900</v>
      </c>
      <c r="E21" t="s">
        <v>385</v>
      </c>
      <c r="F21" t="s">
        <v>386</v>
      </c>
      <c r="H21" t="s">
        <v>333</v>
      </c>
      <c r="I21" t="s">
        <v>334</v>
      </c>
      <c r="J21" t="s">
        <v>335</v>
      </c>
      <c r="N21" t="s">
        <v>384</v>
      </c>
      <c r="AH21" s="78"/>
    </row>
    <row r="22" spans="1:34" x14ac:dyDescent="0.25">
      <c r="A22" s="73">
        <v>501</v>
      </c>
      <c r="B22" s="31"/>
      <c r="C22">
        <v>500</v>
      </c>
      <c r="E22" t="s">
        <v>385</v>
      </c>
      <c r="F22" t="s">
        <v>386</v>
      </c>
      <c r="H22" t="s">
        <v>333</v>
      </c>
      <c r="I22" t="s">
        <v>334</v>
      </c>
      <c r="J22" t="s">
        <v>335</v>
      </c>
      <c r="N22" t="s">
        <v>384</v>
      </c>
      <c r="AH22" s="78"/>
    </row>
    <row r="23" spans="1:34" x14ac:dyDescent="0.25">
      <c r="A23" s="73">
        <v>501</v>
      </c>
      <c r="B23" s="31"/>
      <c r="C23">
        <v>500</v>
      </c>
      <c r="E23" t="s">
        <v>385</v>
      </c>
      <c r="F23" t="s">
        <v>386</v>
      </c>
      <c r="H23" t="s">
        <v>333</v>
      </c>
      <c r="I23" t="s">
        <v>334</v>
      </c>
      <c r="J23" t="s">
        <v>335</v>
      </c>
      <c r="N23" t="s">
        <v>384</v>
      </c>
      <c r="AH23" s="78"/>
    </row>
    <row r="24" spans="1:34" x14ac:dyDescent="0.25">
      <c r="A24" s="73">
        <v>901</v>
      </c>
      <c r="B24" s="31"/>
      <c r="C24">
        <v>900</v>
      </c>
      <c r="E24" t="s">
        <v>385</v>
      </c>
      <c r="F24" t="s">
        <v>386</v>
      </c>
      <c r="H24" t="s">
        <v>333</v>
      </c>
      <c r="I24" t="s">
        <v>334</v>
      </c>
      <c r="J24" t="s">
        <v>335</v>
      </c>
      <c r="N24" t="s">
        <v>384</v>
      </c>
      <c r="AH24" s="78"/>
    </row>
    <row r="25" spans="1:34" x14ac:dyDescent="0.25">
      <c r="A25" s="73">
        <v>305</v>
      </c>
      <c r="B25" s="31"/>
      <c r="C25">
        <v>300</v>
      </c>
      <c r="E25" t="s">
        <v>385</v>
      </c>
      <c r="F25" t="s">
        <v>386</v>
      </c>
      <c r="H25" t="s">
        <v>333</v>
      </c>
      <c r="I25" t="s">
        <v>334</v>
      </c>
      <c r="J25" t="s">
        <v>335</v>
      </c>
      <c r="N25" t="s">
        <v>384</v>
      </c>
      <c r="AH25" s="78"/>
    </row>
    <row r="26" spans="1:34" x14ac:dyDescent="0.25">
      <c r="A26" s="73">
        <v>501</v>
      </c>
      <c r="B26" s="31"/>
      <c r="C26">
        <v>500</v>
      </c>
      <c r="E26" t="s">
        <v>385</v>
      </c>
      <c r="F26" t="s">
        <v>386</v>
      </c>
      <c r="H26" t="s">
        <v>333</v>
      </c>
      <c r="I26" t="s">
        <v>334</v>
      </c>
      <c r="J26" t="s">
        <v>335</v>
      </c>
      <c r="N26" t="s">
        <v>384</v>
      </c>
      <c r="AH26" s="78"/>
    </row>
    <row r="27" spans="1:34" x14ac:dyDescent="0.25">
      <c r="A27" s="73">
        <v>501</v>
      </c>
      <c r="B27" s="31"/>
      <c r="C27">
        <v>500</v>
      </c>
      <c r="E27" t="s">
        <v>385</v>
      </c>
      <c r="F27" t="s">
        <v>386</v>
      </c>
      <c r="H27" t="s">
        <v>333</v>
      </c>
      <c r="I27" t="s">
        <v>334</v>
      </c>
      <c r="J27" t="s">
        <v>335</v>
      </c>
      <c r="N27" t="s">
        <v>384</v>
      </c>
      <c r="AH27" s="78"/>
    </row>
    <row r="28" spans="1:34" x14ac:dyDescent="0.25">
      <c r="A28" s="73">
        <v>901</v>
      </c>
      <c r="B28" s="31"/>
      <c r="C28">
        <v>900</v>
      </c>
      <c r="E28" t="s">
        <v>385</v>
      </c>
      <c r="F28" t="s">
        <v>386</v>
      </c>
      <c r="H28" t="s">
        <v>333</v>
      </c>
      <c r="I28" t="s">
        <v>334</v>
      </c>
      <c r="J28" t="s">
        <v>335</v>
      </c>
      <c r="N28" t="s">
        <v>384</v>
      </c>
      <c r="AH28" s="78"/>
    </row>
    <row r="29" spans="1:34" x14ac:dyDescent="0.25">
      <c r="A29" s="73">
        <v>901</v>
      </c>
      <c r="B29" s="31"/>
      <c r="C29">
        <v>900</v>
      </c>
      <c r="E29" t="s">
        <v>385</v>
      </c>
      <c r="F29" t="s">
        <v>386</v>
      </c>
      <c r="H29" t="s">
        <v>333</v>
      </c>
      <c r="I29" t="s">
        <v>334</v>
      </c>
      <c r="J29" t="s">
        <v>335</v>
      </c>
      <c r="N29" t="s">
        <v>384</v>
      </c>
      <c r="AH29" s="78"/>
    </row>
    <row r="30" spans="1:34" x14ac:dyDescent="0.25">
      <c r="A30" s="73">
        <v>903</v>
      </c>
      <c r="B30" s="31"/>
      <c r="C30">
        <v>900</v>
      </c>
      <c r="E30" t="s">
        <v>385</v>
      </c>
      <c r="F30" t="s">
        <v>386</v>
      </c>
      <c r="H30" t="s">
        <v>333</v>
      </c>
      <c r="I30" t="s">
        <v>334</v>
      </c>
      <c r="J30" t="s">
        <v>335</v>
      </c>
      <c r="N30" t="s">
        <v>384</v>
      </c>
      <c r="AH30" s="78"/>
    </row>
    <row r="31" spans="1:34" x14ac:dyDescent="0.25">
      <c r="A31" s="73">
        <v>903</v>
      </c>
      <c r="B31" s="31"/>
      <c r="C31">
        <v>900</v>
      </c>
      <c r="E31" t="s">
        <v>385</v>
      </c>
      <c r="F31" t="s">
        <v>386</v>
      </c>
      <c r="H31" t="s">
        <v>333</v>
      </c>
      <c r="I31" t="s">
        <v>334</v>
      </c>
      <c r="J31" t="s">
        <v>335</v>
      </c>
      <c r="N31" t="s">
        <v>384</v>
      </c>
      <c r="AH31" s="78"/>
    </row>
    <row r="32" spans="1:34" x14ac:dyDescent="0.25">
      <c r="A32" s="73">
        <v>503</v>
      </c>
      <c r="B32" s="31"/>
      <c r="C32">
        <v>500</v>
      </c>
      <c r="E32" t="s">
        <v>385</v>
      </c>
      <c r="F32" t="s">
        <v>386</v>
      </c>
      <c r="H32" t="s">
        <v>333</v>
      </c>
      <c r="I32" t="s">
        <v>334</v>
      </c>
      <c r="J32" t="s">
        <v>335</v>
      </c>
      <c r="N32" t="s">
        <v>384</v>
      </c>
      <c r="AH32" s="78"/>
    </row>
    <row r="33" spans="1:34" x14ac:dyDescent="0.25">
      <c r="A33" s="73">
        <v>503</v>
      </c>
      <c r="B33" s="31"/>
      <c r="C33">
        <v>500</v>
      </c>
      <c r="E33" t="s">
        <v>385</v>
      </c>
      <c r="F33" t="s">
        <v>386</v>
      </c>
      <c r="H33" t="s">
        <v>333</v>
      </c>
      <c r="I33" t="s">
        <v>334</v>
      </c>
      <c r="J33" t="s">
        <v>335</v>
      </c>
      <c r="N33" t="s">
        <v>384</v>
      </c>
      <c r="AH33" s="78"/>
    </row>
    <row r="34" spans="1:34" x14ac:dyDescent="0.25">
      <c r="A34" s="73">
        <v>503</v>
      </c>
      <c r="B34" s="31"/>
      <c r="C34">
        <v>500</v>
      </c>
      <c r="E34" t="s">
        <v>385</v>
      </c>
      <c r="F34" t="s">
        <v>386</v>
      </c>
      <c r="H34" t="s">
        <v>333</v>
      </c>
      <c r="I34" t="s">
        <v>334</v>
      </c>
      <c r="J34" t="s">
        <v>335</v>
      </c>
      <c r="N34" t="s">
        <v>384</v>
      </c>
      <c r="AH34" s="78"/>
    </row>
    <row r="35" spans="1:34" x14ac:dyDescent="0.25">
      <c r="A35" s="73">
        <v>901</v>
      </c>
      <c r="B35" s="31"/>
      <c r="C35">
        <v>900</v>
      </c>
      <c r="E35" t="s">
        <v>385</v>
      </c>
      <c r="F35" t="s">
        <v>386</v>
      </c>
      <c r="H35" t="s">
        <v>333</v>
      </c>
      <c r="I35" t="s">
        <v>334</v>
      </c>
      <c r="J35" t="s">
        <v>335</v>
      </c>
      <c r="N35" t="s">
        <v>384</v>
      </c>
      <c r="AH35" s="78"/>
    </row>
    <row r="36" spans="1:34" x14ac:dyDescent="0.25">
      <c r="A36" s="73">
        <v>901</v>
      </c>
      <c r="B36" s="31"/>
      <c r="C36">
        <v>900</v>
      </c>
      <c r="E36" t="s">
        <v>385</v>
      </c>
      <c r="F36" t="s">
        <v>386</v>
      </c>
      <c r="H36" t="s">
        <v>333</v>
      </c>
      <c r="I36" t="s">
        <v>334</v>
      </c>
      <c r="J36" t="s">
        <v>335</v>
      </c>
      <c r="N36" t="s">
        <v>384</v>
      </c>
      <c r="AH36" s="78"/>
    </row>
    <row r="37" spans="1:34" x14ac:dyDescent="0.25">
      <c r="A37" s="73">
        <v>603</v>
      </c>
      <c r="B37" s="31"/>
      <c r="C37">
        <v>600</v>
      </c>
      <c r="E37" t="s">
        <v>385</v>
      </c>
      <c r="F37" t="s">
        <v>386</v>
      </c>
      <c r="H37" t="s">
        <v>333</v>
      </c>
      <c r="I37" t="s">
        <v>334</v>
      </c>
      <c r="J37" t="s">
        <v>335</v>
      </c>
      <c r="N37" t="s">
        <v>384</v>
      </c>
      <c r="AH37" s="78"/>
    </row>
    <row r="38" spans="1:34" x14ac:dyDescent="0.25">
      <c r="A38" s="73">
        <v>903</v>
      </c>
      <c r="B38" s="31"/>
      <c r="C38">
        <v>900</v>
      </c>
      <c r="E38" t="s">
        <v>385</v>
      </c>
      <c r="F38" t="s">
        <v>386</v>
      </c>
      <c r="H38" t="s">
        <v>333</v>
      </c>
      <c r="I38" t="s">
        <v>334</v>
      </c>
      <c r="J38" t="s">
        <v>335</v>
      </c>
      <c r="N38" t="s">
        <v>384</v>
      </c>
      <c r="AH38" s="78"/>
    </row>
    <row r="39" spans="1:34" x14ac:dyDescent="0.25">
      <c r="A39" s="73">
        <v>501</v>
      </c>
      <c r="B39" s="31"/>
      <c r="C39">
        <v>500</v>
      </c>
      <c r="E39" t="s">
        <v>385</v>
      </c>
      <c r="F39" t="s">
        <v>386</v>
      </c>
      <c r="H39" t="s">
        <v>333</v>
      </c>
      <c r="I39" t="s">
        <v>334</v>
      </c>
      <c r="J39" t="s">
        <v>335</v>
      </c>
      <c r="N39" t="s">
        <v>384</v>
      </c>
      <c r="AH39" s="78"/>
    </row>
    <row r="40" spans="1:34" x14ac:dyDescent="0.25">
      <c r="A40" s="73">
        <v>501</v>
      </c>
      <c r="B40" s="31"/>
      <c r="C40">
        <v>500</v>
      </c>
      <c r="E40" t="s">
        <v>385</v>
      </c>
      <c r="F40" t="s">
        <v>386</v>
      </c>
      <c r="H40" t="s">
        <v>333</v>
      </c>
      <c r="I40" t="s">
        <v>334</v>
      </c>
      <c r="J40" t="s">
        <v>335</v>
      </c>
      <c r="N40" t="s">
        <v>384</v>
      </c>
      <c r="AH40" s="78"/>
    </row>
    <row r="41" spans="1:34" x14ac:dyDescent="0.25">
      <c r="A41" s="73">
        <v>501</v>
      </c>
      <c r="B41" s="31"/>
      <c r="C41">
        <v>500</v>
      </c>
      <c r="E41" t="s">
        <v>385</v>
      </c>
      <c r="F41" t="s">
        <v>386</v>
      </c>
      <c r="H41" t="s">
        <v>333</v>
      </c>
      <c r="I41" t="s">
        <v>334</v>
      </c>
      <c r="J41" t="s">
        <v>335</v>
      </c>
      <c r="N41" t="s">
        <v>384</v>
      </c>
      <c r="AH41" s="78"/>
    </row>
    <row r="42" spans="1:34" x14ac:dyDescent="0.25">
      <c r="A42" s="73">
        <v>501</v>
      </c>
      <c r="B42" s="31"/>
      <c r="C42">
        <v>500</v>
      </c>
      <c r="E42" t="s">
        <v>385</v>
      </c>
      <c r="F42" t="s">
        <v>386</v>
      </c>
      <c r="H42" t="s">
        <v>333</v>
      </c>
      <c r="I42" t="s">
        <v>334</v>
      </c>
      <c r="J42" t="s">
        <v>335</v>
      </c>
      <c r="N42" t="s">
        <v>384</v>
      </c>
      <c r="AH42" s="78"/>
    </row>
    <row r="43" spans="1:34" x14ac:dyDescent="0.25">
      <c r="A43" s="73">
        <v>501</v>
      </c>
      <c r="B43" s="31"/>
      <c r="C43">
        <v>500</v>
      </c>
      <c r="E43" t="s">
        <v>385</v>
      </c>
      <c r="F43" t="s">
        <v>386</v>
      </c>
      <c r="H43" t="s">
        <v>333</v>
      </c>
      <c r="I43" t="s">
        <v>334</v>
      </c>
      <c r="J43" t="s">
        <v>335</v>
      </c>
      <c r="N43" t="s">
        <v>384</v>
      </c>
      <c r="AH43" s="78"/>
    </row>
    <row r="44" spans="1:34" x14ac:dyDescent="0.25">
      <c r="A44" s="73">
        <v>901</v>
      </c>
      <c r="B44" s="31"/>
      <c r="C44">
        <v>900</v>
      </c>
      <c r="E44" t="s">
        <v>385</v>
      </c>
      <c r="F44" t="s">
        <v>386</v>
      </c>
      <c r="H44" t="s">
        <v>333</v>
      </c>
      <c r="I44" t="s">
        <v>334</v>
      </c>
      <c r="J44" t="s">
        <v>335</v>
      </c>
      <c r="N44" t="s">
        <v>384</v>
      </c>
      <c r="AH44" s="78"/>
    </row>
    <row r="45" spans="1:34" x14ac:dyDescent="0.25">
      <c r="A45" s="73">
        <v>503</v>
      </c>
      <c r="B45" s="31"/>
      <c r="C45">
        <v>500</v>
      </c>
      <c r="E45" t="s">
        <v>385</v>
      </c>
      <c r="F45" t="s">
        <v>386</v>
      </c>
      <c r="H45" t="s">
        <v>333</v>
      </c>
      <c r="I45" t="s">
        <v>334</v>
      </c>
      <c r="J45" t="s">
        <v>335</v>
      </c>
      <c r="N45" t="s">
        <v>384</v>
      </c>
      <c r="AH45" s="78"/>
    </row>
    <row r="46" spans="1:34" x14ac:dyDescent="0.25">
      <c r="A46" s="73">
        <v>901</v>
      </c>
      <c r="B46" s="31"/>
      <c r="C46">
        <v>900</v>
      </c>
      <c r="E46" t="s">
        <v>385</v>
      </c>
      <c r="F46" t="s">
        <v>386</v>
      </c>
      <c r="H46" t="s">
        <v>333</v>
      </c>
      <c r="I46" t="s">
        <v>334</v>
      </c>
      <c r="J46" t="s">
        <v>335</v>
      </c>
      <c r="N46" t="s">
        <v>384</v>
      </c>
      <c r="AH46" s="78"/>
    </row>
    <row r="47" spans="1:34" x14ac:dyDescent="0.25">
      <c r="A47" s="73">
        <v>901</v>
      </c>
      <c r="B47" s="31"/>
      <c r="C47">
        <v>900</v>
      </c>
      <c r="E47" t="s">
        <v>385</v>
      </c>
      <c r="F47" t="s">
        <v>386</v>
      </c>
      <c r="H47" t="s">
        <v>333</v>
      </c>
      <c r="I47" t="s">
        <v>334</v>
      </c>
      <c r="J47" t="s">
        <v>335</v>
      </c>
      <c r="N47" t="s">
        <v>384</v>
      </c>
      <c r="AH47" s="78"/>
    </row>
    <row r="48" spans="1:34" x14ac:dyDescent="0.25">
      <c r="A48" s="73">
        <v>901</v>
      </c>
      <c r="B48" s="31"/>
      <c r="C48">
        <v>900</v>
      </c>
      <c r="E48" t="s">
        <v>385</v>
      </c>
      <c r="F48" t="s">
        <v>386</v>
      </c>
      <c r="H48" t="s">
        <v>333</v>
      </c>
      <c r="I48" t="s">
        <v>334</v>
      </c>
      <c r="J48" t="s">
        <v>335</v>
      </c>
      <c r="N48" t="s">
        <v>384</v>
      </c>
      <c r="AH48" s="78"/>
    </row>
    <row r="49" spans="1:34" x14ac:dyDescent="0.25">
      <c r="A49" s="73">
        <v>901</v>
      </c>
      <c r="B49" s="31"/>
      <c r="C49">
        <v>900</v>
      </c>
      <c r="E49" t="s">
        <v>385</v>
      </c>
      <c r="F49" t="s">
        <v>386</v>
      </c>
      <c r="H49" t="s">
        <v>333</v>
      </c>
      <c r="I49" t="s">
        <v>334</v>
      </c>
      <c r="J49" t="s">
        <v>335</v>
      </c>
      <c r="N49" t="s">
        <v>384</v>
      </c>
      <c r="AH49" s="78"/>
    </row>
    <row r="50" spans="1:34" x14ac:dyDescent="0.25">
      <c r="A50" s="73">
        <v>501</v>
      </c>
      <c r="B50" s="31"/>
      <c r="C50">
        <v>500</v>
      </c>
      <c r="E50" t="s">
        <v>385</v>
      </c>
      <c r="F50" t="s">
        <v>386</v>
      </c>
      <c r="H50" t="s">
        <v>333</v>
      </c>
      <c r="I50" t="s">
        <v>334</v>
      </c>
      <c r="J50" t="s">
        <v>335</v>
      </c>
      <c r="N50" t="s">
        <v>384</v>
      </c>
      <c r="AH50" s="78"/>
    </row>
    <row r="51" spans="1:34" x14ac:dyDescent="0.25">
      <c r="A51" s="73">
        <v>901</v>
      </c>
      <c r="B51" s="31"/>
      <c r="C51">
        <v>900</v>
      </c>
      <c r="E51" t="s">
        <v>385</v>
      </c>
      <c r="F51" t="s">
        <v>386</v>
      </c>
      <c r="H51" t="s">
        <v>333</v>
      </c>
      <c r="I51" t="s">
        <v>334</v>
      </c>
      <c r="J51" t="s">
        <v>335</v>
      </c>
      <c r="N51" t="s">
        <v>384</v>
      </c>
      <c r="AH51" s="78"/>
    </row>
    <row r="52" spans="1:34" x14ac:dyDescent="0.25">
      <c r="A52" s="73">
        <v>901</v>
      </c>
      <c r="B52" s="31"/>
      <c r="C52">
        <v>900</v>
      </c>
      <c r="E52" t="s">
        <v>385</v>
      </c>
      <c r="F52" t="s">
        <v>386</v>
      </c>
      <c r="H52" t="s">
        <v>333</v>
      </c>
      <c r="I52" t="s">
        <v>334</v>
      </c>
      <c r="J52" t="s">
        <v>335</v>
      </c>
      <c r="N52" t="s">
        <v>384</v>
      </c>
      <c r="AH52" s="78"/>
    </row>
    <row r="53" spans="1:34" x14ac:dyDescent="0.25">
      <c r="A53" s="73">
        <v>603</v>
      </c>
      <c r="B53" s="31"/>
      <c r="C53">
        <v>600</v>
      </c>
      <c r="E53" t="s">
        <v>385</v>
      </c>
      <c r="F53" t="s">
        <v>386</v>
      </c>
      <c r="H53" t="s">
        <v>333</v>
      </c>
      <c r="I53" t="s">
        <v>334</v>
      </c>
      <c r="J53" t="s">
        <v>335</v>
      </c>
      <c r="N53" t="s">
        <v>384</v>
      </c>
      <c r="AH53" s="78"/>
    </row>
    <row r="54" spans="1:34" x14ac:dyDescent="0.25">
      <c r="A54" s="73">
        <v>901</v>
      </c>
      <c r="B54" s="31"/>
      <c r="C54">
        <v>900</v>
      </c>
      <c r="E54" t="s">
        <v>385</v>
      </c>
      <c r="F54" t="s">
        <v>386</v>
      </c>
      <c r="H54" t="s">
        <v>333</v>
      </c>
      <c r="I54" t="s">
        <v>334</v>
      </c>
      <c r="J54" t="s">
        <v>335</v>
      </c>
      <c r="N54" t="s">
        <v>384</v>
      </c>
      <c r="AH54" s="78"/>
    </row>
    <row r="55" spans="1:34" x14ac:dyDescent="0.25">
      <c r="A55" s="73">
        <v>901</v>
      </c>
      <c r="B55" s="31"/>
      <c r="C55">
        <v>900</v>
      </c>
      <c r="E55" t="s">
        <v>385</v>
      </c>
      <c r="F55" t="s">
        <v>386</v>
      </c>
      <c r="H55" t="s">
        <v>333</v>
      </c>
      <c r="I55" t="s">
        <v>334</v>
      </c>
      <c r="J55" t="s">
        <v>335</v>
      </c>
      <c r="N55" t="s">
        <v>384</v>
      </c>
      <c r="AH55" s="78"/>
    </row>
    <row r="56" spans="1:34" x14ac:dyDescent="0.25">
      <c r="A56" s="73">
        <v>901</v>
      </c>
      <c r="B56" s="31"/>
      <c r="C56">
        <v>900</v>
      </c>
      <c r="E56" t="s">
        <v>385</v>
      </c>
      <c r="F56" t="s">
        <v>386</v>
      </c>
      <c r="H56" t="s">
        <v>333</v>
      </c>
      <c r="I56" t="s">
        <v>334</v>
      </c>
      <c r="J56" t="s">
        <v>335</v>
      </c>
      <c r="N56" t="s">
        <v>384</v>
      </c>
      <c r="AH56" s="78"/>
    </row>
    <row r="57" spans="1:34" x14ac:dyDescent="0.25">
      <c r="A57" s="73">
        <v>901</v>
      </c>
      <c r="B57" s="31"/>
      <c r="C57">
        <v>900</v>
      </c>
      <c r="E57" t="s">
        <v>385</v>
      </c>
      <c r="F57" t="s">
        <v>386</v>
      </c>
      <c r="H57" t="s">
        <v>333</v>
      </c>
      <c r="I57" t="s">
        <v>334</v>
      </c>
      <c r="J57" t="s">
        <v>335</v>
      </c>
      <c r="N57" t="s">
        <v>384</v>
      </c>
      <c r="AH57" s="78"/>
    </row>
    <row r="58" spans="1:34" x14ac:dyDescent="0.25">
      <c r="A58" s="73">
        <v>901</v>
      </c>
      <c r="B58" s="31"/>
      <c r="C58">
        <v>900</v>
      </c>
      <c r="E58" t="s">
        <v>385</v>
      </c>
      <c r="F58" t="s">
        <v>386</v>
      </c>
      <c r="H58" t="s">
        <v>333</v>
      </c>
      <c r="I58" t="s">
        <v>334</v>
      </c>
      <c r="J58" t="s">
        <v>335</v>
      </c>
      <c r="N58" t="s">
        <v>384</v>
      </c>
      <c r="AH58" s="78"/>
    </row>
    <row r="59" spans="1:34" x14ac:dyDescent="0.25">
      <c r="A59" s="73">
        <v>501</v>
      </c>
      <c r="B59" s="31"/>
      <c r="C59">
        <v>500</v>
      </c>
      <c r="E59" t="s">
        <v>385</v>
      </c>
      <c r="F59" t="s">
        <v>386</v>
      </c>
      <c r="H59" t="s">
        <v>333</v>
      </c>
      <c r="I59" t="s">
        <v>334</v>
      </c>
      <c r="J59" t="s">
        <v>335</v>
      </c>
      <c r="N59" t="s">
        <v>384</v>
      </c>
      <c r="AH59" s="78"/>
    </row>
    <row r="60" spans="1:34" x14ac:dyDescent="0.25">
      <c r="A60" s="73">
        <v>501</v>
      </c>
      <c r="B60" s="31"/>
      <c r="C60">
        <v>500</v>
      </c>
      <c r="E60" t="s">
        <v>385</v>
      </c>
      <c r="F60" t="s">
        <v>386</v>
      </c>
      <c r="H60" t="s">
        <v>333</v>
      </c>
      <c r="I60" t="s">
        <v>334</v>
      </c>
      <c r="J60" t="s">
        <v>335</v>
      </c>
      <c r="N60" t="s">
        <v>384</v>
      </c>
      <c r="AH60" s="78"/>
    </row>
    <row r="61" spans="1:34" x14ac:dyDescent="0.25">
      <c r="A61" s="73">
        <v>603</v>
      </c>
      <c r="B61" s="31"/>
      <c r="C61">
        <v>600</v>
      </c>
      <c r="E61" t="s">
        <v>385</v>
      </c>
      <c r="F61" t="s">
        <v>386</v>
      </c>
      <c r="H61" t="s">
        <v>333</v>
      </c>
      <c r="I61" t="s">
        <v>334</v>
      </c>
      <c r="J61" t="s">
        <v>335</v>
      </c>
      <c r="N61" t="s">
        <v>384</v>
      </c>
      <c r="AH61" s="78"/>
    </row>
    <row r="62" spans="1:34" x14ac:dyDescent="0.25">
      <c r="A62" s="73">
        <v>501</v>
      </c>
      <c r="B62" s="31"/>
      <c r="C62">
        <v>500</v>
      </c>
      <c r="E62" t="s">
        <v>385</v>
      </c>
      <c r="F62" t="s">
        <v>386</v>
      </c>
      <c r="H62" t="s">
        <v>333</v>
      </c>
      <c r="I62" t="s">
        <v>334</v>
      </c>
      <c r="J62" t="s">
        <v>335</v>
      </c>
      <c r="N62" t="s">
        <v>384</v>
      </c>
      <c r="AH62" s="78"/>
    </row>
    <row r="63" spans="1:34" x14ac:dyDescent="0.25">
      <c r="A63" s="73">
        <v>901</v>
      </c>
      <c r="B63" s="31"/>
      <c r="C63">
        <v>900</v>
      </c>
      <c r="E63" t="s">
        <v>385</v>
      </c>
      <c r="F63" t="s">
        <v>386</v>
      </c>
      <c r="H63" t="s">
        <v>333</v>
      </c>
      <c r="I63" t="s">
        <v>334</v>
      </c>
      <c r="J63" t="s">
        <v>335</v>
      </c>
      <c r="N63" t="s">
        <v>384</v>
      </c>
      <c r="AH63" s="78"/>
    </row>
    <row r="64" spans="1:34" x14ac:dyDescent="0.25">
      <c r="A64" s="73">
        <v>901</v>
      </c>
      <c r="B64" s="31"/>
      <c r="C64">
        <v>900</v>
      </c>
      <c r="E64" t="s">
        <v>385</v>
      </c>
      <c r="F64" t="s">
        <v>386</v>
      </c>
      <c r="H64" t="s">
        <v>333</v>
      </c>
      <c r="I64" t="s">
        <v>334</v>
      </c>
      <c r="J64" t="s">
        <v>335</v>
      </c>
      <c r="N64" t="s">
        <v>384</v>
      </c>
      <c r="AH64" s="78"/>
    </row>
    <row r="65" spans="1:34" ht="15.75" thickBot="1" x14ac:dyDescent="0.3">
      <c r="A65" s="74">
        <v>903</v>
      </c>
      <c r="B65" s="39"/>
      <c r="C65" s="40">
        <v>900</v>
      </c>
      <c r="D65" s="40" t="s">
        <v>340</v>
      </c>
      <c r="E65" s="40" t="s">
        <v>385</v>
      </c>
      <c r="F65" s="40" t="s">
        <v>386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393</v>
      </c>
      <c r="E3" s="7">
        <v>305</v>
      </c>
      <c r="F3" s="7">
        <v>501</v>
      </c>
      <c r="G3" s="7">
        <v>305</v>
      </c>
      <c r="H3" s="7">
        <v>305</v>
      </c>
      <c r="I3" s="7">
        <v>305</v>
      </c>
      <c r="J3" s="7">
        <v>501</v>
      </c>
      <c r="K3" s="7">
        <v>305</v>
      </c>
      <c r="L3" s="7">
        <v>305</v>
      </c>
      <c r="M3" s="7">
        <v>305</v>
      </c>
      <c r="N3" s="7">
        <v>501</v>
      </c>
      <c r="O3" s="7">
        <v>501</v>
      </c>
      <c r="P3" s="7">
        <v>501</v>
      </c>
      <c r="Q3" s="7">
        <v>501</v>
      </c>
      <c r="R3" s="7">
        <v>501</v>
      </c>
      <c r="S3" s="7">
        <v>501</v>
      </c>
      <c r="T3" s="7">
        <v>503</v>
      </c>
      <c r="U3" s="7">
        <v>305</v>
      </c>
      <c r="V3" s="7">
        <v>501</v>
      </c>
      <c r="W3" s="7">
        <v>501</v>
      </c>
      <c r="X3" s="7">
        <v>501</v>
      </c>
      <c r="Y3" s="7">
        <v>501</v>
      </c>
      <c r="Z3" s="7">
        <v>501</v>
      </c>
      <c r="AA3" s="7">
        <v>903</v>
      </c>
      <c r="AB3" s="7">
        <v>503</v>
      </c>
      <c r="AC3" s="7">
        <v>501</v>
      </c>
      <c r="AD3" s="7">
        <v>501</v>
      </c>
      <c r="AE3" s="7">
        <v>501</v>
      </c>
      <c r="AF3" s="7">
        <v>501</v>
      </c>
      <c r="AG3" s="7">
        <v>501</v>
      </c>
      <c r="AH3" s="7">
        <v>901</v>
      </c>
      <c r="AI3" s="7">
        <v>501</v>
      </c>
      <c r="AJ3" s="7">
        <v>305</v>
      </c>
      <c r="AK3" s="7">
        <v>305</v>
      </c>
      <c r="AL3" s="7">
        <v>901</v>
      </c>
      <c r="AM3" s="7">
        <v>901</v>
      </c>
      <c r="AN3" s="7">
        <v>901</v>
      </c>
      <c r="AO3" s="7">
        <v>901</v>
      </c>
      <c r="AP3" s="7">
        <v>501</v>
      </c>
      <c r="AQ3" s="7">
        <v>901</v>
      </c>
      <c r="AR3" s="7">
        <v>503</v>
      </c>
      <c r="AS3" s="7">
        <v>305</v>
      </c>
      <c r="AT3" s="7">
        <v>501</v>
      </c>
      <c r="AU3" s="7">
        <v>901</v>
      </c>
      <c r="AV3" s="7">
        <v>501</v>
      </c>
      <c r="AW3" s="7">
        <v>501</v>
      </c>
      <c r="AX3" s="7">
        <v>501</v>
      </c>
      <c r="AY3" s="7">
        <v>501</v>
      </c>
      <c r="AZ3" s="7">
        <v>503</v>
      </c>
      <c r="BA3" s="7">
        <v>305</v>
      </c>
      <c r="BB3" s="7">
        <v>901</v>
      </c>
      <c r="BC3" s="7">
        <v>901</v>
      </c>
      <c r="BD3" s="7">
        <v>901</v>
      </c>
      <c r="BE3" s="7">
        <v>901</v>
      </c>
      <c r="BF3" s="7">
        <v>501</v>
      </c>
      <c r="BG3" s="7">
        <v>501</v>
      </c>
      <c r="BH3" s="7">
        <v>503</v>
      </c>
      <c r="BI3" s="7">
        <v>305</v>
      </c>
      <c r="BJ3" s="7">
        <v>503</v>
      </c>
      <c r="BK3" s="7">
        <v>503</v>
      </c>
      <c r="BL3" s="7">
        <v>903</v>
      </c>
      <c r="BM3" s="7">
        <v>501</v>
      </c>
      <c r="BN3" s="7">
        <v>501</v>
      </c>
      <c r="BO3" s="7">
        <v>305</v>
      </c>
      <c r="BP3" s="7">
        <v>305</v>
      </c>
      <c r="BQ3" s="10">
        <v>300</v>
      </c>
      <c r="BR3" s="10">
        <v>500</v>
      </c>
      <c r="BS3" s="10">
        <v>300</v>
      </c>
      <c r="BT3" s="10">
        <v>300</v>
      </c>
      <c r="BU3" s="10">
        <v>300</v>
      </c>
      <c r="BV3" s="10">
        <v>500</v>
      </c>
      <c r="BW3" s="10">
        <v>300</v>
      </c>
      <c r="BX3" s="10">
        <v>300</v>
      </c>
      <c r="BY3" s="10">
        <v>300</v>
      </c>
      <c r="BZ3" s="10">
        <v>500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300</v>
      </c>
      <c r="CH3" s="10">
        <v>500</v>
      </c>
      <c r="CI3" s="10">
        <v>500</v>
      </c>
      <c r="CJ3" s="10">
        <v>500</v>
      </c>
      <c r="CK3" s="10">
        <v>500</v>
      </c>
      <c r="CL3" s="10">
        <v>500</v>
      </c>
      <c r="CM3" s="10">
        <v>900</v>
      </c>
      <c r="CN3" s="10">
        <v>500</v>
      </c>
      <c r="CO3" s="10">
        <v>500</v>
      </c>
      <c r="CP3" s="10">
        <v>500</v>
      </c>
      <c r="CQ3" s="10">
        <v>500</v>
      </c>
      <c r="CR3" s="10">
        <v>500</v>
      </c>
      <c r="CS3" s="10">
        <v>500</v>
      </c>
      <c r="CT3" s="10">
        <v>900</v>
      </c>
      <c r="CU3" s="10">
        <v>500</v>
      </c>
      <c r="CV3" s="10">
        <v>300</v>
      </c>
      <c r="CW3" s="10">
        <v>300</v>
      </c>
      <c r="CX3" s="10">
        <v>900</v>
      </c>
      <c r="CY3" s="10">
        <v>900</v>
      </c>
      <c r="CZ3" s="10">
        <v>900</v>
      </c>
      <c r="DA3" s="10">
        <v>900</v>
      </c>
      <c r="DB3" s="10">
        <v>500</v>
      </c>
      <c r="DC3" s="10">
        <v>900</v>
      </c>
      <c r="DD3" s="10">
        <v>500</v>
      </c>
      <c r="DE3" s="10">
        <v>300</v>
      </c>
      <c r="DF3" s="10">
        <v>500</v>
      </c>
      <c r="DG3" s="10">
        <v>900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300</v>
      </c>
      <c r="DN3" s="10">
        <v>900</v>
      </c>
      <c r="DO3" s="10">
        <v>900</v>
      </c>
      <c r="DP3" s="10">
        <v>900</v>
      </c>
      <c r="DQ3" s="10">
        <v>900</v>
      </c>
      <c r="DR3" s="10">
        <v>500</v>
      </c>
      <c r="DS3" s="10">
        <v>500</v>
      </c>
      <c r="DT3" s="10">
        <v>500</v>
      </c>
      <c r="DU3" s="10">
        <v>300</v>
      </c>
      <c r="DV3" s="10">
        <v>500</v>
      </c>
      <c r="DW3" s="10">
        <v>500</v>
      </c>
      <c r="DX3" s="10">
        <v>900</v>
      </c>
      <c r="DY3" s="10">
        <v>500</v>
      </c>
      <c r="DZ3" s="10">
        <v>500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397</v>
      </c>
      <c r="E3" s="7">
        <v>305</v>
      </c>
      <c r="F3" s="7">
        <v>503</v>
      </c>
      <c r="G3" s="7">
        <v>503</v>
      </c>
      <c r="H3" s="7">
        <v>901</v>
      </c>
      <c r="I3" s="7">
        <v>503</v>
      </c>
      <c r="J3" s="7">
        <v>901</v>
      </c>
      <c r="K3" s="7">
        <v>501</v>
      </c>
      <c r="L3" s="7">
        <v>109</v>
      </c>
      <c r="M3" s="7">
        <v>903</v>
      </c>
      <c r="N3" s="7">
        <v>109</v>
      </c>
      <c r="O3" s="7">
        <v>901</v>
      </c>
      <c r="P3" s="7">
        <v>901</v>
      </c>
      <c r="Q3" s="7">
        <v>901</v>
      </c>
      <c r="R3" s="7">
        <v>503</v>
      </c>
      <c r="S3" s="7">
        <v>109</v>
      </c>
      <c r="T3" s="7">
        <v>503</v>
      </c>
      <c r="U3" s="7">
        <v>503</v>
      </c>
      <c r="V3" s="7">
        <v>903</v>
      </c>
      <c r="W3" s="7">
        <v>109</v>
      </c>
      <c r="X3" s="7">
        <v>501</v>
      </c>
      <c r="Y3" s="7">
        <v>501</v>
      </c>
      <c r="Z3" s="7">
        <v>109</v>
      </c>
      <c r="AA3" s="7">
        <v>903</v>
      </c>
      <c r="AB3" s="7">
        <v>901</v>
      </c>
      <c r="AC3" s="7">
        <v>901</v>
      </c>
      <c r="AD3" s="7">
        <v>503</v>
      </c>
      <c r="AE3" s="7">
        <v>503</v>
      </c>
      <c r="AF3" s="7">
        <v>109</v>
      </c>
      <c r="AG3" s="7">
        <v>109</v>
      </c>
      <c r="AH3" s="7">
        <v>102</v>
      </c>
      <c r="AI3" s="7">
        <v>901</v>
      </c>
      <c r="AJ3" s="7">
        <v>503</v>
      </c>
      <c r="AK3" s="7">
        <v>901</v>
      </c>
      <c r="AL3" s="7">
        <v>903</v>
      </c>
      <c r="AM3" s="7">
        <v>501</v>
      </c>
      <c r="AN3" s="7">
        <v>109</v>
      </c>
      <c r="AO3" s="7">
        <v>109</v>
      </c>
      <c r="AP3" s="7">
        <v>903</v>
      </c>
      <c r="AQ3" s="7">
        <v>503</v>
      </c>
      <c r="AR3" s="7">
        <v>503</v>
      </c>
      <c r="AS3" s="7">
        <v>503</v>
      </c>
      <c r="AT3" s="7">
        <v>501</v>
      </c>
      <c r="AU3" s="7">
        <v>109</v>
      </c>
      <c r="AV3" s="7">
        <v>903</v>
      </c>
      <c r="AW3" s="7">
        <v>501</v>
      </c>
      <c r="AX3" s="7">
        <v>109</v>
      </c>
      <c r="AY3" s="7">
        <v>102</v>
      </c>
      <c r="AZ3" s="7">
        <v>503</v>
      </c>
      <c r="BA3" s="7">
        <v>901</v>
      </c>
      <c r="BB3" s="7">
        <v>109</v>
      </c>
      <c r="BC3" s="7">
        <v>901</v>
      </c>
      <c r="BD3" s="7">
        <v>501</v>
      </c>
      <c r="BE3" s="7">
        <v>501</v>
      </c>
      <c r="BF3" s="7">
        <v>201</v>
      </c>
      <c r="BG3" s="7">
        <v>109</v>
      </c>
      <c r="BH3" s="7">
        <v>901</v>
      </c>
      <c r="BI3" s="7">
        <v>305</v>
      </c>
      <c r="BJ3" s="7">
        <v>503</v>
      </c>
      <c r="BK3" s="7">
        <v>501</v>
      </c>
      <c r="BL3" s="7">
        <v>503</v>
      </c>
      <c r="BM3" s="7">
        <v>503</v>
      </c>
      <c r="BN3" s="7">
        <v>503</v>
      </c>
      <c r="BO3" s="7">
        <v>503</v>
      </c>
      <c r="BP3" s="7">
        <v>109</v>
      </c>
      <c r="BQ3" s="10">
        <v>300</v>
      </c>
      <c r="BR3" s="10">
        <v>500</v>
      </c>
      <c r="BS3" s="10">
        <v>500</v>
      </c>
      <c r="BT3" s="10">
        <v>900</v>
      </c>
      <c r="BU3" s="10">
        <v>500</v>
      </c>
      <c r="BV3" s="10">
        <v>900</v>
      </c>
      <c r="BW3" s="10">
        <v>500</v>
      </c>
      <c r="BX3" s="10">
        <v>100</v>
      </c>
      <c r="BY3" s="10">
        <v>900</v>
      </c>
      <c r="BZ3" s="10">
        <v>100</v>
      </c>
      <c r="CA3" s="10">
        <v>900</v>
      </c>
      <c r="CB3" s="10">
        <v>900</v>
      </c>
      <c r="CC3" s="10">
        <v>900</v>
      </c>
      <c r="CD3" s="10">
        <v>500</v>
      </c>
      <c r="CE3" s="10">
        <v>100</v>
      </c>
      <c r="CF3" s="10">
        <v>500</v>
      </c>
      <c r="CG3" s="10">
        <v>500</v>
      </c>
      <c r="CH3" s="10">
        <v>900</v>
      </c>
      <c r="CI3" s="10">
        <v>100</v>
      </c>
      <c r="CJ3" s="10">
        <v>500</v>
      </c>
      <c r="CK3" s="10">
        <v>500</v>
      </c>
      <c r="CL3" s="10">
        <v>100</v>
      </c>
      <c r="CM3" s="10">
        <v>900</v>
      </c>
      <c r="CN3" s="10">
        <v>900</v>
      </c>
      <c r="CO3" s="10">
        <v>900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900</v>
      </c>
      <c r="CV3" s="10">
        <v>500</v>
      </c>
      <c r="CW3" s="10">
        <v>900</v>
      </c>
      <c r="CX3" s="10">
        <v>900</v>
      </c>
      <c r="CY3" s="10">
        <v>500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500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100</v>
      </c>
      <c r="DL3" s="10">
        <v>500</v>
      </c>
      <c r="DM3" s="10">
        <v>900</v>
      </c>
      <c r="DN3" s="10">
        <v>100</v>
      </c>
      <c r="DO3" s="10">
        <v>900</v>
      </c>
      <c r="DP3" s="10">
        <v>500</v>
      </c>
      <c r="DQ3" s="10">
        <v>500</v>
      </c>
      <c r="DR3" s="10">
        <v>200</v>
      </c>
      <c r="DS3" s="10">
        <v>100</v>
      </c>
      <c r="DT3" s="10">
        <v>900</v>
      </c>
      <c r="DU3" s="10">
        <v>300</v>
      </c>
      <c r="DV3" s="10">
        <v>500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404</v>
      </c>
      <c r="E3" s="7">
        <v>303</v>
      </c>
      <c r="F3" s="7">
        <v>501</v>
      </c>
      <c r="G3" s="7">
        <v>501</v>
      </c>
      <c r="H3" s="7">
        <v>501</v>
      </c>
      <c r="I3" s="7">
        <v>501</v>
      </c>
      <c r="J3" s="7">
        <v>501</v>
      </c>
      <c r="K3" s="7">
        <v>501</v>
      </c>
      <c r="L3" s="7">
        <v>305</v>
      </c>
      <c r="M3" s="7">
        <v>303</v>
      </c>
      <c r="N3" s="7">
        <v>109</v>
      </c>
      <c r="O3" s="7">
        <v>903</v>
      </c>
      <c r="P3" s="7">
        <v>102</v>
      </c>
      <c r="Q3" s="7">
        <v>102</v>
      </c>
      <c r="R3" s="7">
        <v>501</v>
      </c>
      <c r="S3" s="7">
        <v>109</v>
      </c>
      <c r="T3" s="7">
        <v>901</v>
      </c>
      <c r="U3" s="7">
        <v>503</v>
      </c>
      <c r="V3" s="7">
        <v>501</v>
      </c>
      <c r="W3" s="7">
        <v>109</v>
      </c>
      <c r="X3" s="7">
        <v>603</v>
      </c>
      <c r="Y3" s="7">
        <v>102</v>
      </c>
      <c r="Z3" s="7">
        <v>109</v>
      </c>
      <c r="AA3" s="7">
        <v>503</v>
      </c>
      <c r="AB3" s="7">
        <v>501</v>
      </c>
      <c r="AC3" s="7">
        <v>501</v>
      </c>
      <c r="AD3" s="7">
        <v>111</v>
      </c>
      <c r="AE3" s="7">
        <v>111</v>
      </c>
      <c r="AF3" s="7">
        <v>109</v>
      </c>
      <c r="AG3" s="7">
        <v>109</v>
      </c>
      <c r="AH3" s="7">
        <v>501</v>
      </c>
      <c r="AI3" s="7">
        <v>501</v>
      </c>
      <c r="AJ3" s="7">
        <v>303</v>
      </c>
      <c r="AK3" s="7">
        <v>503</v>
      </c>
      <c r="AL3" s="7">
        <v>102</v>
      </c>
      <c r="AM3" s="7">
        <v>501</v>
      </c>
      <c r="AN3" s="7">
        <v>109</v>
      </c>
      <c r="AO3" s="7">
        <v>109</v>
      </c>
      <c r="AP3" s="7">
        <v>903</v>
      </c>
      <c r="AQ3" s="7">
        <v>903</v>
      </c>
      <c r="AR3" s="7">
        <v>501</v>
      </c>
      <c r="AS3" s="7">
        <v>501</v>
      </c>
      <c r="AT3" s="7">
        <v>501</v>
      </c>
      <c r="AU3" s="7">
        <v>110</v>
      </c>
      <c r="AV3" s="7">
        <v>501</v>
      </c>
      <c r="AW3" s="7">
        <v>903</v>
      </c>
      <c r="AX3" s="7">
        <v>109</v>
      </c>
      <c r="AY3" s="7">
        <v>501</v>
      </c>
      <c r="AZ3" s="7">
        <v>501</v>
      </c>
      <c r="BA3" s="7">
        <v>503</v>
      </c>
      <c r="BB3" s="7">
        <v>109</v>
      </c>
      <c r="BC3" s="7">
        <v>501</v>
      </c>
      <c r="BD3" s="7">
        <v>503</v>
      </c>
      <c r="BE3" s="7">
        <v>102</v>
      </c>
      <c r="BF3" s="7">
        <v>903</v>
      </c>
      <c r="BG3" s="7">
        <v>109</v>
      </c>
      <c r="BH3" s="7">
        <v>305</v>
      </c>
      <c r="BI3" s="7">
        <v>305</v>
      </c>
      <c r="BJ3" s="7">
        <v>305</v>
      </c>
      <c r="BK3" s="7">
        <v>305</v>
      </c>
      <c r="BL3" s="7">
        <v>305</v>
      </c>
      <c r="BM3" s="7">
        <v>501</v>
      </c>
      <c r="BN3" s="7">
        <v>501</v>
      </c>
      <c r="BO3" s="7">
        <v>503</v>
      </c>
      <c r="BP3" s="7">
        <v>305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300</v>
      </c>
      <c r="BY3" s="10">
        <v>300</v>
      </c>
      <c r="BZ3" s="10">
        <v>100</v>
      </c>
      <c r="CA3" s="10">
        <v>900</v>
      </c>
      <c r="CB3" s="10">
        <v>100</v>
      </c>
      <c r="CC3" s="10">
        <v>100</v>
      </c>
      <c r="CD3" s="10">
        <v>500</v>
      </c>
      <c r="CE3" s="10">
        <v>100</v>
      </c>
      <c r="CF3" s="10">
        <v>900</v>
      </c>
      <c r="CG3" s="10">
        <v>500</v>
      </c>
      <c r="CH3" s="10">
        <v>500</v>
      </c>
      <c r="CI3" s="10">
        <v>100</v>
      </c>
      <c r="CJ3" s="10">
        <v>600</v>
      </c>
      <c r="CK3" s="10">
        <v>100</v>
      </c>
      <c r="CL3" s="10">
        <v>100</v>
      </c>
      <c r="CM3" s="10">
        <v>500</v>
      </c>
      <c r="CN3" s="10">
        <v>500</v>
      </c>
      <c r="CO3" s="10">
        <v>500</v>
      </c>
      <c r="CP3" s="10">
        <v>100</v>
      </c>
      <c r="CQ3" s="10">
        <v>100</v>
      </c>
      <c r="CR3" s="10">
        <v>100</v>
      </c>
      <c r="CS3" s="10">
        <v>100</v>
      </c>
      <c r="CT3" s="10">
        <v>500</v>
      </c>
      <c r="CU3" s="10">
        <v>500</v>
      </c>
      <c r="CV3" s="10">
        <v>300</v>
      </c>
      <c r="CW3" s="10">
        <v>500</v>
      </c>
      <c r="CX3" s="10">
        <v>100</v>
      </c>
      <c r="CY3" s="10">
        <v>500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500</v>
      </c>
      <c r="DF3" s="10">
        <v>500</v>
      </c>
      <c r="DG3" s="10">
        <v>100</v>
      </c>
      <c r="DH3" s="10">
        <v>500</v>
      </c>
      <c r="DI3" s="10">
        <v>900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500</v>
      </c>
      <c r="DP3" s="10">
        <v>500</v>
      </c>
      <c r="DQ3" s="10">
        <v>100</v>
      </c>
      <c r="DR3" s="10">
        <v>900</v>
      </c>
      <c r="DS3" s="10">
        <v>100</v>
      </c>
      <c r="DT3" s="10">
        <v>300</v>
      </c>
      <c r="DU3" s="10">
        <v>300</v>
      </c>
      <c r="DV3" s="10">
        <v>300</v>
      </c>
      <c r="DW3" s="10">
        <v>300</v>
      </c>
      <c r="DX3" s="10">
        <v>300</v>
      </c>
      <c r="DY3" s="10">
        <v>500</v>
      </c>
      <c r="DZ3" s="10">
        <v>500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411</v>
      </c>
      <c r="E3" s="7">
        <v>109</v>
      </c>
      <c r="F3" s="7">
        <v>901</v>
      </c>
      <c r="G3" s="7">
        <v>501</v>
      </c>
      <c r="H3" s="7">
        <v>901</v>
      </c>
      <c r="I3" s="7">
        <v>901</v>
      </c>
      <c r="J3" s="7">
        <v>503</v>
      </c>
      <c r="K3" s="7">
        <v>503</v>
      </c>
      <c r="L3" s="7">
        <v>503</v>
      </c>
      <c r="M3" s="7">
        <v>305</v>
      </c>
      <c r="N3" s="7">
        <v>501</v>
      </c>
      <c r="O3" s="7">
        <v>901</v>
      </c>
      <c r="P3" s="7">
        <v>501</v>
      </c>
      <c r="Q3" s="7">
        <v>901</v>
      </c>
      <c r="R3" s="7">
        <v>901</v>
      </c>
      <c r="S3" s="7">
        <v>501</v>
      </c>
      <c r="T3" s="7">
        <v>503</v>
      </c>
      <c r="U3" s="7">
        <v>503</v>
      </c>
      <c r="V3" s="7">
        <v>901</v>
      </c>
      <c r="W3" s="7">
        <v>501</v>
      </c>
      <c r="X3" s="7">
        <v>903</v>
      </c>
      <c r="Y3" s="7">
        <v>901</v>
      </c>
      <c r="Z3" s="7">
        <v>903</v>
      </c>
      <c r="AA3" s="7">
        <v>503</v>
      </c>
      <c r="AB3" s="7">
        <v>903</v>
      </c>
      <c r="AC3" s="7">
        <v>503</v>
      </c>
      <c r="AD3" s="7">
        <v>501</v>
      </c>
      <c r="AE3" s="7">
        <v>901</v>
      </c>
      <c r="AF3" s="7">
        <v>501</v>
      </c>
      <c r="AG3" s="7">
        <v>501</v>
      </c>
      <c r="AH3" s="7">
        <v>903</v>
      </c>
      <c r="AI3" s="7">
        <v>903</v>
      </c>
      <c r="AJ3" s="7">
        <v>501</v>
      </c>
      <c r="AK3" s="7">
        <v>901</v>
      </c>
      <c r="AL3" s="7">
        <v>501</v>
      </c>
      <c r="AM3" s="7">
        <v>903</v>
      </c>
      <c r="AN3" s="7">
        <v>903</v>
      </c>
      <c r="AO3" s="7">
        <v>903</v>
      </c>
      <c r="AP3" s="7">
        <v>903</v>
      </c>
      <c r="AQ3" s="7">
        <v>901</v>
      </c>
      <c r="AR3" s="7">
        <v>501</v>
      </c>
      <c r="AS3" s="7">
        <v>501</v>
      </c>
      <c r="AT3" s="7">
        <v>903</v>
      </c>
      <c r="AU3" s="7">
        <v>901</v>
      </c>
      <c r="AV3" s="7">
        <v>501</v>
      </c>
      <c r="AW3" s="7">
        <v>903</v>
      </c>
      <c r="AX3" s="7">
        <v>901</v>
      </c>
      <c r="AY3" s="7">
        <v>903</v>
      </c>
      <c r="AZ3" s="7">
        <v>501</v>
      </c>
      <c r="BA3" s="7">
        <v>503</v>
      </c>
      <c r="BB3" s="7">
        <v>901</v>
      </c>
      <c r="BC3" s="7">
        <v>901</v>
      </c>
      <c r="BD3" s="7">
        <v>903</v>
      </c>
      <c r="BE3" s="7">
        <v>501</v>
      </c>
      <c r="BF3" s="7">
        <v>903</v>
      </c>
      <c r="BG3" s="7">
        <v>903</v>
      </c>
      <c r="BH3" s="7">
        <v>903</v>
      </c>
      <c r="BI3" s="7">
        <v>305</v>
      </c>
      <c r="BJ3" s="7">
        <v>305</v>
      </c>
      <c r="BK3" s="7">
        <v>305</v>
      </c>
      <c r="BL3" s="7">
        <v>503</v>
      </c>
      <c r="BM3" s="7">
        <v>901</v>
      </c>
      <c r="BN3" s="7">
        <v>305</v>
      </c>
      <c r="BO3" s="7">
        <v>503</v>
      </c>
      <c r="BP3" s="7">
        <v>503</v>
      </c>
      <c r="BQ3" s="10">
        <v>100</v>
      </c>
      <c r="BR3" s="10">
        <v>900</v>
      </c>
      <c r="BS3" s="10">
        <v>500</v>
      </c>
      <c r="BT3" s="10">
        <v>900</v>
      </c>
      <c r="BU3" s="10">
        <v>900</v>
      </c>
      <c r="BV3" s="10">
        <v>500</v>
      </c>
      <c r="BW3" s="10">
        <v>500</v>
      </c>
      <c r="BX3" s="10">
        <v>500</v>
      </c>
      <c r="BY3" s="10">
        <v>300</v>
      </c>
      <c r="BZ3" s="10">
        <v>500</v>
      </c>
      <c r="CA3" s="10">
        <v>900</v>
      </c>
      <c r="CB3" s="10">
        <v>500</v>
      </c>
      <c r="CC3" s="10">
        <v>900</v>
      </c>
      <c r="CD3" s="10">
        <v>900</v>
      </c>
      <c r="CE3" s="10">
        <v>500</v>
      </c>
      <c r="CF3" s="10">
        <v>500</v>
      </c>
      <c r="CG3" s="10">
        <v>500</v>
      </c>
      <c r="CH3" s="10">
        <v>900</v>
      </c>
      <c r="CI3" s="10">
        <v>500</v>
      </c>
      <c r="CJ3" s="10">
        <v>900</v>
      </c>
      <c r="CK3" s="10">
        <v>900</v>
      </c>
      <c r="CL3" s="10">
        <v>900</v>
      </c>
      <c r="CM3" s="10">
        <v>500</v>
      </c>
      <c r="CN3" s="10">
        <v>900</v>
      </c>
      <c r="CO3" s="10">
        <v>500</v>
      </c>
      <c r="CP3" s="10">
        <v>500</v>
      </c>
      <c r="CQ3" s="10">
        <v>900</v>
      </c>
      <c r="CR3" s="10">
        <v>500</v>
      </c>
      <c r="CS3" s="10">
        <v>500</v>
      </c>
      <c r="CT3" s="10">
        <v>900</v>
      </c>
      <c r="CU3" s="10">
        <v>900</v>
      </c>
      <c r="CV3" s="10">
        <v>500</v>
      </c>
      <c r="CW3" s="10">
        <v>900</v>
      </c>
      <c r="CX3" s="10">
        <v>500</v>
      </c>
      <c r="CY3" s="10">
        <v>900</v>
      </c>
      <c r="CZ3" s="10">
        <v>900</v>
      </c>
      <c r="DA3" s="10">
        <v>900</v>
      </c>
      <c r="DB3" s="10">
        <v>900</v>
      </c>
      <c r="DC3" s="10">
        <v>900</v>
      </c>
      <c r="DD3" s="10">
        <v>500</v>
      </c>
      <c r="DE3" s="10">
        <v>500</v>
      </c>
      <c r="DF3" s="10">
        <v>900</v>
      </c>
      <c r="DG3" s="10">
        <v>900</v>
      </c>
      <c r="DH3" s="10">
        <v>500</v>
      </c>
      <c r="DI3" s="10">
        <v>900</v>
      </c>
      <c r="DJ3" s="10">
        <v>900</v>
      </c>
      <c r="DK3" s="10">
        <v>900</v>
      </c>
      <c r="DL3" s="10">
        <v>500</v>
      </c>
      <c r="DM3" s="10">
        <v>500</v>
      </c>
      <c r="DN3" s="10">
        <v>900</v>
      </c>
      <c r="DO3" s="10">
        <v>900</v>
      </c>
      <c r="DP3" s="10">
        <v>900</v>
      </c>
      <c r="DQ3" s="10">
        <v>500</v>
      </c>
      <c r="DR3" s="10">
        <v>900</v>
      </c>
      <c r="DS3" s="10">
        <v>900</v>
      </c>
      <c r="DT3" s="10">
        <v>900</v>
      </c>
      <c r="DU3" s="10">
        <v>300</v>
      </c>
      <c r="DV3" s="10">
        <v>300</v>
      </c>
      <c r="DW3" s="10">
        <v>300</v>
      </c>
      <c r="DX3" s="10">
        <v>500</v>
      </c>
      <c r="DY3" s="10">
        <v>900</v>
      </c>
      <c r="DZ3" s="10">
        <v>300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415</v>
      </c>
      <c r="E3" s="7">
        <v>305</v>
      </c>
      <c r="F3" s="7">
        <v>501</v>
      </c>
      <c r="G3" s="7">
        <v>501</v>
      </c>
      <c r="H3" s="7">
        <v>501</v>
      </c>
      <c r="I3" s="7">
        <v>503</v>
      </c>
      <c r="J3" s="7">
        <v>503</v>
      </c>
      <c r="K3" s="7">
        <v>305</v>
      </c>
      <c r="L3" s="7">
        <v>109</v>
      </c>
      <c r="M3" s="7">
        <v>501</v>
      </c>
      <c r="N3" s="7">
        <v>501</v>
      </c>
      <c r="O3" s="7">
        <v>501</v>
      </c>
      <c r="P3" s="7">
        <v>501</v>
      </c>
      <c r="Q3" s="7">
        <v>501</v>
      </c>
      <c r="R3" s="7">
        <v>501</v>
      </c>
      <c r="S3" s="7">
        <v>501</v>
      </c>
      <c r="T3" s="7">
        <v>503</v>
      </c>
      <c r="U3" s="7">
        <v>305</v>
      </c>
      <c r="V3" s="7">
        <v>501</v>
      </c>
      <c r="W3" s="7">
        <v>501</v>
      </c>
      <c r="X3" s="7">
        <v>501</v>
      </c>
      <c r="Y3" s="7">
        <v>501</v>
      </c>
      <c r="Z3" s="7">
        <v>501</v>
      </c>
      <c r="AA3" s="7">
        <v>903</v>
      </c>
      <c r="AB3" s="7">
        <v>305</v>
      </c>
      <c r="AC3" s="7">
        <v>305</v>
      </c>
      <c r="AD3" s="7">
        <v>501</v>
      </c>
      <c r="AE3" s="7">
        <v>901</v>
      </c>
      <c r="AF3" s="7">
        <v>501</v>
      </c>
      <c r="AG3" s="7">
        <v>501</v>
      </c>
      <c r="AH3" s="7">
        <v>903</v>
      </c>
      <c r="AI3" s="7">
        <v>501</v>
      </c>
      <c r="AJ3" s="7">
        <v>503</v>
      </c>
      <c r="AK3" s="7">
        <v>305</v>
      </c>
      <c r="AL3" s="7">
        <v>501</v>
      </c>
      <c r="AM3" s="7">
        <v>501</v>
      </c>
      <c r="AN3" s="7">
        <v>501</v>
      </c>
      <c r="AO3" s="7">
        <v>501</v>
      </c>
      <c r="AP3" s="7">
        <v>603</v>
      </c>
      <c r="AQ3" s="7">
        <v>503</v>
      </c>
      <c r="AR3" s="7">
        <v>901</v>
      </c>
      <c r="AS3" s="7">
        <v>503</v>
      </c>
      <c r="AT3" s="7">
        <v>501</v>
      </c>
      <c r="AU3" s="7">
        <v>501</v>
      </c>
      <c r="AV3" s="7">
        <v>501</v>
      </c>
      <c r="AW3" s="7">
        <v>903</v>
      </c>
      <c r="AX3" s="7">
        <v>501</v>
      </c>
      <c r="AY3" s="7">
        <v>501</v>
      </c>
      <c r="AZ3" s="7">
        <v>305</v>
      </c>
      <c r="BA3" s="7">
        <v>503</v>
      </c>
      <c r="BB3" s="7">
        <v>503</v>
      </c>
      <c r="BC3" s="7">
        <v>503</v>
      </c>
      <c r="BD3" s="7">
        <v>503</v>
      </c>
      <c r="BE3" s="7">
        <v>903</v>
      </c>
      <c r="BF3" s="7">
        <v>501</v>
      </c>
      <c r="BG3" s="7">
        <v>501</v>
      </c>
      <c r="BH3" s="7">
        <v>503</v>
      </c>
      <c r="BI3" s="7">
        <v>304</v>
      </c>
      <c r="BJ3" s="7">
        <v>304</v>
      </c>
      <c r="BK3" s="7">
        <v>304</v>
      </c>
      <c r="BL3" s="7">
        <v>304</v>
      </c>
      <c r="BM3" s="7">
        <v>304</v>
      </c>
      <c r="BN3" s="7">
        <v>304</v>
      </c>
      <c r="BO3" s="7">
        <v>503</v>
      </c>
      <c r="BP3" s="7">
        <v>503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300</v>
      </c>
      <c r="BX3" s="10">
        <v>100</v>
      </c>
      <c r="BY3" s="10">
        <v>500</v>
      </c>
      <c r="BZ3" s="10">
        <v>500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300</v>
      </c>
      <c r="CH3" s="10">
        <v>500</v>
      </c>
      <c r="CI3" s="10">
        <v>500</v>
      </c>
      <c r="CJ3" s="10">
        <v>500</v>
      </c>
      <c r="CK3" s="10">
        <v>500</v>
      </c>
      <c r="CL3" s="10">
        <v>500</v>
      </c>
      <c r="CM3" s="10">
        <v>900</v>
      </c>
      <c r="CN3" s="10">
        <v>300</v>
      </c>
      <c r="CO3" s="10">
        <v>300</v>
      </c>
      <c r="CP3" s="10">
        <v>500</v>
      </c>
      <c r="CQ3" s="10">
        <v>900</v>
      </c>
      <c r="CR3" s="10">
        <v>500</v>
      </c>
      <c r="CS3" s="10">
        <v>500</v>
      </c>
      <c r="CT3" s="10">
        <v>900</v>
      </c>
      <c r="CU3" s="10">
        <v>500</v>
      </c>
      <c r="CV3" s="10">
        <v>500</v>
      </c>
      <c r="CW3" s="10">
        <v>300</v>
      </c>
      <c r="CX3" s="10">
        <v>500</v>
      </c>
      <c r="CY3" s="10">
        <v>500</v>
      </c>
      <c r="CZ3" s="10">
        <v>500</v>
      </c>
      <c r="DA3" s="10">
        <v>500</v>
      </c>
      <c r="DB3" s="10">
        <v>600</v>
      </c>
      <c r="DC3" s="10">
        <v>500</v>
      </c>
      <c r="DD3" s="10">
        <v>900</v>
      </c>
      <c r="DE3" s="10">
        <v>500</v>
      </c>
      <c r="DF3" s="10">
        <v>500</v>
      </c>
      <c r="DG3" s="10">
        <v>500</v>
      </c>
      <c r="DH3" s="10">
        <v>500</v>
      </c>
      <c r="DI3" s="10">
        <v>900</v>
      </c>
      <c r="DJ3" s="10">
        <v>500</v>
      </c>
      <c r="DK3" s="10">
        <v>500</v>
      </c>
      <c r="DL3" s="10">
        <v>300</v>
      </c>
      <c r="DM3" s="10">
        <v>500</v>
      </c>
      <c r="DN3" s="10">
        <v>500</v>
      </c>
      <c r="DO3" s="10">
        <v>500</v>
      </c>
      <c r="DP3" s="10">
        <v>500</v>
      </c>
      <c r="DQ3" s="10">
        <v>900</v>
      </c>
      <c r="DR3" s="10">
        <v>500</v>
      </c>
      <c r="DS3" s="10">
        <v>500</v>
      </c>
      <c r="DT3" s="10">
        <v>500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420</v>
      </c>
      <c r="E3" s="7">
        <v>305</v>
      </c>
      <c r="F3" s="7">
        <v>503</v>
      </c>
      <c r="G3" s="7">
        <v>503</v>
      </c>
      <c r="H3" s="7">
        <v>503</v>
      </c>
      <c r="I3" s="7">
        <v>901</v>
      </c>
      <c r="J3" s="7">
        <v>901</v>
      </c>
      <c r="K3" s="7">
        <v>503</v>
      </c>
      <c r="L3" s="7">
        <v>503</v>
      </c>
      <c r="M3" s="7">
        <v>503</v>
      </c>
      <c r="N3" s="7">
        <v>109</v>
      </c>
      <c r="O3" s="7">
        <v>903</v>
      </c>
      <c r="P3" s="7">
        <v>503</v>
      </c>
      <c r="Q3" s="7">
        <v>503</v>
      </c>
      <c r="R3" s="7">
        <v>501</v>
      </c>
      <c r="S3" s="7">
        <v>109</v>
      </c>
      <c r="T3" s="7">
        <v>503</v>
      </c>
      <c r="U3" s="7">
        <v>901</v>
      </c>
      <c r="V3" s="7">
        <v>503</v>
      </c>
      <c r="W3" s="7">
        <v>109</v>
      </c>
      <c r="X3" s="7">
        <v>503</v>
      </c>
      <c r="Y3" s="7">
        <v>603</v>
      </c>
      <c r="Z3" s="7">
        <v>109</v>
      </c>
      <c r="AA3" s="7">
        <v>901</v>
      </c>
      <c r="AB3" s="7">
        <v>503</v>
      </c>
      <c r="AC3" s="7">
        <v>503</v>
      </c>
      <c r="AD3" s="7">
        <v>503</v>
      </c>
      <c r="AE3" s="7">
        <v>503</v>
      </c>
      <c r="AF3" s="7">
        <v>109</v>
      </c>
      <c r="AG3" s="7">
        <v>109</v>
      </c>
      <c r="AH3" s="7">
        <v>501</v>
      </c>
      <c r="AI3" s="7">
        <v>903</v>
      </c>
      <c r="AJ3" s="7">
        <v>903</v>
      </c>
      <c r="AK3" s="7">
        <v>503</v>
      </c>
      <c r="AL3" s="7">
        <v>501</v>
      </c>
      <c r="AM3" s="7">
        <v>603</v>
      </c>
      <c r="AN3" s="7">
        <v>109</v>
      </c>
      <c r="AO3" s="7">
        <v>109</v>
      </c>
      <c r="AP3" s="7">
        <v>603</v>
      </c>
      <c r="AQ3" s="7">
        <v>901</v>
      </c>
      <c r="AR3" s="7">
        <v>901</v>
      </c>
      <c r="AS3" s="7">
        <v>901</v>
      </c>
      <c r="AT3" s="7">
        <v>501</v>
      </c>
      <c r="AU3" s="7">
        <v>109</v>
      </c>
      <c r="AV3" s="7">
        <v>903</v>
      </c>
      <c r="AW3" s="7">
        <v>501</v>
      </c>
      <c r="AX3" s="7">
        <v>109</v>
      </c>
      <c r="AY3" s="7">
        <v>901</v>
      </c>
      <c r="AZ3" s="7">
        <v>503</v>
      </c>
      <c r="BA3" s="7">
        <v>503</v>
      </c>
      <c r="BB3" s="7">
        <v>109</v>
      </c>
      <c r="BC3" s="7">
        <v>901</v>
      </c>
      <c r="BD3" s="7">
        <v>501</v>
      </c>
      <c r="BE3" s="7">
        <v>503</v>
      </c>
      <c r="BF3" s="7">
        <v>503</v>
      </c>
      <c r="BG3" s="7">
        <v>109</v>
      </c>
      <c r="BH3" s="7">
        <v>903</v>
      </c>
      <c r="BI3" s="7">
        <v>503</v>
      </c>
      <c r="BJ3" s="7">
        <v>503</v>
      </c>
      <c r="BK3" s="7">
        <v>503</v>
      </c>
      <c r="BL3" s="7">
        <v>901</v>
      </c>
      <c r="BM3" s="7">
        <v>901</v>
      </c>
      <c r="BN3" s="7">
        <v>901</v>
      </c>
      <c r="BO3" s="7">
        <v>503</v>
      </c>
      <c r="BP3" s="7">
        <v>503</v>
      </c>
      <c r="BQ3" s="10">
        <v>300</v>
      </c>
      <c r="BR3" s="10">
        <v>500</v>
      </c>
      <c r="BS3" s="10">
        <v>500</v>
      </c>
      <c r="BT3" s="10">
        <v>500</v>
      </c>
      <c r="BU3" s="10">
        <v>900</v>
      </c>
      <c r="BV3" s="10">
        <v>900</v>
      </c>
      <c r="BW3" s="10">
        <v>500</v>
      </c>
      <c r="BX3" s="10">
        <v>500</v>
      </c>
      <c r="BY3" s="10">
        <v>500</v>
      </c>
      <c r="BZ3" s="10">
        <v>100</v>
      </c>
      <c r="CA3" s="10">
        <v>900</v>
      </c>
      <c r="CB3" s="10">
        <v>500</v>
      </c>
      <c r="CC3" s="10">
        <v>500</v>
      </c>
      <c r="CD3" s="10">
        <v>500</v>
      </c>
      <c r="CE3" s="10">
        <v>100</v>
      </c>
      <c r="CF3" s="10">
        <v>500</v>
      </c>
      <c r="CG3" s="10">
        <v>900</v>
      </c>
      <c r="CH3" s="10">
        <v>500</v>
      </c>
      <c r="CI3" s="10">
        <v>100</v>
      </c>
      <c r="CJ3" s="10">
        <v>500</v>
      </c>
      <c r="CK3" s="10">
        <v>600</v>
      </c>
      <c r="CL3" s="10">
        <v>100</v>
      </c>
      <c r="CM3" s="10">
        <v>900</v>
      </c>
      <c r="CN3" s="10">
        <v>500</v>
      </c>
      <c r="CO3" s="10">
        <v>500</v>
      </c>
      <c r="CP3" s="10">
        <v>500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900</v>
      </c>
      <c r="CW3" s="10">
        <v>500</v>
      </c>
      <c r="CX3" s="10">
        <v>500</v>
      </c>
      <c r="CY3" s="10">
        <v>600</v>
      </c>
      <c r="CZ3" s="10">
        <v>100</v>
      </c>
      <c r="DA3" s="10">
        <v>100</v>
      </c>
      <c r="DB3" s="10">
        <v>600</v>
      </c>
      <c r="DC3" s="10">
        <v>900</v>
      </c>
      <c r="DD3" s="10">
        <v>900</v>
      </c>
      <c r="DE3" s="10">
        <v>900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900</v>
      </c>
      <c r="DL3" s="10">
        <v>500</v>
      </c>
      <c r="DM3" s="10">
        <v>500</v>
      </c>
      <c r="DN3" s="10">
        <v>100</v>
      </c>
      <c r="DO3" s="10">
        <v>900</v>
      </c>
      <c r="DP3" s="10">
        <v>500</v>
      </c>
      <c r="DQ3" s="10">
        <v>500</v>
      </c>
      <c r="DR3" s="10">
        <v>500</v>
      </c>
      <c r="DS3" s="10">
        <v>100</v>
      </c>
      <c r="DT3" s="10">
        <v>900</v>
      </c>
      <c r="DU3" s="10">
        <v>500</v>
      </c>
      <c r="DV3" s="10">
        <v>500</v>
      </c>
      <c r="DW3" s="10">
        <v>500</v>
      </c>
      <c r="DX3" s="10">
        <v>900</v>
      </c>
      <c r="DY3" s="10">
        <v>900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424</v>
      </c>
      <c r="E3" s="7">
        <v>305</v>
      </c>
      <c r="F3" s="7">
        <v>305</v>
      </c>
      <c r="G3" s="7">
        <v>901</v>
      </c>
      <c r="H3" s="7">
        <v>901</v>
      </c>
      <c r="I3" s="7">
        <v>503</v>
      </c>
      <c r="J3" s="7">
        <v>503</v>
      </c>
      <c r="K3" s="7">
        <v>503</v>
      </c>
      <c r="L3" s="7">
        <v>501</v>
      </c>
      <c r="M3" s="7">
        <v>901</v>
      </c>
      <c r="N3" s="7">
        <v>109</v>
      </c>
      <c r="O3" s="7">
        <v>501</v>
      </c>
      <c r="P3" s="7">
        <v>501</v>
      </c>
      <c r="Q3" s="7">
        <v>501</v>
      </c>
      <c r="R3" s="7">
        <v>501</v>
      </c>
      <c r="S3" s="7">
        <v>109</v>
      </c>
      <c r="T3" s="7">
        <v>901</v>
      </c>
      <c r="U3" s="7">
        <v>901</v>
      </c>
      <c r="V3" s="7">
        <v>503</v>
      </c>
      <c r="W3" s="7">
        <v>109</v>
      </c>
      <c r="X3" s="7">
        <v>102</v>
      </c>
      <c r="Y3" s="7">
        <v>102</v>
      </c>
      <c r="Z3" s="7">
        <v>109</v>
      </c>
      <c r="AA3" s="7">
        <v>501</v>
      </c>
      <c r="AB3" s="7">
        <v>501</v>
      </c>
      <c r="AC3" s="7">
        <v>305</v>
      </c>
      <c r="AD3" s="7">
        <v>903</v>
      </c>
      <c r="AE3" s="7">
        <v>603</v>
      </c>
      <c r="AF3" s="7">
        <v>109</v>
      </c>
      <c r="AG3" s="7">
        <v>109</v>
      </c>
      <c r="AH3" s="7">
        <v>503</v>
      </c>
      <c r="AI3" s="7">
        <v>603</v>
      </c>
      <c r="AJ3" s="7">
        <v>503</v>
      </c>
      <c r="AK3" s="7">
        <v>903</v>
      </c>
      <c r="AL3" s="7">
        <v>501</v>
      </c>
      <c r="AM3" s="7">
        <v>501</v>
      </c>
      <c r="AN3" s="7">
        <v>109</v>
      </c>
      <c r="AO3" s="7">
        <v>109</v>
      </c>
      <c r="AP3" s="7">
        <v>702</v>
      </c>
      <c r="AQ3" s="7">
        <v>501</v>
      </c>
      <c r="AR3" s="7">
        <v>503</v>
      </c>
      <c r="AS3" s="7">
        <v>305</v>
      </c>
      <c r="AT3" s="7">
        <v>501</v>
      </c>
      <c r="AU3" s="7">
        <v>109</v>
      </c>
      <c r="AV3" s="7">
        <v>501</v>
      </c>
      <c r="AW3" s="7">
        <v>501</v>
      </c>
      <c r="AX3" s="7">
        <v>109</v>
      </c>
      <c r="AY3" s="7">
        <v>102</v>
      </c>
      <c r="AZ3" s="7">
        <v>501</v>
      </c>
      <c r="BA3" s="7">
        <v>303</v>
      </c>
      <c r="BB3" s="7">
        <v>109</v>
      </c>
      <c r="BC3" s="7">
        <v>501</v>
      </c>
      <c r="BD3" s="7">
        <v>501</v>
      </c>
      <c r="BE3" s="7">
        <v>503</v>
      </c>
      <c r="BF3" s="7">
        <v>501</v>
      </c>
      <c r="BG3" s="7">
        <v>109</v>
      </c>
      <c r="BH3" s="7">
        <v>503</v>
      </c>
      <c r="BI3" s="7">
        <v>305</v>
      </c>
      <c r="BJ3" s="7">
        <v>503</v>
      </c>
      <c r="BK3" s="7">
        <v>501</v>
      </c>
      <c r="BL3" s="7">
        <v>501</v>
      </c>
      <c r="BM3" s="7">
        <v>305</v>
      </c>
      <c r="BN3" s="7">
        <v>305</v>
      </c>
      <c r="BO3" s="7">
        <v>305</v>
      </c>
      <c r="BP3" s="7">
        <v>305</v>
      </c>
      <c r="BQ3" s="10">
        <v>300</v>
      </c>
      <c r="BR3" s="10">
        <v>300</v>
      </c>
      <c r="BS3" s="10">
        <v>900</v>
      </c>
      <c r="BT3" s="10">
        <v>900</v>
      </c>
      <c r="BU3" s="10">
        <v>500</v>
      </c>
      <c r="BV3" s="10">
        <v>500</v>
      </c>
      <c r="BW3" s="10">
        <v>500</v>
      </c>
      <c r="BX3" s="10">
        <v>500</v>
      </c>
      <c r="BY3" s="10">
        <v>900</v>
      </c>
      <c r="BZ3" s="10">
        <v>100</v>
      </c>
      <c r="CA3" s="10">
        <v>500</v>
      </c>
      <c r="CB3" s="10">
        <v>500</v>
      </c>
      <c r="CC3" s="10">
        <v>500</v>
      </c>
      <c r="CD3" s="10">
        <v>500</v>
      </c>
      <c r="CE3" s="10">
        <v>100</v>
      </c>
      <c r="CF3" s="10">
        <v>900</v>
      </c>
      <c r="CG3" s="10">
        <v>900</v>
      </c>
      <c r="CH3" s="10">
        <v>500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500</v>
      </c>
      <c r="CO3" s="10">
        <v>300</v>
      </c>
      <c r="CP3" s="10">
        <v>900</v>
      </c>
      <c r="CQ3" s="10">
        <v>600</v>
      </c>
      <c r="CR3" s="10">
        <v>100</v>
      </c>
      <c r="CS3" s="10">
        <v>100</v>
      </c>
      <c r="CT3" s="10">
        <v>500</v>
      </c>
      <c r="CU3" s="10">
        <v>600</v>
      </c>
      <c r="CV3" s="10">
        <v>500</v>
      </c>
      <c r="CW3" s="10">
        <v>900</v>
      </c>
      <c r="CX3" s="10">
        <v>500</v>
      </c>
      <c r="CY3" s="10">
        <v>500</v>
      </c>
      <c r="CZ3" s="10">
        <v>100</v>
      </c>
      <c r="DA3" s="10">
        <v>100</v>
      </c>
      <c r="DB3" s="10">
        <v>700</v>
      </c>
      <c r="DC3" s="10">
        <v>500</v>
      </c>
      <c r="DD3" s="10">
        <v>500</v>
      </c>
      <c r="DE3" s="10">
        <v>300</v>
      </c>
      <c r="DF3" s="10">
        <v>500</v>
      </c>
      <c r="DG3" s="10">
        <v>100</v>
      </c>
      <c r="DH3" s="10">
        <v>500</v>
      </c>
      <c r="DI3" s="10">
        <v>500</v>
      </c>
      <c r="DJ3" s="10">
        <v>100</v>
      </c>
      <c r="DK3" s="10">
        <v>100</v>
      </c>
      <c r="DL3" s="10">
        <v>500</v>
      </c>
      <c r="DM3" s="10">
        <v>300</v>
      </c>
      <c r="DN3" s="10">
        <v>100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500</v>
      </c>
      <c r="DU3" s="10">
        <v>300</v>
      </c>
      <c r="DV3" s="10">
        <v>500</v>
      </c>
      <c r="DW3" s="10">
        <v>500</v>
      </c>
      <c r="DX3" s="10">
        <v>500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429</v>
      </c>
      <c r="E3" s="7">
        <v>305</v>
      </c>
      <c r="F3" s="7">
        <v>305</v>
      </c>
      <c r="G3" s="7">
        <v>503</v>
      </c>
      <c r="H3" s="7">
        <v>503</v>
      </c>
      <c r="I3" s="7">
        <v>901</v>
      </c>
      <c r="J3" s="7">
        <v>503</v>
      </c>
      <c r="K3" s="7">
        <v>503</v>
      </c>
      <c r="L3" s="7">
        <v>305</v>
      </c>
      <c r="M3" s="7">
        <v>901</v>
      </c>
      <c r="N3" s="7">
        <v>903</v>
      </c>
      <c r="O3" s="7">
        <v>903</v>
      </c>
      <c r="P3" s="7">
        <v>901</v>
      </c>
      <c r="Q3" s="7">
        <v>503</v>
      </c>
      <c r="R3" s="7">
        <v>503</v>
      </c>
      <c r="S3" s="7">
        <v>503</v>
      </c>
      <c r="T3" s="7">
        <v>901</v>
      </c>
      <c r="U3" s="7">
        <v>503</v>
      </c>
      <c r="V3" s="7">
        <v>901</v>
      </c>
      <c r="W3" s="7">
        <v>503</v>
      </c>
      <c r="X3" s="7">
        <v>901</v>
      </c>
      <c r="Y3" s="7">
        <v>501</v>
      </c>
      <c r="Z3" s="7">
        <v>901</v>
      </c>
      <c r="AA3" s="7">
        <v>901</v>
      </c>
      <c r="AB3" s="7">
        <v>501</v>
      </c>
      <c r="AC3" s="7">
        <v>503</v>
      </c>
      <c r="AD3" s="7">
        <v>501</v>
      </c>
      <c r="AE3" s="7">
        <v>501</v>
      </c>
      <c r="AF3" s="7">
        <v>901</v>
      </c>
      <c r="AG3" s="7">
        <v>503</v>
      </c>
      <c r="AH3" s="7">
        <v>604</v>
      </c>
      <c r="AI3" s="7">
        <v>604</v>
      </c>
      <c r="AJ3" s="7">
        <v>901</v>
      </c>
      <c r="AK3" s="7">
        <v>501</v>
      </c>
      <c r="AL3" s="7">
        <v>903</v>
      </c>
      <c r="AM3" s="7">
        <v>501</v>
      </c>
      <c r="AN3" s="7">
        <v>903</v>
      </c>
      <c r="AO3" s="7">
        <v>903</v>
      </c>
      <c r="AP3" s="7">
        <v>503</v>
      </c>
      <c r="AQ3" s="7">
        <v>503</v>
      </c>
      <c r="AR3" s="7">
        <v>503</v>
      </c>
      <c r="AS3" s="7">
        <v>903</v>
      </c>
      <c r="AT3" s="7">
        <v>501</v>
      </c>
      <c r="AU3" s="7">
        <v>503</v>
      </c>
      <c r="AV3" s="7">
        <v>102</v>
      </c>
      <c r="AW3" s="7">
        <v>901</v>
      </c>
      <c r="AX3" s="7">
        <v>503</v>
      </c>
      <c r="AY3" s="7">
        <v>903</v>
      </c>
      <c r="AZ3" s="7">
        <v>305</v>
      </c>
      <c r="BA3" s="7">
        <v>503</v>
      </c>
      <c r="BB3" s="7">
        <v>901</v>
      </c>
      <c r="BC3" s="7">
        <v>503</v>
      </c>
      <c r="BD3" s="7">
        <v>903</v>
      </c>
      <c r="BE3" s="7">
        <v>903</v>
      </c>
      <c r="BF3" s="7">
        <v>501</v>
      </c>
      <c r="BG3" s="7">
        <v>501</v>
      </c>
      <c r="BH3" s="7">
        <v>305</v>
      </c>
      <c r="BI3" s="7">
        <v>305</v>
      </c>
      <c r="BJ3" s="7">
        <v>503</v>
      </c>
      <c r="BK3" s="7">
        <v>305</v>
      </c>
      <c r="BL3" s="7">
        <v>901</v>
      </c>
      <c r="BM3" s="7">
        <v>501</v>
      </c>
      <c r="BN3" s="7">
        <v>501</v>
      </c>
      <c r="BO3" s="7">
        <v>503</v>
      </c>
      <c r="BP3" s="7">
        <v>305</v>
      </c>
      <c r="BQ3" s="10">
        <v>300</v>
      </c>
      <c r="BR3" s="10">
        <v>300</v>
      </c>
      <c r="BS3" s="10">
        <v>500</v>
      </c>
      <c r="BT3" s="10">
        <v>500</v>
      </c>
      <c r="BU3" s="10">
        <v>900</v>
      </c>
      <c r="BV3" s="10">
        <v>500</v>
      </c>
      <c r="BW3" s="10">
        <v>500</v>
      </c>
      <c r="BX3" s="10">
        <v>300</v>
      </c>
      <c r="BY3" s="10">
        <v>900</v>
      </c>
      <c r="BZ3" s="10">
        <v>900</v>
      </c>
      <c r="CA3" s="10">
        <v>900</v>
      </c>
      <c r="CB3" s="10">
        <v>900</v>
      </c>
      <c r="CC3" s="10">
        <v>500</v>
      </c>
      <c r="CD3" s="10">
        <v>500</v>
      </c>
      <c r="CE3" s="10">
        <v>500</v>
      </c>
      <c r="CF3" s="10">
        <v>900</v>
      </c>
      <c r="CG3" s="10">
        <v>500</v>
      </c>
      <c r="CH3" s="10">
        <v>900</v>
      </c>
      <c r="CI3" s="10">
        <v>500</v>
      </c>
      <c r="CJ3" s="10">
        <v>900</v>
      </c>
      <c r="CK3" s="10">
        <v>500</v>
      </c>
      <c r="CL3" s="10">
        <v>900</v>
      </c>
      <c r="CM3" s="10">
        <v>900</v>
      </c>
      <c r="CN3" s="10">
        <v>500</v>
      </c>
      <c r="CO3" s="10">
        <v>500</v>
      </c>
      <c r="CP3" s="10">
        <v>500</v>
      </c>
      <c r="CQ3" s="10">
        <v>500</v>
      </c>
      <c r="CR3" s="10">
        <v>900</v>
      </c>
      <c r="CS3" s="10">
        <v>500</v>
      </c>
      <c r="CT3" s="10">
        <v>600</v>
      </c>
      <c r="CU3" s="10">
        <v>600</v>
      </c>
      <c r="CV3" s="10">
        <v>900</v>
      </c>
      <c r="CW3" s="10">
        <v>500</v>
      </c>
      <c r="CX3" s="10">
        <v>900</v>
      </c>
      <c r="CY3" s="10">
        <v>500</v>
      </c>
      <c r="CZ3" s="10">
        <v>900</v>
      </c>
      <c r="DA3" s="10">
        <v>900</v>
      </c>
      <c r="DB3" s="10">
        <v>500</v>
      </c>
      <c r="DC3" s="10">
        <v>500</v>
      </c>
      <c r="DD3" s="10">
        <v>500</v>
      </c>
      <c r="DE3" s="10">
        <v>900</v>
      </c>
      <c r="DF3" s="10">
        <v>500</v>
      </c>
      <c r="DG3" s="10">
        <v>500</v>
      </c>
      <c r="DH3" s="10">
        <v>100</v>
      </c>
      <c r="DI3" s="10">
        <v>900</v>
      </c>
      <c r="DJ3" s="10">
        <v>500</v>
      </c>
      <c r="DK3" s="10">
        <v>900</v>
      </c>
      <c r="DL3" s="10">
        <v>300</v>
      </c>
      <c r="DM3" s="10">
        <v>500</v>
      </c>
      <c r="DN3" s="10">
        <v>900</v>
      </c>
      <c r="DO3" s="10">
        <v>500</v>
      </c>
      <c r="DP3" s="10">
        <v>900</v>
      </c>
      <c r="DQ3" s="10">
        <v>900</v>
      </c>
      <c r="DR3" s="10">
        <v>500</v>
      </c>
      <c r="DS3" s="10">
        <v>500</v>
      </c>
      <c r="DT3" s="10">
        <v>300</v>
      </c>
      <c r="DU3" s="10">
        <v>300</v>
      </c>
      <c r="DV3" s="10">
        <v>500</v>
      </c>
      <c r="DW3" s="10">
        <v>300</v>
      </c>
      <c r="DX3" s="10">
        <v>900</v>
      </c>
      <c r="DY3" s="10">
        <v>500</v>
      </c>
      <c r="DZ3" s="10">
        <v>500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434</v>
      </c>
      <c r="E3" s="7">
        <v>501</v>
      </c>
      <c r="F3" s="7">
        <v>501</v>
      </c>
      <c r="G3" s="7">
        <v>503</v>
      </c>
      <c r="H3" s="7">
        <v>501</v>
      </c>
      <c r="I3" s="7">
        <v>501</v>
      </c>
      <c r="J3" s="7">
        <v>305</v>
      </c>
      <c r="K3" s="7">
        <v>501</v>
      </c>
      <c r="L3" s="7">
        <v>503</v>
      </c>
      <c r="M3" s="7">
        <v>305</v>
      </c>
      <c r="N3" s="7">
        <v>903</v>
      </c>
      <c r="O3" s="7">
        <v>503</v>
      </c>
      <c r="P3" s="7">
        <v>501</v>
      </c>
      <c r="Q3" s="7">
        <v>903</v>
      </c>
      <c r="R3" s="7">
        <v>501</v>
      </c>
      <c r="S3" s="7">
        <v>501</v>
      </c>
      <c r="T3" s="7">
        <v>503</v>
      </c>
      <c r="U3" s="7">
        <v>503</v>
      </c>
      <c r="V3" s="7">
        <v>501</v>
      </c>
      <c r="W3" s="7">
        <v>603</v>
      </c>
      <c r="X3" s="7">
        <v>501</v>
      </c>
      <c r="Y3" s="7">
        <v>901</v>
      </c>
      <c r="Z3" s="7">
        <v>501</v>
      </c>
      <c r="AA3" s="7">
        <v>901</v>
      </c>
      <c r="AB3" s="7">
        <v>305</v>
      </c>
      <c r="AC3" s="7">
        <v>501</v>
      </c>
      <c r="AD3" s="7">
        <v>501</v>
      </c>
      <c r="AE3" s="7">
        <v>501</v>
      </c>
      <c r="AF3" s="7">
        <v>501</v>
      </c>
      <c r="AG3" s="7">
        <v>501</v>
      </c>
      <c r="AH3" s="7">
        <v>503</v>
      </c>
      <c r="AI3" s="7">
        <v>901</v>
      </c>
      <c r="AJ3" s="7">
        <v>305</v>
      </c>
      <c r="AK3" s="7">
        <v>501</v>
      </c>
      <c r="AL3" s="7">
        <v>903</v>
      </c>
      <c r="AM3" s="7">
        <v>903</v>
      </c>
      <c r="AN3" s="7">
        <v>501</v>
      </c>
      <c r="AO3" s="7">
        <v>501</v>
      </c>
      <c r="AP3" s="7">
        <v>501</v>
      </c>
      <c r="AQ3" s="7">
        <v>501</v>
      </c>
      <c r="AR3" s="7">
        <v>305</v>
      </c>
      <c r="AS3" s="7">
        <v>503</v>
      </c>
      <c r="AT3" s="7">
        <v>501</v>
      </c>
      <c r="AU3" s="7">
        <v>903</v>
      </c>
      <c r="AV3" s="7">
        <v>501</v>
      </c>
      <c r="AW3" s="7">
        <v>501</v>
      </c>
      <c r="AX3" s="7">
        <v>901</v>
      </c>
      <c r="AY3" s="7">
        <v>901</v>
      </c>
      <c r="AZ3" s="7">
        <v>305</v>
      </c>
      <c r="BA3" s="7">
        <v>503</v>
      </c>
      <c r="BB3" s="7">
        <v>501</v>
      </c>
      <c r="BC3" s="7">
        <v>501</v>
      </c>
      <c r="BD3" s="7">
        <v>501</v>
      </c>
      <c r="BE3" s="7">
        <v>501</v>
      </c>
      <c r="BF3" s="7">
        <v>903</v>
      </c>
      <c r="BG3" s="7">
        <v>901</v>
      </c>
      <c r="BH3" s="7">
        <v>305</v>
      </c>
      <c r="BI3" s="7">
        <v>109</v>
      </c>
      <c r="BJ3" s="7">
        <v>305</v>
      </c>
      <c r="BK3" s="7">
        <v>305</v>
      </c>
      <c r="BL3" s="7">
        <v>503</v>
      </c>
      <c r="BM3" s="7">
        <v>503</v>
      </c>
      <c r="BN3" s="7">
        <v>503</v>
      </c>
      <c r="BO3" s="7">
        <v>901</v>
      </c>
      <c r="BP3" s="7">
        <v>305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300</v>
      </c>
      <c r="BW3" s="10">
        <v>500</v>
      </c>
      <c r="BX3" s="10">
        <v>500</v>
      </c>
      <c r="BY3" s="10">
        <v>300</v>
      </c>
      <c r="BZ3" s="10">
        <v>900</v>
      </c>
      <c r="CA3" s="10">
        <v>500</v>
      </c>
      <c r="CB3" s="10">
        <v>500</v>
      </c>
      <c r="CC3" s="10">
        <v>900</v>
      </c>
      <c r="CD3" s="10">
        <v>500</v>
      </c>
      <c r="CE3" s="10">
        <v>500</v>
      </c>
      <c r="CF3" s="10">
        <v>500</v>
      </c>
      <c r="CG3" s="10">
        <v>500</v>
      </c>
      <c r="CH3" s="10">
        <v>500</v>
      </c>
      <c r="CI3" s="10">
        <v>600</v>
      </c>
      <c r="CJ3" s="10">
        <v>500</v>
      </c>
      <c r="CK3" s="10">
        <v>900</v>
      </c>
      <c r="CL3" s="10">
        <v>500</v>
      </c>
      <c r="CM3" s="10">
        <v>900</v>
      </c>
      <c r="CN3" s="10">
        <v>300</v>
      </c>
      <c r="CO3" s="10">
        <v>500</v>
      </c>
      <c r="CP3" s="10">
        <v>500</v>
      </c>
      <c r="CQ3" s="10">
        <v>500</v>
      </c>
      <c r="CR3" s="10">
        <v>500</v>
      </c>
      <c r="CS3" s="10">
        <v>500</v>
      </c>
      <c r="CT3" s="10">
        <v>500</v>
      </c>
      <c r="CU3" s="10">
        <v>900</v>
      </c>
      <c r="CV3" s="10">
        <v>300</v>
      </c>
      <c r="CW3" s="10">
        <v>500</v>
      </c>
      <c r="CX3" s="10">
        <v>900</v>
      </c>
      <c r="CY3" s="10">
        <v>900</v>
      </c>
      <c r="CZ3" s="10">
        <v>500</v>
      </c>
      <c r="DA3" s="10">
        <v>500</v>
      </c>
      <c r="DB3" s="10">
        <v>500</v>
      </c>
      <c r="DC3" s="10">
        <v>500</v>
      </c>
      <c r="DD3" s="10">
        <v>300</v>
      </c>
      <c r="DE3" s="10">
        <v>500</v>
      </c>
      <c r="DF3" s="10">
        <v>500</v>
      </c>
      <c r="DG3" s="10">
        <v>900</v>
      </c>
      <c r="DH3" s="10">
        <v>500</v>
      </c>
      <c r="DI3" s="10">
        <v>500</v>
      </c>
      <c r="DJ3" s="10">
        <v>900</v>
      </c>
      <c r="DK3" s="10">
        <v>900</v>
      </c>
      <c r="DL3" s="10">
        <v>300</v>
      </c>
      <c r="DM3" s="10">
        <v>500</v>
      </c>
      <c r="DN3" s="10">
        <v>500</v>
      </c>
      <c r="DO3" s="10">
        <v>500</v>
      </c>
      <c r="DP3" s="10">
        <v>500</v>
      </c>
      <c r="DQ3" s="10">
        <v>500</v>
      </c>
      <c r="DR3" s="10">
        <v>900</v>
      </c>
      <c r="DS3" s="10">
        <v>900</v>
      </c>
      <c r="DT3" s="10">
        <v>300</v>
      </c>
      <c r="DU3" s="10">
        <v>100</v>
      </c>
      <c r="DV3" s="10">
        <v>300</v>
      </c>
      <c r="DW3" s="10">
        <v>300</v>
      </c>
      <c r="DX3" s="10">
        <v>500</v>
      </c>
      <c r="DY3" s="10">
        <v>500</v>
      </c>
      <c r="DZ3" s="10">
        <v>500</v>
      </c>
      <c r="EA3" s="10">
        <v>900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438</v>
      </c>
      <c r="E3" s="7">
        <v>305</v>
      </c>
      <c r="F3" s="7">
        <v>503</v>
      </c>
      <c r="G3" s="7">
        <v>503</v>
      </c>
      <c r="H3" s="7">
        <v>503</v>
      </c>
      <c r="I3" s="7">
        <v>503</v>
      </c>
      <c r="J3" s="7">
        <v>503</v>
      </c>
      <c r="K3" s="7">
        <v>503</v>
      </c>
      <c r="L3" s="7">
        <v>503</v>
      </c>
      <c r="M3" s="7">
        <v>503</v>
      </c>
      <c r="N3" s="7">
        <v>109</v>
      </c>
      <c r="O3" s="7">
        <v>102</v>
      </c>
      <c r="P3" s="7">
        <v>501</v>
      </c>
      <c r="Q3" s="7">
        <v>503</v>
      </c>
      <c r="R3" s="7">
        <v>501</v>
      </c>
      <c r="S3" s="7">
        <v>109</v>
      </c>
      <c r="T3" s="7">
        <v>503</v>
      </c>
      <c r="U3" s="7">
        <v>503</v>
      </c>
      <c r="V3" s="7">
        <v>503</v>
      </c>
      <c r="W3" s="7">
        <v>109</v>
      </c>
      <c r="X3" s="7">
        <v>501</v>
      </c>
      <c r="Y3" s="7">
        <v>112</v>
      </c>
      <c r="Z3" s="7">
        <v>109</v>
      </c>
      <c r="AA3" s="7">
        <v>903</v>
      </c>
      <c r="AB3" s="7">
        <v>503</v>
      </c>
      <c r="AC3" s="7">
        <v>305</v>
      </c>
      <c r="AD3" s="7">
        <v>503</v>
      </c>
      <c r="AE3" s="7">
        <v>603</v>
      </c>
      <c r="AF3" s="7">
        <v>109</v>
      </c>
      <c r="AG3" s="7">
        <v>109</v>
      </c>
      <c r="AH3" s="7">
        <v>503</v>
      </c>
      <c r="AI3" s="7">
        <v>503</v>
      </c>
      <c r="AJ3" s="7">
        <v>503</v>
      </c>
      <c r="AK3" s="7">
        <v>901</v>
      </c>
      <c r="AL3" s="7">
        <v>501</v>
      </c>
      <c r="AM3" s="7">
        <v>201</v>
      </c>
      <c r="AN3" s="7">
        <v>109</v>
      </c>
      <c r="AO3" s="7">
        <v>109</v>
      </c>
      <c r="AP3" s="7">
        <v>112</v>
      </c>
      <c r="AQ3" s="7">
        <v>112</v>
      </c>
      <c r="AR3" s="7">
        <v>503</v>
      </c>
      <c r="AS3" s="7">
        <v>901</v>
      </c>
      <c r="AT3" s="7">
        <v>901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501</v>
      </c>
      <c r="BA3" s="7">
        <v>901</v>
      </c>
      <c r="BB3" s="7">
        <v>109</v>
      </c>
      <c r="BC3" s="7">
        <v>501</v>
      </c>
      <c r="BD3" s="7">
        <v>501</v>
      </c>
      <c r="BE3" s="7">
        <v>501</v>
      </c>
      <c r="BF3" s="7">
        <v>501</v>
      </c>
      <c r="BG3" s="7">
        <v>109</v>
      </c>
      <c r="BH3" s="7">
        <v>109</v>
      </c>
      <c r="BI3" s="7">
        <v>305</v>
      </c>
      <c r="BJ3" s="7">
        <v>503</v>
      </c>
      <c r="BK3" s="7">
        <v>503</v>
      </c>
      <c r="BL3" s="7">
        <v>503</v>
      </c>
      <c r="BM3" s="7">
        <v>503</v>
      </c>
      <c r="BN3" s="7">
        <v>501</v>
      </c>
      <c r="BO3" s="7">
        <v>503</v>
      </c>
      <c r="BP3" s="7">
        <v>503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100</v>
      </c>
      <c r="CA3" s="10">
        <v>100</v>
      </c>
      <c r="CB3" s="10">
        <v>500</v>
      </c>
      <c r="CC3" s="10">
        <v>500</v>
      </c>
      <c r="CD3" s="10">
        <v>500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500</v>
      </c>
      <c r="CK3" s="10">
        <v>100</v>
      </c>
      <c r="CL3" s="10">
        <v>100</v>
      </c>
      <c r="CM3" s="10">
        <v>900</v>
      </c>
      <c r="CN3" s="10">
        <v>500</v>
      </c>
      <c r="CO3" s="10">
        <v>300</v>
      </c>
      <c r="CP3" s="10">
        <v>500</v>
      </c>
      <c r="CQ3" s="10">
        <v>600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900</v>
      </c>
      <c r="CX3" s="10">
        <v>500</v>
      </c>
      <c r="CY3" s="10">
        <v>200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900</v>
      </c>
      <c r="DF3" s="10">
        <v>900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500</v>
      </c>
      <c r="DM3" s="10">
        <v>900</v>
      </c>
      <c r="DN3" s="10">
        <v>100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100</v>
      </c>
      <c r="DU3" s="10">
        <v>300</v>
      </c>
      <c r="DV3" s="10">
        <v>500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305</v>
      </c>
      <c r="B2" s="38"/>
      <c r="C2" s="53">
        <v>300</v>
      </c>
      <c r="D2" s="53" t="s">
        <v>339</v>
      </c>
      <c r="E2" s="53" t="s">
        <v>395</v>
      </c>
      <c r="F2" s="53" t="s">
        <v>396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501</v>
      </c>
      <c r="B3" s="31"/>
      <c r="C3">
        <v>500</v>
      </c>
      <c r="E3" t="s">
        <v>395</v>
      </c>
      <c r="F3" t="s">
        <v>396</v>
      </c>
      <c r="H3" t="s">
        <v>333</v>
      </c>
      <c r="I3" t="s">
        <v>334</v>
      </c>
      <c r="J3" t="s">
        <v>335</v>
      </c>
      <c r="N3" t="s">
        <v>394</v>
      </c>
      <c r="AH3" s="90"/>
    </row>
    <row r="4" spans="1:34" x14ac:dyDescent="0.25">
      <c r="A4" s="85">
        <v>305</v>
      </c>
      <c r="B4" s="31"/>
      <c r="C4">
        <v>300</v>
      </c>
      <c r="E4" t="s">
        <v>395</v>
      </c>
      <c r="F4" t="s">
        <v>396</v>
      </c>
      <c r="H4" t="s">
        <v>333</v>
      </c>
      <c r="I4" t="s">
        <v>334</v>
      </c>
      <c r="J4" t="s">
        <v>335</v>
      </c>
      <c r="N4" t="s">
        <v>394</v>
      </c>
      <c r="AH4" s="90"/>
    </row>
    <row r="5" spans="1:34" x14ac:dyDescent="0.25">
      <c r="A5" s="85">
        <v>305</v>
      </c>
      <c r="B5" s="31"/>
      <c r="C5">
        <v>300</v>
      </c>
      <c r="E5" t="s">
        <v>395</v>
      </c>
      <c r="F5" t="s">
        <v>396</v>
      </c>
      <c r="H5" t="s">
        <v>333</v>
      </c>
      <c r="I5" t="s">
        <v>334</v>
      </c>
      <c r="J5" t="s">
        <v>335</v>
      </c>
      <c r="N5" t="s">
        <v>394</v>
      </c>
      <c r="AH5" s="90"/>
    </row>
    <row r="6" spans="1:34" x14ac:dyDescent="0.25">
      <c r="A6" s="85">
        <v>305</v>
      </c>
      <c r="B6" s="31"/>
      <c r="C6">
        <v>300</v>
      </c>
      <c r="E6" t="s">
        <v>395</v>
      </c>
      <c r="F6" t="s">
        <v>396</v>
      </c>
      <c r="H6" t="s">
        <v>333</v>
      </c>
      <c r="I6" t="s">
        <v>334</v>
      </c>
      <c r="J6" t="s">
        <v>335</v>
      </c>
      <c r="N6" t="s">
        <v>394</v>
      </c>
      <c r="AH6" s="90"/>
    </row>
    <row r="7" spans="1:34" x14ac:dyDescent="0.25">
      <c r="A7" s="85">
        <v>501</v>
      </c>
      <c r="B7" s="31"/>
      <c r="C7">
        <v>500</v>
      </c>
      <c r="E7" t="s">
        <v>395</v>
      </c>
      <c r="F7" t="s">
        <v>396</v>
      </c>
      <c r="H7" t="s">
        <v>333</v>
      </c>
      <c r="I7" t="s">
        <v>334</v>
      </c>
      <c r="J7" t="s">
        <v>335</v>
      </c>
      <c r="N7" t="s">
        <v>394</v>
      </c>
      <c r="AH7" s="90"/>
    </row>
    <row r="8" spans="1:34" x14ac:dyDescent="0.25">
      <c r="A8" s="85">
        <v>305</v>
      </c>
      <c r="B8" s="31"/>
      <c r="C8">
        <v>300</v>
      </c>
      <c r="E8" t="s">
        <v>395</v>
      </c>
      <c r="F8" t="s">
        <v>396</v>
      </c>
      <c r="H8" t="s">
        <v>333</v>
      </c>
      <c r="I8" t="s">
        <v>334</v>
      </c>
      <c r="J8" t="s">
        <v>335</v>
      </c>
      <c r="N8" t="s">
        <v>394</v>
      </c>
      <c r="AH8" s="90"/>
    </row>
    <row r="9" spans="1:34" x14ac:dyDescent="0.25">
      <c r="A9" s="85">
        <v>305</v>
      </c>
      <c r="B9" s="31"/>
      <c r="C9">
        <v>300</v>
      </c>
      <c r="E9" t="s">
        <v>395</v>
      </c>
      <c r="F9" t="s">
        <v>396</v>
      </c>
      <c r="H9" t="s">
        <v>333</v>
      </c>
      <c r="I9" t="s">
        <v>334</v>
      </c>
      <c r="J9" t="s">
        <v>335</v>
      </c>
      <c r="N9" t="s">
        <v>394</v>
      </c>
      <c r="AH9" s="90"/>
    </row>
    <row r="10" spans="1:34" x14ac:dyDescent="0.25">
      <c r="A10" s="85">
        <v>305</v>
      </c>
      <c r="B10" s="31"/>
      <c r="C10">
        <v>300</v>
      </c>
      <c r="E10" t="s">
        <v>395</v>
      </c>
      <c r="F10" t="s">
        <v>396</v>
      </c>
      <c r="H10" t="s">
        <v>333</v>
      </c>
      <c r="I10" t="s">
        <v>334</v>
      </c>
      <c r="J10" t="s">
        <v>335</v>
      </c>
      <c r="N10" t="s">
        <v>394</v>
      </c>
      <c r="AH10" s="90"/>
    </row>
    <row r="11" spans="1:34" x14ac:dyDescent="0.25">
      <c r="A11" s="85">
        <v>501</v>
      </c>
      <c r="B11" s="31"/>
      <c r="C11">
        <v>500</v>
      </c>
      <c r="E11" t="s">
        <v>395</v>
      </c>
      <c r="F11" t="s">
        <v>396</v>
      </c>
      <c r="H11" t="s">
        <v>333</v>
      </c>
      <c r="I11" t="s">
        <v>334</v>
      </c>
      <c r="J11" t="s">
        <v>335</v>
      </c>
      <c r="N11" t="s">
        <v>394</v>
      </c>
      <c r="AH11" s="90"/>
    </row>
    <row r="12" spans="1:34" x14ac:dyDescent="0.25">
      <c r="A12" s="85">
        <v>501</v>
      </c>
      <c r="B12" s="31"/>
      <c r="C12">
        <v>500</v>
      </c>
      <c r="E12" t="s">
        <v>395</v>
      </c>
      <c r="F12" t="s">
        <v>396</v>
      </c>
      <c r="H12" t="s">
        <v>333</v>
      </c>
      <c r="I12" t="s">
        <v>334</v>
      </c>
      <c r="J12" t="s">
        <v>335</v>
      </c>
      <c r="N12" t="s">
        <v>394</v>
      </c>
      <c r="AH12" s="90"/>
    </row>
    <row r="13" spans="1:34" x14ac:dyDescent="0.25">
      <c r="A13" s="85">
        <v>501</v>
      </c>
      <c r="B13" s="31"/>
      <c r="C13">
        <v>500</v>
      </c>
      <c r="E13" t="s">
        <v>395</v>
      </c>
      <c r="F13" t="s">
        <v>396</v>
      </c>
      <c r="H13" t="s">
        <v>333</v>
      </c>
      <c r="I13" t="s">
        <v>334</v>
      </c>
      <c r="J13" t="s">
        <v>335</v>
      </c>
      <c r="N13" t="s">
        <v>394</v>
      </c>
      <c r="AH13" s="90"/>
    </row>
    <row r="14" spans="1:34" x14ac:dyDescent="0.25">
      <c r="A14" s="85">
        <v>501</v>
      </c>
      <c r="B14" s="31"/>
      <c r="C14">
        <v>500</v>
      </c>
      <c r="E14" t="s">
        <v>395</v>
      </c>
      <c r="F14" t="s">
        <v>396</v>
      </c>
      <c r="H14" t="s">
        <v>333</v>
      </c>
      <c r="I14" t="s">
        <v>334</v>
      </c>
      <c r="J14" t="s">
        <v>335</v>
      </c>
      <c r="N14" t="s">
        <v>394</v>
      </c>
      <c r="AH14" s="90"/>
    </row>
    <row r="15" spans="1:34" x14ac:dyDescent="0.25">
      <c r="A15" s="85">
        <v>501</v>
      </c>
      <c r="B15" s="31"/>
      <c r="C15">
        <v>500</v>
      </c>
      <c r="E15" t="s">
        <v>395</v>
      </c>
      <c r="F15" t="s">
        <v>396</v>
      </c>
      <c r="H15" t="s">
        <v>333</v>
      </c>
      <c r="I15" t="s">
        <v>334</v>
      </c>
      <c r="J15" t="s">
        <v>335</v>
      </c>
      <c r="N15" t="s">
        <v>394</v>
      </c>
      <c r="AH15" s="90"/>
    </row>
    <row r="16" spans="1:34" x14ac:dyDescent="0.25">
      <c r="A16" s="85">
        <v>501</v>
      </c>
      <c r="B16" s="31"/>
      <c r="C16">
        <v>500</v>
      </c>
      <c r="E16" t="s">
        <v>395</v>
      </c>
      <c r="F16" t="s">
        <v>396</v>
      </c>
      <c r="H16" t="s">
        <v>333</v>
      </c>
      <c r="I16" t="s">
        <v>334</v>
      </c>
      <c r="J16" t="s">
        <v>335</v>
      </c>
      <c r="N16" t="s">
        <v>394</v>
      </c>
      <c r="AH16" s="90"/>
    </row>
    <row r="17" spans="1:34" x14ac:dyDescent="0.25">
      <c r="A17" s="85">
        <v>503</v>
      </c>
      <c r="B17" s="31"/>
      <c r="C17">
        <v>500</v>
      </c>
      <c r="E17" t="s">
        <v>395</v>
      </c>
      <c r="F17" t="s">
        <v>396</v>
      </c>
      <c r="H17" t="s">
        <v>333</v>
      </c>
      <c r="I17" t="s">
        <v>334</v>
      </c>
      <c r="J17" t="s">
        <v>335</v>
      </c>
      <c r="N17" t="s">
        <v>394</v>
      </c>
      <c r="AH17" s="90"/>
    </row>
    <row r="18" spans="1:34" x14ac:dyDescent="0.25">
      <c r="A18" s="85">
        <v>305</v>
      </c>
      <c r="B18" s="31"/>
      <c r="C18">
        <v>300</v>
      </c>
      <c r="E18" t="s">
        <v>395</v>
      </c>
      <c r="F18" t="s">
        <v>396</v>
      </c>
      <c r="H18" t="s">
        <v>333</v>
      </c>
      <c r="I18" t="s">
        <v>334</v>
      </c>
      <c r="J18" t="s">
        <v>335</v>
      </c>
      <c r="N18" t="s">
        <v>394</v>
      </c>
      <c r="AH18" s="90"/>
    </row>
    <row r="19" spans="1:34" x14ac:dyDescent="0.25">
      <c r="A19" s="85">
        <v>501</v>
      </c>
      <c r="B19" s="31"/>
      <c r="C19">
        <v>500</v>
      </c>
      <c r="E19" t="s">
        <v>395</v>
      </c>
      <c r="F19" t="s">
        <v>396</v>
      </c>
      <c r="H19" t="s">
        <v>333</v>
      </c>
      <c r="I19" t="s">
        <v>334</v>
      </c>
      <c r="J19" t="s">
        <v>335</v>
      </c>
      <c r="N19" t="s">
        <v>394</v>
      </c>
      <c r="AH19" s="90"/>
    </row>
    <row r="20" spans="1:34" x14ac:dyDescent="0.25">
      <c r="A20" s="85">
        <v>501</v>
      </c>
      <c r="B20" s="31"/>
      <c r="C20">
        <v>500</v>
      </c>
      <c r="E20" t="s">
        <v>395</v>
      </c>
      <c r="F20" t="s">
        <v>396</v>
      </c>
      <c r="H20" t="s">
        <v>333</v>
      </c>
      <c r="I20" t="s">
        <v>334</v>
      </c>
      <c r="J20" t="s">
        <v>335</v>
      </c>
      <c r="N20" t="s">
        <v>394</v>
      </c>
      <c r="AH20" s="90"/>
    </row>
    <row r="21" spans="1:34" x14ac:dyDescent="0.25">
      <c r="A21" s="85">
        <v>501</v>
      </c>
      <c r="B21" s="31"/>
      <c r="C21">
        <v>500</v>
      </c>
      <c r="E21" t="s">
        <v>395</v>
      </c>
      <c r="F21" t="s">
        <v>396</v>
      </c>
      <c r="H21" t="s">
        <v>333</v>
      </c>
      <c r="I21" t="s">
        <v>334</v>
      </c>
      <c r="J21" t="s">
        <v>335</v>
      </c>
      <c r="N21" t="s">
        <v>394</v>
      </c>
      <c r="AH21" s="90"/>
    </row>
    <row r="22" spans="1:34" x14ac:dyDescent="0.25">
      <c r="A22" s="85">
        <v>501</v>
      </c>
      <c r="B22" s="31"/>
      <c r="C22">
        <v>500</v>
      </c>
      <c r="E22" t="s">
        <v>395</v>
      </c>
      <c r="F22" t="s">
        <v>396</v>
      </c>
      <c r="H22" t="s">
        <v>333</v>
      </c>
      <c r="I22" t="s">
        <v>334</v>
      </c>
      <c r="J22" t="s">
        <v>335</v>
      </c>
      <c r="N22" t="s">
        <v>394</v>
      </c>
      <c r="AH22" s="90"/>
    </row>
    <row r="23" spans="1:34" x14ac:dyDescent="0.25">
      <c r="A23" s="85">
        <v>501</v>
      </c>
      <c r="B23" s="31"/>
      <c r="C23">
        <v>500</v>
      </c>
      <c r="E23" t="s">
        <v>395</v>
      </c>
      <c r="F23" t="s">
        <v>396</v>
      </c>
      <c r="H23" t="s">
        <v>333</v>
      </c>
      <c r="I23" t="s">
        <v>334</v>
      </c>
      <c r="J23" t="s">
        <v>335</v>
      </c>
      <c r="N23" t="s">
        <v>394</v>
      </c>
      <c r="AH23" s="90"/>
    </row>
    <row r="24" spans="1:34" x14ac:dyDescent="0.25">
      <c r="A24" s="85">
        <v>903</v>
      </c>
      <c r="B24" s="31"/>
      <c r="C24">
        <v>900</v>
      </c>
      <c r="E24" t="s">
        <v>395</v>
      </c>
      <c r="F24" t="s">
        <v>396</v>
      </c>
      <c r="H24" t="s">
        <v>333</v>
      </c>
      <c r="I24" t="s">
        <v>334</v>
      </c>
      <c r="J24" t="s">
        <v>335</v>
      </c>
      <c r="N24" t="s">
        <v>394</v>
      </c>
      <c r="AH24" s="90"/>
    </row>
    <row r="25" spans="1:34" x14ac:dyDescent="0.25">
      <c r="A25" s="85">
        <v>503</v>
      </c>
      <c r="B25" s="31"/>
      <c r="C25">
        <v>500</v>
      </c>
      <c r="E25" t="s">
        <v>395</v>
      </c>
      <c r="F25" t="s">
        <v>396</v>
      </c>
      <c r="H25" t="s">
        <v>333</v>
      </c>
      <c r="I25" t="s">
        <v>334</v>
      </c>
      <c r="J25" t="s">
        <v>335</v>
      </c>
      <c r="N25" t="s">
        <v>394</v>
      </c>
      <c r="AH25" s="90"/>
    </row>
    <row r="26" spans="1:34" x14ac:dyDescent="0.25">
      <c r="A26" s="85">
        <v>501</v>
      </c>
      <c r="B26" s="31"/>
      <c r="C26">
        <v>500</v>
      </c>
      <c r="E26" t="s">
        <v>395</v>
      </c>
      <c r="F26" t="s">
        <v>396</v>
      </c>
      <c r="H26" t="s">
        <v>333</v>
      </c>
      <c r="I26" t="s">
        <v>334</v>
      </c>
      <c r="J26" t="s">
        <v>335</v>
      </c>
      <c r="N26" t="s">
        <v>394</v>
      </c>
      <c r="AH26" s="90"/>
    </row>
    <row r="27" spans="1:34" x14ac:dyDescent="0.25">
      <c r="A27" s="85">
        <v>501</v>
      </c>
      <c r="B27" s="31"/>
      <c r="C27">
        <v>500</v>
      </c>
      <c r="E27" t="s">
        <v>395</v>
      </c>
      <c r="F27" t="s">
        <v>396</v>
      </c>
      <c r="H27" t="s">
        <v>333</v>
      </c>
      <c r="I27" t="s">
        <v>334</v>
      </c>
      <c r="J27" t="s">
        <v>335</v>
      </c>
      <c r="N27" t="s">
        <v>394</v>
      </c>
      <c r="AH27" s="90"/>
    </row>
    <row r="28" spans="1:34" x14ac:dyDescent="0.25">
      <c r="A28" s="85">
        <v>501</v>
      </c>
      <c r="B28" s="31"/>
      <c r="C28">
        <v>500</v>
      </c>
      <c r="E28" t="s">
        <v>395</v>
      </c>
      <c r="F28" t="s">
        <v>396</v>
      </c>
      <c r="H28" t="s">
        <v>333</v>
      </c>
      <c r="I28" t="s">
        <v>334</v>
      </c>
      <c r="J28" t="s">
        <v>335</v>
      </c>
      <c r="N28" t="s">
        <v>394</v>
      </c>
      <c r="AH28" s="90"/>
    </row>
    <row r="29" spans="1:34" x14ac:dyDescent="0.25">
      <c r="A29" s="85">
        <v>501</v>
      </c>
      <c r="B29" s="31"/>
      <c r="C29">
        <v>500</v>
      </c>
      <c r="E29" t="s">
        <v>395</v>
      </c>
      <c r="F29" t="s">
        <v>396</v>
      </c>
      <c r="H29" t="s">
        <v>333</v>
      </c>
      <c r="I29" t="s">
        <v>334</v>
      </c>
      <c r="J29" t="s">
        <v>335</v>
      </c>
      <c r="N29" t="s">
        <v>394</v>
      </c>
      <c r="AH29" s="90"/>
    </row>
    <row r="30" spans="1:34" x14ac:dyDescent="0.25">
      <c r="A30" s="85">
        <v>501</v>
      </c>
      <c r="B30" s="31"/>
      <c r="C30">
        <v>500</v>
      </c>
      <c r="E30" t="s">
        <v>395</v>
      </c>
      <c r="F30" t="s">
        <v>396</v>
      </c>
      <c r="H30" t="s">
        <v>333</v>
      </c>
      <c r="I30" t="s">
        <v>334</v>
      </c>
      <c r="J30" t="s">
        <v>335</v>
      </c>
      <c r="N30" t="s">
        <v>394</v>
      </c>
      <c r="AH30" s="90"/>
    </row>
    <row r="31" spans="1:34" x14ac:dyDescent="0.25">
      <c r="A31" s="85">
        <v>901</v>
      </c>
      <c r="B31" s="31"/>
      <c r="C31">
        <v>900</v>
      </c>
      <c r="E31" t="s">
        <v>395</v>
      </c>
      <c r="F31" t="s">
        <v>396</v>
      </c>
      <c r="H31" t="s">
        <v>333</v>
      </c>
      <c r="I31" t="s">
        <v>334</v>
      </c>
      <c r="J31" t="s">
        <v>335</v>
      </c>
      <c r="N31" t="s">
        <v>394</v>
      </c>
      <c r="AH31" s="90"/>
    </row>
    <row r="32" spans="1:34" x14ac:dyDescent="0.25">
      <c r="A32" s="85">
        <v>501</v>
      </c>
      <c r="B32" s="31"/>
      <c r="C32">
        <v>500</v>
      </c>
      <c r="E32" t="s">
        <v>395</v>
      </c>
      <c r="F32" t="s">
        <v>396</v>
      </c>
      <c r="H32" t="s">
        <v>333</v>
      </c>
      <c r="I32" t="s">
        <v>334</v>
      </c>
      <c r="J32" t="s">
        <v>335</v>
      </c>
      <c r="N32" t="s">
        <v>394</v>
      </c>
      <c r="AH32" s="90"/>
    </row>
    <row r="33" spans="1:34" x14ac:dyDescent="0.25">
      <c r="A33" s="85">
        <v>305</v>
      </c>
      <c r="B33" s="31"/>
      <c r="C33">
        <v>300</v>
      </c>
      <c r="E33" t="s">
        <v>395</v>
      </c>
      <c r="F33" t="s">
        <v>396</v>
      </c>
      <c r="H33" t="s">
        <v>333</v>
      </c>
      <c r="I33" t="s">
        <v>334</v>
      </c>
      <c r="J33" t="s">
        <v>335</v>
      </c>
      <c r="N33" t="s">
        <v>394</v>
      </c>
      <c r="AH33" s="90"/>
    </row>
    <row r="34" spans="1:34" x14ac:dyDescent="0.25">
      <c r="A34" s="85">
        <v>305</v>
      </c>
      <c r="B34" s="31"/>
      <c r="C34">
        <v>300</v>
      </c>
      <c r="E34" t="s">
        <v>395</v>
      </c>
      <c r="F34" t="s">
        <v>396</v>
      </c>
      <c r="H34" t="s">
        <v>333</v>
      </c>
      <c r="I34" t="s">
        <v>334</v>
      </c>
      <c r="J34" t="s">
        <v>335</v>
      </c>
      <c r="N34" t="s">
        <v>394</v>
      </c>
      <c r="AH34" s="90"/>
    </row>
    <row r="35" spans="1:34" x14ac:dyDescent="0.25">
      <c r="A35" s="85">
        <v>901</v>
      </c>
      <c r="B35" s="31"/>
      <c r="C35">
        <v>900</v>
      </c>
      <c r="E35" t="s">
        <v>395</v>
      </c>
      <c r="F35" t="s">
        <v>396</v>
      </c>
      <c r="H35" t="s">
        <v>333</v>
      </c>
      <c r="I35" t="s">
        <v>334</v>
      </c>
      <c r="J35" t="s">
        <v>335</v>
      </c>
      <c r="N35" t="s">
        <v>394</v>
      </c>
      <c r="AH35" s="90"/>
    </row>
    <row r="36" spans="1:34" x14ac:dyDescent="0.25">
      <c r="A36" s="85">
        <v>901</v>
      </c>
      <c r="B36" s="31"/>
      <c r="C36">
        <v>900</v>
      </c>
      <c r="E36" t="s">
        <v>395</v>
      </c>
      <c r="F36" t="s">
        <v>396</v>
      </c>
      <c r="H36" t="s">
        <v>333</v>
      </c>
      <c r="I36" t="s">
        <v>334</v>
      </c>
      <c r="J36" t="s">
        <v>335</v>
      </c>
      <c r="N36" t="s">
        <v>394</v>
      </c>
      <c r="AH36" s="90"/>
    </row>
    <row r="37" spans="1:34" x14ac:dyDescent="0.25">
      <c r="A37" s="85">
        <v>901</v>
      </c>
      <c r="B37" s="31"/>
      <c r="C37">
        <v>900</v>
      </c>
      <c r="E37" t="s">
        <v>395</v>
      </c>
      <c r="F37" t="s">
        <v>396</v>
      </c>
      <c r="H37" t="s">
        <v>333</v>
      </c>
      <c r="I37" t="s">
        <v>334</v>
      </c>
      <c r="J37" t="s">
        <v>335</v>
      </c>
      <c r="N37" t="s">
        <v>394</v>
      </c>
      <c r="AH37" s="90"/>
    </row>
    <row r="38" spans="1:34" x14ac:dyDescent="0.25">
      <c r="A38" s="85">
        <v>901</v>
      </c>
      <c r="B38" s="31"/>
      <c r="C38">
        <v>900</v>
      </c>
      <c r="E38" t="s">
        <v>395</v>
      </c>
      <c r="F38" t="s">
        <v>396</v>
      </c>
      <c r="H38" t="s">
        <v>333</v>
      </c>
      <c r="I38" t="s">
        <v>334</v>
      </c>
      <c r="J38" t="s">
        <v>335</v>
      </c>
      <c r="N38" t="s">
        <v>394</v>
      </c>
      <c r="AH38" s="90"/>
    </row>
    <row r="39" spans="1:34" x14ac:dyDescent="0.25">
      <c r="A39" s="85">
        <v>501</v>
      </c>
      <c r="B39" s="31"/>
      <c r="C39">
        <v>500</v>
      </c>
      <c r="E39" t="s">
        <v>395</v>
      </c>
      <c r="F39" t="s">
        <v>396</v>
      </c>
      <c r="H39" t="s">
        <v>333</v>
      </c>
      <c r="I39" t="s">
        <v>334</v>
      </c>
      <c r="J39" t="s">
        <v>335</v>
      </c>
      <c r="N39" t="s">
        <v>394</v>
      </c>
      <c r="AH39" s="90"/>
    </row>
    <row r="40" spans="1:34" x14ac:dyDescent="0.25">
      <c r="A40" s="85">
        <v>901</v>
      </c>
      <c r="B40" s="31"/>
      <c r="C40">
        <v>900</v>
      </c>
      <c r="E40" t="s">
        <v>395</v>
      </c>
      <c r="F40" t="s">
        <v>396</v>
      </c>
      <c r="H40" t="s">
        <v>333</v>
      </c>
      <c r="I40" t="s">
        <v>334</v>
      </c>
      <c r="J40" t="s">
        <v>335</v>
      </c>
      <c r="N40" t="s">
        <v>394</v>
      </c>
      <c r="AH40" s="90"/>
    </row>
    <row r="41" spans="1:34" x14ac:dyDescent="0.25">
      <c r="A41" s="85">
        <v>503</v>
      </c>
      <c r="B41" s="31"/>
      <c r="C41">
        <v>500</v>
      </c>
      <c r="E41" t="s">
        <v>395</v>
      </c>
      <c r="F41" t="s">
        <v>396</v>
      </c>
      <c r="H41" t="s">
        <v>333</v>
      </c>
      <c r="I41" t="s">
        <v>334</v>
      </c>
      <c r="J41" t="s">
        <v>335</v>
      </c>
      <c r="N41" t="s">
        <v>394</v>
      </c>
      <c r="AH41" s="90"/>
    </row>
    <row r="42" spans="1:34" x14ac:dyDescent="0.25">
      <c r="A42" s="85">
        <v>305</v>
      </c>
      <c r="B42" s="31"/>
      <c r="C42">
        <v>300</v>
      </c>
      <c r="E42" t="s">
        <v>395</v>
      </c>
      <c r="F42" t="s">
        <v>396</v>
      </c>
      <c r="H42" t="s">
        <v>333</v>
      </c>
      <c r="I42" t="s">
        <v>334</v>
      </c>
      <c r="J42" t="s">
        <v>335</v>
      </c>
      <c r="N42" t="s">
        <v>394</v>
      </c>
      <c r="AH42" s="90"/>
    </row>
    <row r="43" spans="1:34" x14ac:dyDescent="0.25">
      <c r="A43" s="85">
        <v>501</v>
      </c>
      <c r="B43" s="31"/>
      <c r="C43">
        <v>500</v>
      </c>
      <c r="E43" t="s">
        <v>395</v>
      </c>
      <c r="F43" t="s">
        <v>396</v>
      </c>
      <c r="H43" t="s">
        <v>333</v>
      </c>
      <c r="I43" t="s">
        <v>334</v>
      </c>
      <c r="J43" t="s">
        <v>335</v>
      </c>
      <c r="N43" t="s">
        <v>394</v>
      </c>
      <c r="AH43" s="90"/>
    </row>
    <row r="44" spans="1:34" x14ac:dyDescent="0.25">
      <c r="A44" s="85">
        <v>901</v>
      </c>
      <c r="B44" s="31"/>
      <c r="C44">
        <v>900</v>
      </c>
      <c r="E44" t="s">
        <v>395</v>
      </c>
      <c r="F44" t="s">
        <v>396</v>
      </c>
      <c r="H44" t="s">
        <v>333</v>
      </c>
      <c r="I44" t="s">
        <v>334</v>
      </c>
      <c r="J44" t="s">
        <v>335</v>
      </c>
      <c r="N44" t="s">
        <v>394</v>
      </c>
      <c r="AH44" s="90"/>
    </row>
    <row r="45" spans="1:34" x14ac:dyDescent="0.25">
      <c r="A45" s="85">
        <v>501</v>
      </c>
      <c r="B45" s="31"/>
      <c r="C45">
        <v>500</v>
      </c>
      <c r="E45" t="s">
        <v>395</v>
      </c>
      <c r="F45" t="s">
        <v>396</v>
      </c>
      <c r="H45" t="s">
        <v>333</v>
      </c>
      <c r="I45" t="s">
        <v>334</v>
      </c>
      <c r="J45" t="s">
        <v>335</v>
      </c>
      <c r="N45" t="s">
        <v>394</v>
      </c>
      <c r="AH45" s="90"/>
    </row>
    <row r="46" spans="1:34" x14ac:dyDescent="0.25">
      <c r="A46" s="85">
        <v>501</v>
      </c>
      <c r="B46" s="31"/>
      <c r="C46">
        <v>500</v>
      </c>
      <c r="E46" t="s">
        <v>395</v>
      </c>
      <c r="F46" t="s">
        <v>396</v>
      </c>
      <c r="H46" t="s">
        <v>333</v>
      </c>
      <c r="I46" t="s">
        <v>334</v>
      </c>
      <c r="J46" t="s">
        <v>335</v>
      </c>
      <c r="N46" t="s">
        <v>394</v>
      </c>
      <c r="AH46" s="90"/>
    </row>
    <row r="47" spans="1:34" x14ac:dyDescent="0.25">
      <c r="A47" s="85">
        <v>501</v>
      </c>
      <c r="B47" s="31"/>
      <c r="C47">
        <v>500</v>
      </c>
      <c r="E47" t="s">
        <v>395</v>
      </c>
      <c r="F47" t="s">
        <v>396</v>
      </c>
      <c r="H47" t="s">
        <v>333</v>
      </c>
      <c r="I47" t="s">
        <v>334</v>
      </c>
      <c r="J47" t="s">
        <v>335</v>
      </c>
      <c r="N47" t="s">
        <v>394</v>
      </c>
      <c r="AH47" s="90"/>
    </row>
    <row r="48" spans="1:34" x14ac:dyDescent="0.25">
      <c r="A48" s="85">
        <v>501</v>
      </c>
      <c r="B48" s="31"/>
      <c r="C48">
        <v>500</v>
      </c>
      <c r="E48" t="s">
        <v>395</v>
      </c>
      <c r="F48" t="s">
        <v>396</v>
      </c>
      <c r="H48" t="s">
        <v>333</v>
      </c>
      <c r="I48" t="s">
        <v>334</v>
      </c>
      <c r="J48" t="s">
        <v>335</v>
      </c>
      <c r="N48" t="s">
        <v>394</v>
      </c>
      <c r="AH48" s="90"/>
    </row>
    <row r="49" spans="1:34" x14ac:dyDescent="0.25">
      <c r="A49" s="85">
        <v>503</v>
      </c>
      <c r="B49" s="31"/>
      <c r="C49">
        <v>500</v>
      </c>
      <c r="E49" t="s">
        <v>395</v>
      </c>
      <c r="F49" t="s">
        <v>396</v>
      </c>
      <c r="H49" t="s">
        <v>333</v>
      </c>
      <c r="I49" t="s">
        <v>334</v>
      </c>
      <c r="J49" t="s">
        <v>335</v>
      </c>
      <c r="N49" t="s">
        <v>394</v>
      </c>
      <c r="AH49" s="90"/>
    </row>
    <row r="50" spans="1:34" x14ac:dyDescent="0.25">
      <c r="A50" s="85">
        <v>305</v>
      </c>
      <c r="B50" s="31"/>
      <c r="C50">
        <v>300</v>
      </c>
      <c r="E50" t="s">
        <v>395</v>
      </c>
      <c r="F50" t="s">
        <v>396</v>
      </c>
      <c r="H50" t="s">
        <v>333</v>
      </c>
      <c r="I50" t="s">
        <v>334</v>
      </c>
      <c r="J50" t="s">
        <v>335</v>
      </c>
      <c r="N50" t="s">
        <v>394</v>
      </c>
      <c r="AH50" s="90"/>
    </row>
    <row r="51" spans="1:34" x14ac:dyDescent="0.25">
      <c r="A51" s="85">
        <v>901</v>
      </c>
      <c r="B51" s="31"/>
      <c r="C51">
        <v>900</v>
      </c>
      <c r="E51" t="s">
        <v>395</v>
      </c>
      <c r="F51" t="s">
        <v>396</v>
      </c>
      <c r="H51" t="s">
        <v>333</v>
      </c>
      <c r="I51" t="s">
        <v>334</v>
      </c>
      <c r="J51" t="s">
        <v>335</v>
      </c>
      <c r="N51" t="s">
        <v>394</v>
      </c>
      <c r="AH51" s="90"/>
    </row>
    <row r="52" spans="1:34" x14ac:dyDescent="0.25">
      <c r="A52" s="85">
        <v>901</v>
      </c>
      <c r="B52" s="31"/>
      <c r="C52">
        <v>900</v>
      </c>
      <c r="E52" t="s">
        <v>395</v>
      </c>
      <c r="F52" t="s">
        <v>396</v>
      </c>
      <c r="H52" t="s">
        <v>333</v>
      </c>
      <c r="I52" t="s">
        <v>334</v>
      </c>
      <c r="J52" t="s">
        <v>335</v>
      </c>
      <c r="N52" t="s">
        <v>394</v>
      </c>
      <c r="AH52" s="90"/>
    </row>
    <row r="53" spans="1:34" x14ac:dyDescent="0.25">
      <c r="A53" s="85">
        <v>901</v>
      </c>
      <c r="B53" s="31"/>
      <c r="C53">
        <v>900</v>
      </c>
      <c r="E53" t="s">
        <v>395</v>
      </c>
      <c r="F53" t="s">
        <v>396</v>
      </c>
      <c r="H53" t="s">
        <v>333</v>
      </c>
      <c r="I53" t="s">
        <v>334</v>
      </c>
      <c r="J53" t="s">
        <v>335</v>
      </c>
      <c r="N53" t="s">
        <v>394</v>
      </c>
      <c r="AH53" s="90"/>
    </row>
    <row r="54" spans="1:34" x14ac:dyDescent="0.25">
      <c r="A54" s="85">
        <v>901</v>
      </c>
      <c r="B54" s="31"/>
      <c r="C54">
        <v>900</v>
      </c>
      <c r="E54" t="s">
        <v>395</v>
      </c>
      <c r="F54" t="s">
        <v>396</v>
      </c>
      <c r="H54" t="s">
        <v>333</v>
      </c>
      <c r="I54" t="s">
        <v>334</v>
      </c>
      <c r="J54" t="s">
        <v>335</v>
      </c>
      <c r="N54" t="s">
        <v>394</v>
      </c>
      <c r="AH54" s="90"/>
    </row>
    <row r="55" spans="1:34" x14ac:dyDescent="0.25">
      <c r="A55" s="85">
        <v>501</v>
      </c>
      <c r="B55" s="31"/>
      <c r="C55">
        <v>500</v>
      </c>
      <c r="E55" t="s">
        <v>395</v>
      </c>
      <c r="F55" t="s">
        <v>396</v>
      </c>
      <c r="H55" t="s">
        <v>333</v>
      </c>
      <c r="I55" t="s">
        <v>334</v>
      </c>
      <c r="J55" t="s">
        <v>335</v>
      </c>
      <c r="N55" t="s">
        <v>394</v>
      </c>
      <c r="AH55" s="90"/>
    </row>
    <row r="56" spans="1:34" x14ac:dyDescent="0.25">
      <c r="A56" s="85">
        <v>501</v>
      </c>
      <c r="B56" s="31"/>
      <c r="C56">
        <v>500</v>
      </c>
      <c r="E56" t="s">
        <v>395</v>
      </c>
      <c r="F56" t="s">
        <v>396</v>
      </c>
      <c r="H56" t="s">
        <v>333</v>
      </c>
      <c r="I56" t="s">
        <v>334</v>
      </c>
      <c r="J56" t="s">
        <v>335</v>
      </c>
      <c r="N56" t="s">
        <v>394</v>
      </c>
      <c r="AH56" s="90"/>
    </row>
    <row r="57" spans="1:34" x14ac:dyDescent="0.25">
      <c r="A57" s="85">
        <v>503</v>
      </c>
      <c r="B57" s="31"/>
      <c r="C57">
        <v>500</v>
      </c>
      <c r="E57" t="s">
        <v>395</v>
      </c>
      <c r="F57" t="s">
        <v>396</v>
      </c>
      <c r="H57" t="s">
        <v>333</v>
      </c>
      <c r="I57" t="s">
        <v>334</v>
      </c>
      <c r="J57" t="s">
        <v>335</v>
      </c>
      <c r="N57" t="s">
        <v>394</v>
      </c>
      <c r="AH57" s="90"/>
    </row>
    <row r="58" spans="1:34" x14ac:dyDescent="0.25">
      <c r="A58" s="85">
        <v>305</v>
      </c>
      <c r="B58" s="31"/>
      <c r="C58">
        <v>300</v>
      </c>
      <c r="E58" t="s">
        <v>395</v>
      </c>
      <c r="F58" t="s">
        <v>396</v>
      </c>
      <c r="H58" t="s">
        <v>333</v>
      </c>
      <c r="I58" t="s">
        <v>334</v>
      </c>
      <c r="J58" t="s">
        <v>335</v>
      </c>
      <c r="N58" t="s">
        <v>394</v>
      </c>
      <c r="AH58" s="90"/>
    </row>
    <row r="59" spans="1:34" x14ac:dyDescent="0.25">
      <c r="A59" s="85">
        <v>503</v>
      </c>
      <c r="B59" s="31"/>
      <c r="C59">
        <v>500</v>
      </c>
      <c r="E59" t="s">
        <v>395</v>
      </c>
      <c r="F59" t="s">
        <v>396</v>
      </c>
      <c r="H59" t="s">
        <v>333</v>
      </c>
      <c r="I59" t="s">
        <v>334</v>
      </c>
      <c r="J59" t="s">
        <v>335</v>
      </c>
      <c r="N59" t="s">
        <v>394</v>
      </c>
      <c r="AH59" s="90"/>
    </row>
    <row r="60" spans="1:34" x14ac:dyDescent="0.25">
      <c r="A60" s="85">
        <v>503</v>
      </c>
      <c r="B60" s="31"/>
      <c r="C60">
        <v>500</v>
      </c>
      <c r="E60" t="s">
        <v>395</v>
      </c>
      <c r="F60" t="s">
        <v>396</v>
      </c>
      <c r="H60" t="s">
        <v>333</v>
      </c>
      <c r="I60" t="s">
        <v>334</v>
      </c>
      <c r="J60" t="s">
        <v>335</v>
      </c>
      <c r="N60" t="s">
        <v>394</v>
      </c>
      <c r="AH60" s="90"/>
    </row>
    <row r="61" spans="1:34" x14ac:dyDescent="0.25">
      <c r="A61" s="85">
        <v>903</v>
      </c>
      <c r="B61" s="31"/>
      <c r="C61">
        <v>900</v>
      </c>
      <c r="E61" t="s">
        <v>395</v>
      </c>
      <c r="F61" t="s">
        <v>396</v>
      </c>
      <c r="H61" t="s">
        <v>333</v>
      </c>
      <c r="I61" t="s">
        <v>334</v>
      </c>
      <c r="J61" t="s">
        <v>335</v>
      </c>
      <c r="N61" t="s">
        <v>394</v>
      </c>
      <c r="AH61" s="90"/>
    </row>
    <row r="62" spans="1:34" x14ac:dyDescent="0.25">
      <c r="A62" s="85">
        <v>501</v>
      </c>
      <c r="B62" s="31"/>
      <c r="C62">
        <v>500</v>
      </c>
      <c r="E62" t="s">
        <v>395</v>
      </c>
      <c r="F62" t="s">
        <v>396</v>
      </c>
      <c r="H62" t="s">
        <v>333</v>
      </c>
      <c r="I62" t="s">
        <v>334</v>
      </c>
      <c r="J62" t="s">
        <v>335</v>
      </c>
      <c r="N62" t="s">
        <v>394</v>
      </c>
      <c r="AH62" s="90"/>
    </row>
    <row r="63" spans="1:34" x14ac:dyDescent="0.25">
      <c r="A63" s="85">
        <v>501</v>
      </c>
      <c r="B63" s="31"/>
      <c r="C63">
        <v>500</v>
      </c>
      <c r="E63" t="s">
        <v>395</v>
      </c>
      <c r="F63" t="s">
        <v>396</v>
      </c>
      <c r="H63" t="s">
        <v>333</v>
      </c>
      <c r="I63" t="s">
        <v>334</v>
      </c>
      <c r="J63" t="s">
        <v>335</v>
      </c>
      <c r="N63" t="s">
        <v>394</v>
      </c>
      <c r="AH63" s="90"/>
    </row>
    <row r="64" spans="1:34" x14ac:dyDescent="0.25">
      <c r="A64" s="85">
        <v>305</v>
      </c>
      <c r="B64" s="31"/>
      <c r="C64">
        <v>300</v>
      </c>
      <c r="E64" t="s">
        <v>395</v>
      </c>
      <c r="F64" t="s">
        <v>396</v>
      </c>
      <c r="H64" t="s">
        <v>333</v>
      </c>
      <c r="I64" t="s">
        <v>334</v>
      </c>
      <c r="J64" t="s">
        <v>335</v>
      </c>
      <c r="N64" t="s">
        <v>394</v>
      </c>
      <c r="AH64" s="90"/>
    </row>
    <row r="65" spans="1:34" ht="15.75" thickBot="1" x14ac:dyDescent="0.3">
      <c r="A65" s="86">
        <v>305</v>
      </c>
      <c r="B65" s="39"/>
      <c r="C65" s="40">
        <v>300</v>
      </c>
      <c r="D65" s="40" t="s">
        <v>340</v>
      </c>
      <c r="E65" s="40" t="s">
        <v>395</v>
      </c>
      <c r="F65" s="40" t="s">
        <v>396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443</v>
      </c>
      <c r="E3" s="7">
        <v>503</v>
      </c>
      <c r="F3" s="7">
        <v>503</v>
      </c>
      <c r="G3" s="7">
        <v>503</v>
      </c>
      <c r="H3" s="7">
        <v>503</v>
      </c>
      <c r="I3" s="7">
        <v>503</v>
      </c>
      <c r="J3" s="7">
        <v>901</v>
      </c>
      <c r="K3" s="7">
        <v>501</v>
      </c>
      <c r="L3" s="7">
        <v>109</v>
      </c>
      <c r="M3" s="7">
        <v>501</v>
      </c>
      <c r="N3" s="7">
        <v>109</v>
      </c>
      <c r="O3" s="7">
        <v>501</v>
      </c>
      <c r="P3" s="7">
        <v>503</v>
      </c>
      <c r="Q3" s="7">
        <v>903</v>
      </c>
      <c r="R3" s="7">
        <v>501</v>
      </c>
      <c r="S3" s="7">
        <v>109</v>
      </c>
      <c r="T3" s="7">
        <v>501</v>
      </c>
      <c r="U3" s="7">
        <v>501</v>
      </c>
      <c r="V3" s="7">
        <v>501</v>
      </c>
      <c r="W3" s="7">
        <v>109</v>
      </c>
      <c r="X3" s="7">
        <v>903</v>
      </c>
      <c r="Y3" s="7">
        <v>501</v>
      </c>
      <c r="Z3" s="7">
        <v>109</v>
      </c>
      <c r="AA3" s="7">
        <v>501</v>
      </c>
      <c r="AB3" s="7">
        <v>503</v>
      </c>
      <c r="AC3" s="7">
        <v>503</v>
      </c>
      <c r="AD3" s="7">
        <v>503</v>
      </c>
      <c r="AE3" s="7">
        <v>102</v>
      </c>
      <c r="AF3" s="7">
        <v>109</v>
      </c>
      <c r="AG3" s="7">
        <v>109</v>
      </c>
      <c r="AH3" s="7">
        <v>501</v>
      </c>
      <c r="AI3" s="7">
        <v>102</v>
      </c>
      <c r="AJ3" s="7">
        <v>503</v>
      </c>
      <c r="AK3" s="7">
        <v>503</v>
      </c>
      <c r="AL3" s="7">
        <v>503</v>
      </c>
      <c r="AM3" s="7">
        <v>501</v>
      </c>
      <c r="AN3" s="7">
        <v>109</v>
      </c>
      <c r="AO3" s="7">
        <v>109</v>
      </c>
      <c r="AP3" s="7">
        <v>102</v>
      </c>
      <c r="AQ3" s="7">
        <v>501</v>
      </c>
      <c r="AR3" s="7">
        <v>305</v>
      </c>
      <c r="AS3" s="7">
        <v>503</v>
      </c>
      <c r="AT3" s="7">
        <v>501</v>
      </c>
      <c r="AU3" s="7">
        <v>109</v>
      </c>
      <c r="AV3" s="7">
        <v>603</v>
      </c>
      <c r="AW3" s="7">
        <v>501</v>
      </c>
      <c r="AX3" s="7">
        <v>109</v>
      </c>
      <c r="AY3" s="7">
        <v>501</v>
      </c>
      <c r="AZ3" s="7">
        <v>501</v>
      </c>
      <c r="BA3" s="7">
        <v>501</v>
      </c>
      <c r="BB3" s="7">
        <v>109</v>
      </c>
      <c r="BC3" s="7">
        <v>501</v>
      </c>
      <c r="BD3" s="7">
        <v>903</v>
      </c>
      <c r="BE3" s="7">
        <v>102</v>
      </c>
      <c r="BF3" s="7">
        <v>501</v>
      </c>
      <c r="BG3" s="7">
        <v>109</v>
      </c>
      <c r="BH3" s="7">
        <v>501</v>
      </c>
      <c r="BI3" s="7">
        <v>305</v>
      </c>
      <c r="BJ3" s="7">
        <v>303</v>
      </c>
      <c r="BK3" s="7">
        <v>303</v>
      </c>
      <c r="BL3" s="7">
        <v>501</v>
      </c>
      <c r="BM3" s="7">
        <v>305</v>
      </c>
      <c r="BN3" s="7">
        <v>501</v>
      </c>
      <c r="BO3" s="7">
        <v>501</v>
      </c>
      <c r="BP3" s="7">
        <v>305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900</v>
      </c>
      <c r="BW3" s="10">
        <v>500</v>
      </c>
      <c r="BX3" s="10">
        <v>100</v>
      </c>
      <c r="BY3" s="10">
        <v>500</v>
      </c>
      <c r="BZ3" s="10">
        <v>100</v>
      </c>
      <c r="CA3" s="10">
        <v>500</v>
      </c>
      <c r="CB3" s="10">
        <v>500</v>
      </c>
      <c r="CC3" s="10">
        <v>900</v>
      </c>
      <c r="CD3" s="10">
        <v>500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900</v>
      </c>
      <c r="CK3" s="10">
        <v>500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100</v>
      </c>
      <c r="CR3" s="10">
        <v>100</v>
      </c>
      <c r="CS3" s="10">
        <v>100</v>
      </c>
      <c r="CT3" s="10">
        <v>500</v>
      </c>
      <c r="CU3" s="10">
        <v>100</v>
      </c>
      <c r="CV3" s="10">
        <v>500</v>
      </c>
      <c r="CW3" s="10">
        <v>500</v>
      </c>
      <c r="CX3" s="10">
        <v>500</v>
      </c>
      <c r="CY3" s="10">
        <v>500</v>
      </c>
      <c r="CZ3" s="10">
        <v>100</v>
      </c>
      <c r="DA3" s="10">
        <v>100</v>
      </c>
      <c r="DB3" s="10">
        <v>100</v>
      </c>
      <c r="DC3" s="10">
        <v>500</v>
      </c>
      <c r="DD3" s="10">
        <v>300</v>
      </c>
      <c r="DE3" s="10">
        <v>500</v>
      </c>
      <c r="DF3" s="10">
        <v>500</v>
      </c>
      <c r="DG3" s="10">
        <v>100</v>
      </c>
      <c r="DH3" s="10">
        <v>600</v>
      </c>
      <c r="DI3" s="10">
        <v>500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500</v>
      </c>
      <c r="DP3" s="10">
        <v>900</v>
      </c>
      <c r="DQ3" s="10">
        <v>100</v>
      </c>
      <c r="DR3" s="10">
        <v>500</v>
      </c>
      <c r="DS3" s="10">
        <v>100</v>
      </c>
      <c r="DT3" s="10">
        <v>500</v>
      </c>
      <c r="DU3" s="10">
        <v>300</v>
      </c>
      <c r="DV3" s="10">
        <v>300</v>
      </c>
      <c r="DW3" s="10">
        <v>300</v>
      </c>
      <c r="DX3" s="10">
        <v>500</v>
      </c>
      <c r="DY3" s="10">
        <v>300</v>
      </c>
      <c r="DZ3" s="10">
        <v>500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447</v>
      </c>
      <c r="E3" s="7">
        <v>503</v>
      </c>
      <c r="F3" s="7">
        <v>503</v>
      </c>
      <c r="G3" s="7">
        <v>503</v>
      </c>
      <c r="H3" s="7">
        <v>901</v>
      </c>
      <c r="I3" s="7">
        <v>503</v>
      </c>
      <c r="J3" s="7">
        <v>503</v>
      </c>
      <c r="K3" s="7">
        <v>503</v>
      </c>
      <c r="L3" s="7">
        <v>503</v>
      </c>
      <c r="M3" s="7">
        <v>501</v>
      </c>
      <c r="N3" s="7">
        <v>901</v>
      </c>
      <c r="O3" s="7">
        <v>501</v>
      </c>
      <c r="P3" s="7">
        <v>503</v>
      </c>
      <c r="Q3" s="7">
        <v>501</v>
      </c>
      <c r="R3" s="7">
        <v>503</v>
      </c>
      <c r="S3" s="7">
        <v>503</v>
      </c>
      <c r="T3" s="7">
        <v>503</v>
      </c>
      <c r="U3" s="7">
        <v>901</v>
      </c>
      <c r="V3" s="7">
        <v>503</v>
      </c>
      <c r="W3" s="7">
        <v>501</v>
      </c>
      <c r="X3" s="7">
        <v>903</v>
      </c>
      <c r="Y3" s="7">
        <v>603</v>
      </c>
      <c r="Z3" s="7">
        <v>603</v>
      </c>
      <c r="AA3" s="7">
        <v>501</v>
      </c>
      <c r="AB3" s="7">
        <v>901</v>
      </c>
      <c r="AC3" s="7">
        <v>901</v>
      </c>
      <c r="AD3" s="7">
        <v>501</v>
      </c>
      <c r="AE3" s="7">
        <v>501</v>
      </c>
      <c r="AF3" s="7">
        <v>503</v>
      </c>
      <c r="AG3" s="7">
        <v>501</v>
      </c>
      <c r="AH3" s="7">
        <v>501</v>
      </c>
      <c r="AI3" s="7">
        <v>901</v>
      </c>
      <c r="AJ3" s="7">
        <v>901</v>
      </c>
      <c r="AK3" s="7">
        <v>503</v>
      </c>
      <c r="AL3" s="7">
        <v>501</v>
      </c>
      <c r="AM3" s="7">
        <v>501</v>
      </c>
      <c r="AN3" s="7">
        <v>501</v>
      </c>
      <c r="AO3" s="7">
        <v>901</v>
      </c>
      <c r="AP3" s="7">
        <v>501</v>
      </c>
      <c r="AQ3" s="7">
        <v>903</v>
      </c>
      <c r="AR3" s="7">
        <v>503</v>
      </c>
      <c r="AS3" s="7">
        <v>901</v>
      </c>
      <c r="AT3" s="7">
        <v>501</v>
      </c>
      <c r="AU3" s="7">
        <v>501</v>
      </c>
      <c r="AV3" s="7">
        <v>501</v>
      </c>
      <c r="AW3" s="7">
        <v>903</v>
      </c>
      <c r="AX3" s="7">
        <v>501</v>
      </c>
      <c r="AY3" s="7">
        <v>501</v>
      </c>
      <c r="AZ3" s="7">
        <v>503</v>
      </c>
      <c r="BA3" s="7">
        <v>503</v>
      </c>
      <c r="BB3" s="7">
        <v>501</v>
      </c>
      <c r="BC3" s="7">
        <v>503</v>
      </c>
      <c r="BD3" s="7">
        <v>501</v>
      </c>
      <c r="BE3" s="7">
        <v>501</v>
      </c>
      <c r="BF3" s="7">
        <v>603</v>
      </c>
      <c r="BG3" s="7">
        <v>503</v>
      </c>
      <c r="BH3" s="7">
        <v>503</v>
      </c>
      <c r="BI3" s="7">
        <v>503</v>
      </c>
      <c r="BJ3" s="7">
        <v>501</v>
      </c>
      <c r="BK3" s="7">
        <v>501</v>
      </c>
      <c r="BL3" s="7">
        <v>501</v>
      </c>
      <c r="BM3" s="7">
        <v>501</v>
      </c>
      <c r="BN3" s="7">
        <v>305</v>
      </c>
      <c r="BO3" s="7">
        <v>501</v>
      </c>
      <c r="BP3" s="7">
        <v>503</v>
      </c>
      <c r="BQ3" s="10">
        <v>500</v>
      </c>
      <c r="BR3" s="10">
        <v>500</v>
      </c>
      <c r="BS3" s="10">
        <v>500</v>
      </c>
      <c r="BT3" s="10">
        <v>900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900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900</v>
      </c>
      <c r="CH3" s="10">
        <v>500</v>
      </c>
      <c r="CI3" s="10">
        <v>500</v>
      </c>
      <c r="CJ3" s="10">
        <v>900</v>
      </c>
      <c r="CK3" s="10">
        <v>600</v>
      </c>
      <c r="CL3" s="10">
        <v>600</v>
      </c>
      <c r="CM3" s="10">
        <v>500</v>
      </c>
      <c r="CN3" s="10">
        <v>900</v>
      </c>
      <c r="CO3" s="10">
        <v>900</v>
      </c>
      <c r="CP3" s="10">
        <v>500</v>
      </c>
      <c r="CQ3" s="10">
        <v>500</v>
      </c>
      <c r="CR3" s="10">
        <v>500</v>
      </c>
      <c r="CS3" s="10">
        <v>500</v>
      </c>
      <c r="CT3" s="10">
        <v>500</v>
      </c>
      <c r="CU3" s="10">
        <v>900</v>
      </c>
      <c r="CV3" s="10">
        <v>900</v>
      </c>
      <c r="CW3" s="10">
        <v>500</v>
      </c>
      <c r="CX3" s="10">
        <v>500</v>
      </c>
      <c r="CY3" s="10">
        <v>500</v>
      </c>
      <c r="CZ3" s="10">
        <v>500</v>
      </c>
      <c r="DA3" s="10">
        <v>900</v>
      </c>
      <c r="DB3" s="10">
        <v>500</v>
      </c>
      <c r="DC3" s="10">
        <v>900</v>
      </c>
      <c r="DD3" s="10">
        <v>500</v>
      </c>
      <c r="DE3" s="10">
        <v>900</v>
      </c>
      <c r="DF3" s="10">
        <v>500</v>
      </c>
      <c r="DG3" s="10">
        <v>500</v>
      </c>
      <c r="DH3" s="10">
        <v>500</v>
      </c>
      <c r="DI3" s="10">
        <v>900</v>
      </c>
      <c r="DJ3" s="10">
        <v>500</v>
      </c>
      <c r="DK3" s="10">
        <v>500</v>
      </c>
      <c r="DL3" s="10">
        <v>500</v>
      </c>
      <c r="DM3" s="10">
        <v>500</v>
      </c>
      <c r="DN3" s="10">
        <v>500</v>
      </c>
      <c r="DO3" s="10">
        <v>500</v>
      </c>
      <c r="DP3" s="10">
        <v>500</v>
      </c>
      <c r="DQ3" s="10">
        <v>500</v>
      </c>
      <c r="DR3" s="10">
        <v>600</v>
      </c>
      <c r="DS3" s="10">
        <v>500</v>
      </c>
      <c r="DT3" s="10">
        <v>500</v>
      </c>
      <c r="DU3" s="10">
        <v>500</v>
      </c>
      <c r="DV3" s="10">
        <v>500</v>
      </c>
      <c r="DW3" s="10">
        <v>500</v>
      </c>
      <c r="DX3" s="10">
        <v>500</v>
      </c>
      <c r="DY3" s="10">
        <v>500</v>
      </c>
      <c r="DZ3" s="10">
        <v>300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451</v>
      </c>
      <c r="E3" s="7">
        <v>305</v>
      </c>
      <c r="F3" s="7">
        <v>503</v>
      </c>
      <c r="G3" s="7">
        <v>901</v>
      </c>
      <c r="H3" s="7">
        <v>503</v>
      </c>
      <c r="I3" s="7">
        <v>901</v>
      </c>
      <c r="J3" s="7">
        <v>901</v>
      </c>
      <c r="K3" s="7">
        <v>501</v>
      </c>
      <c r="L3" s="7">
        <v>501</v>
      </c>
      <c r="M3" s="7">
        <v>305</v>
      </c>
      <c r="N3" s="7">
        <v>501</v>
      </c>
      <c r="O3" s="7">
        <v>501</v>
      </c>
      <c r="P3" s="7">
        <v>501</v>
      </c>
      <c r="Q3" s="7">
        <v>501</v>
      </c>
      <c r="R3" s="7">
        <v>501</v>
      </c>
      <c r="S3" s="7">
        <v>501</v>
      </c>
      <c r="T3" s="7">
        <v>501</v>
      </c>
      <c r="U3" s="7">
        <v>503</v>
      </c>
      <c r="V3" s="7">
        <v>501</v>
      </c>
      <c r="W3" s="7">
        <v>903</v>
      </c>
      <c r="X3" s="7">
        <v>501</v>
      </c>
      <c r="Y3" s="7">
        <v>501</v>
      </c>
      <c r="Z3" s="7">
        <v>501</v>
      </c>
      <c r="AA3" s="7">
        <v>503</v>
      </c>
      <c r="AB3" s="7">
        <v>503</v>
      </c>
      <c r="AC3" s="7">
        <v>305</v>
      </c>
      <c r="AD3" s="7">
        <v>501</v>
      </c>
      <c r="AE3" s="7">
        <v>501</v>
      </c>
      <c r="AF3" s="7">
        <v>501</v>
      </c>
      <c r="AG3" s="7">
        <v>501</v>
      </c>
      <c r="AH3" s="7">
        <v>503</v>
      </c>
      <c r="AI3" s="7">
        <v>501</v>
      </c>
      <c r="AJ3" s="7">
        <v>903</v>
      </c>
      <c r="AK3" s="7">
        <v>501</v>
      </c>
      <c r="AL3" s="7">
        <v>501</v>
      </c>
      <c r="AM3" s="7">
        <v>102</v>
      </c>
      <c r="AN3" s="7">
        <v>501</v>
      </c>
      <c r="AO3" s="7">
        <v>501</v>
      </c>
      <c r="AP3" s="7">
        <v>501</v>
      </c>
      <c r="AQ3" s="7">
        <v>503</v>
      </c>
      <c r="AR3" s="7">
        <v>503</v>
      </c>
      <c r="AS3" s="7">
        <v>305</v>
      </c>
      <c r="AT3" s="7">
        <v>501</v>
      </c>
      <c r="AU3" s="7">
        <v>903</v>
      </c>
      <c r="AV3" s="7">
        <v>503</v>
      </c>
      <c r="AW3" s="7">
        <v>503</v>
      </c>
      <c r="AX3" s="7">
        <v>501</v>
      </c>
      <c r="AY3" s="7">
        <v>501</v>
      </c>
      <c r="AZ3" s="7">
        <v>503</v>
      </c>
      <c r="BA3" s="7">
        <v>305</v>
      </c>
      <c r="BB3" s="7">
        <v>903</v>
      </c>
      <c r="BC3" s="7">
        <v>901</v>
      </c>
      <c r="BD3" s="7">
        <v>503</v>
      </c>
      <c r="BE3" s="7">
        <v>503</v>
      </c>
      <c r="BF3" s="7">
        <v>503</v>
      </c>
      <c r="BG3" s="7">
        <v>501</v>
      </c>
      <c r="BH3" s="7">
        <v>305</v>
      </c>
      <c r="BI3" s="7">
        <v>305</v>
      </c>
      <c r="BJ3" s="7">
        <v>503</v>
      </c>
      <c r="BK3" s="7">
        <v>503</v>
      </c>
      <c r="BL3" s="7">
        <v>503</v>
      </c>
      <c r="BM3" s="7">
        <v>901</v>
      </c>
      <c r="BN3" s="7">
        <v>305</v>
      </c>
      <c r="BO3" s="7">
        <v>503</v>
      </c>
      <c r="BP3" s="7">
        <v>305</v>
      </c>
      <c r="BQ3" s="10">
        <v>300</v>
      </c>
      <c r="BR3" s="10">
        <v>500</v>
      </c>
      <c r="BS3" s="10">
        <v>900</v>
      </c>
      <c r="BT3" s="10">
        <v>500</v>
      </c>
      <c r="BU3" s="10">
        <v>900</v>
      </c>
      <c r="BV3" s="10">
        <v>900</v>
      </c>
      <c r="BW3" s="10">
        <v>500</v>
      </c>
      <c r="BX3" s="10">
        <v>500</v>
      </c>
      <c r="BY3" s="10">
        <v>300</v>
      </c>
      <c r="BZ3" s="10">
        <v>500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500</v>
      </c>
      <c r="CH3" s="10">
        <v>500</v>
      </c>
      <c r="CI3" s="10">
        <v>900</v>
      </c>
      <c r="CJ3" s="10">
        <v>500</v>
      </c>
      <c r="CK3" s="10">
        <v>500</v>
      </c>
      <c r="CL3" s="10">
        <v>500</v>
      </c>
      <c r="CM3" s="10">
        <v>500</v>
      </c>
      <c r="CN3" s="10">
        <v>500</v>
      </c>
      <c r="CO3" s="10">
        <v>300</v>
      </c>
      <c r="CP3" s="10">
        <v>500</v>
      </c>
      <c r="CQ3" s="10">
        <v>500</v>
      </c>
      <c r="CR3" s="10">
        <v>500</v>
      </c>
      <c r="CS3" s="10">
        <v>500</v>
      </c>
      <c r="CT3" s="10">
        <v>500</v>
      </c>
      <c r="CU3" s="10">
        <v>500</v>
      </c>
      <c r="CV3" s="10">
        <v>900</v>
      </c>
      <c r="CW3" s="10">
        <v>500</v>
      </c>
      <c r="CX3" s="10">
        <v>500</v>
      </c>
      <c r="CY3" s="10">
        <v>100</v>
      </c>
      <c r="CZ3" s="10">
        <v>500</v>
      </c>
      <c r="DA3" s="10">
        <v>500</v>
      </c>
      <c r="DB3" s="10">
        <v>500</v>
      </c>
      <c r="DC3" s="10">
        <v>500</v>
      </c>
      <c r="DD3" s="10">
        <v>500</v>
      </c>
      <c r="DE3" s="10">
        <v>300</v>
      </c>
      <c r="DF3" s="10">
        <v>500</v>
      </c>
      <c r="DG3" s="10">
        <v>900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300</v>
      </c>
      <c r="DN3" s="10">
        <v>900</v>
      </c>
      <c r="DO3" s="10">
        <v>900</v>
      </c>
      <c r="DP3" s="10">
        <v>500</v>
      </c>
      <c r="DQ3" s="10">
        <v>500</v>
      </c>
      <c r="DR3" s="10">
        <v>500</v>
      </c>
      <c r="DS3" s="10">
        <v>500</v>
      </c>
      <c r="DT3" s="10">
        <v>300</v>
      </c>
      <c r="DU3" s="10">
        <v>300</v>
      </c>
      <c r="DV3" s="10">
        <v>500</v>
      </c>
      <c r="DW3" s="10">
        <v>500</v>
      </c>
      <c r="DX3" s="10">
        <v>500</v>
      </c>
      <c r="DY3" s="10">
        <v>900</v>
      </c>
      <c r="DZ3" s="10">
        <v>300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455</v>
      </c>
      <c r="E3" s="7">
        <v>109</v>
      </c>
      <c r="F3" s="7">
        <v>901</v>
      </c>
      <c r="G3" s="7">
        <v>901</v>
      </c>
      <c r="H3" s="7">
        <v>503</v>
      </c>
      <c r="I3" s="7">
        <v>503</v>
      </c>
      <c r="J3" s="7">
        <v>503</v>
      </c>
      <c r="K3" s="7">
        <v>503</v>
      </c>
      <c r="L3" s="7">
        <v>109</v>
      </c>
      <c r="M3" s="7">
        <v>305</v>
      </c>
      <c r="N3" s="7">
        <v>109</v>
      </c>
      <c r="O3" s="7">
        <v>503</v>
      </c>
      <c r="P3" s="7">
        <v>501</v>
      </c>
      <c r="Q3" s="7">
        <v>503</v>
      </c>
      <c r="R3" s="7">
        <v>501</v>
      </c>
      <c r="S3" s="7">
        <v>109</v>
      </c>
      <c r="T3" s="7">
        <v>503</v>
      </c>
      <c r="U3" s="7">
        <v>501</v>
      </c>
      <c r="V3" s="7">
        <v>503</v>
      </c>
      <c r="W3" s="7">
        <v>109</v>
      </c>
      <c r="X3" s="7">
        <v>503</v>
      </c>
      <c r="Y3" s="7">
        <v>201</v>
      </c>
      <c r="Z3" s="7">
        <v>109</v>
      </c>
      <c r="AA3" s="7">
        <v>503</v>
      </c>
      <c r="AB3" s="7">
        <v>503</v>
      </c>
      <c r="AC3" s="7">
        <v>503</v>
      </c>
      <c r="AD3" s="7">
        <v>501</v>
      </c>
      <c r="AE3" s="7">
        <v>903</v>
      </c>
      <c r="AF3" s="7">
        <v>109</v>
      </c>
      <c r="AG3" s="7">
        <v>109</v>
      </c>
      <c r="AH3" s="7">
        <v>503</v>
      </c>
      <c r="AI3" s="7">
        <v>503</v>
      </c>
      <c r="AJ3" s="7">
        <v>503</v>
      </c>
      <c r="AK3" s="7">
        <v>503</v>
      </c>
      <c r="AL3" s="7">
        <v>903</v>
      </c>
      <c r="AM3" s="7">
        <v>603</v>
      </c>
      <c r="AN3" s="7">
        <v>109</v>
      </c>
      <c r="AO3" s="7">
        <v>109</v>
      </c>
      <c r="AP3" s="7">
        <v>501</v>
      </c>
      <c r="AQ3" s="7">
        <v>501</v>
      </c>
      <c r="AR3" s="7">
        <v>501</v>
      </c>
      <c r="AS3" s="7">
        <v>305</v>
      </c>
      <c r="AT3" s="7">
        <v>102</v>
      </c>
      <c r="AU3" s="7">
        <v>109</v>
      </c>
      <c r="AV3" s="7">
        <v>501</v>
      </c>
      <c r="AW3" s="7">
        <v>102</v>
      </c>
      <c r="AX3" s="7">
        <v>109</v>
      </c>
      <c r="AY3" s="7">
        <v>501</v>
      </c>
      <c r="AZ3" s="7">
        <v>501</v>
      </c>
      <c r="BA3" s="7">
        <v>109</v>
      </c>
      <c r="BB3" s="7">
        <v>109</v>
      </c>
      <c r="BC3" s="7">
        <v>503</v>
      </c>
      <c r="BD3" s="7">
        <v>501</v>
      </c>
      <c r="BE3" s="7">
        <v>501</v>
      </c>
      <c r="BF3" s="7">
        <v>503</v>
      </c>
      <c r="BG3" s="7">
        <v>109</v>
      </c>
      <c r="BH3" s="7">
        <v>501</v>
      </c>
      <c r="BI3" s="7">
        <v>109</v>
      </c>
      <c r="BJ3" s="7">
        <v>501</v>
      </c>
      <c r="BK3" s="7">
        <v>501</v>
      </c>
      <c r="BL3" s="7">
        <v>305</v>
      </c>
      <c r="BM3" s="7">
        <v>503</v>
      </c>
      <c r="BN3" s="7">
        <v>305</v>
      </c>
      <c r="BO3" s="7">
        <v>503</v>
      </c>
      <c r="BP3" s="7">
        <v>109</v>
      </c>
      <c r="BQ3" s="10">
        <v>100</v>
      </c>
      <c r="BR3" s="10">
        <v>900</v>
      </c>
      <c r="BS3" s="10">
        <v>900</v>
      </c>
      <c r="BT3" s="10">
        <v>500</v>
      </c>
      <c r="BU3" s="10">
        <v>500</v>
      </c>
      <c r="BV3" s="10">
        <v>500</v>
      </c>
      <c r="BW3" s="10">
        <v>500</v>
      </c>
      <c r="BX3" s="10">
        <v>100</v>
      </c>
      <c r="BY3" s="10">
        <v>300</v>
      </c>
      <c r="BZ3" s="10">
        <v>100</v>
      </c>
      <c r="CA3" s="10">
        <v>500</v>
      </c>
      <c r="CB3" s="10">
        <v>500</v>
      </c>
      <c r="CC3" s="10">
        <v>500</v>
      </c>
      <c r="CD3" s="10">
        <v>500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500</v>
      </c>
      <c r="CK3" s="10">
        <v>200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900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500</v>
      </c>
      <c r="CX3" s="10">
        <v>900</v>
      </c>
      <c r="CY3" s="10">
        <v>600</v>
      </c>
      <c r="CZ3" s="10">
        <v>100</v>
      </c>
      <c r="DA3" s="10">
        <v>100</v>
      </c>
      <c r="DB3" s="10">
        <v>500</v>
      </c>
      <c r="DC3" s="10">
        <v>500</v>
      </c>
      <c r="DD3" s="10">
        <v>500</v>
      </c>
      <c r="DE3" s="10">
        <v>300</v>
      </c>
      <c r="DF3" s="10">
        <v>100</v>
      </c>
      <c r="DG3" s="10">
        <v>100</v>
      </c>
      <c r="DH3" s="10">
        <v>500</v>
      </c>
      <c r="DI3" s="10">
        <v>100</v>
      </c>
      <c r="DJ3" s="10">
        <v>100</v>
      </c>
      <c r="DK3" s="10">
        <v>500</v>
      </c>
      <c r="DL3" s="10">
        <v>500</v>
      </c>
      <c r="DM3" s="10">
        <v>100</v>
      </c>
      <c r="DN3" s="10">
        <v>100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300</v>
      </c>
      <c r="DY3" s="10">
        <v>500</v>
      </c>
      <c r="DZ3" s="10">
        <v>300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459</v>
      </c>
      <c r="E3" s="7">
        <v>305</v>
      </c>
      <c r="F3" s="7">
        <v>501</v>
      </c>
      <c r="G3" s="7">
        <v>501</v>
      </c>
      <c r="H3" s="7">
        <v>503</v>
      </c>
      <c r="I3" s="7">
        <v>501</v>
      </c>
      <c r="J3" s="7">
        <v>501</v>
      </c>
      <c r="K3" s="7">
        <v>305</v>
      </c>
      <c r="L3" s="7">
        <v>109</v>
      </c>
      <c r="M3" s="7">
        <v>501</v>
      </c>
      <c r="N3" s="7">
        <v>109</v>
      </c>
      <c r="O3" s="7">
        <v>501</v>
      </c>
      <c r="P3" s="7">
        <v>501</v>
      </c>
      <c r="Q3" s="7">
        <v>501</v>
      </c>
      <c r="R3" s="7">
        <v>905</v>
      </c>
      <c r="S3" s="7">
        <v>109</v>
      </c>
      <c r="T3" s="7">
        <v>305</v>
      </c>
      <c r="U3" s="7">
        <v>305</v>
      </c>
      <c r="V3" s="7">
        <v>501</v>
      </c>
      <c r="W3" s="7">
        <v>109</v>
      </c>
      <c r="X3" s="7">
        <v>905</v>
      </c>
      <c r="Y3" s="7">
        <v>905</v>
      </c>
      <c r="Z3" s="7">
        <v>109</v>
      </c>
      <c r="AA3" s="7">
        <v>501</v>
      </c>
      <c r="AB3" s="7">
        <v>305</v>
      </c>
      <c r="AC3" s="7">
        <v>305</v>
      </c>
      <c r="AD3" s="7">
        <v>102</v>
      </c>
      <c r="AE3" s="7">
        <v>503</v>
      </c>
      <c r="AF3" s="7">
        <v>109</v>
      </c>
      <c r="AG3" s="7">
        <v>109</v>
      </c>
      <c r="AH3" s="7">
        <v>503</v>
      </c>
      <c r="AI3" s="7">
        <v>503</v>
      </c>
      <c r="AJ3" s="7">
        <v>503</v>
      </c>
      <c r="AK3" s="7">
        <v>303</v>
      </c>
      <c r="AL3" s="7">
        <v>102</v>
      </c>
      <c r="AM3" s="7">
        <v>501</v>
      </c>
      <c r="AN3" s="7">
        <v>109</v>
      </c>
      <c r="AO3" s="7">
        <v>109</v>
      </c>
      <c r="AP3" s="7">
        <v>501</v>
      </c>
      <c r="AQ3" s="7">
        <v>402</v>
      </c>
      <c r="AR3" s="7">
        <v>503</v>
      </c>
      <c r="AS3" s="7">
        <v>503</v>
      </c>
      <c r="AT3" s="7">
        <v>501</v>
      </c>
      <c r="AU3" s="7">
        <v>109</v>
      </c>
      <c r="AV3" s="7">
        <v>102</v>
      </c>
      <c r="AW3" s="7">
        <v>102</v>
      </c>
      <c r="AX3" s="7">
        <v>109</v>
      </c>
      <c r="AY3" s="7">
        <v>402</v>
      </c>
      <c r="AZ3" s="7">
        <v>501</v>
      </c>
      <c r="BA3" s="7">
        <v>501</v>
      </c>
      <c r="BB3" s="7">
        <v>109</v>
      </c>
      <c r="BC3" s="7">
        <v>501</v>
      </c>
      <c r="BD3" s="7">
        <v>905</v>
      </c>
      <c r="BE3" s="7">
        <v>501</v>
      </c>
      <c r="BF3" s="7">
        <v>501</v>
      </c>
      <c r="BG3" s="7">
        <v>109</v>
      </c>
      <c r="BH3" s="7">
        <v>501</v>
      </c>
      <c r="BI3" s="7">
        <v>109</v>
      </c>
      <c r="BJ3" s="7">
        <v>501</v>
      </c>
      <c r="BK3" s="7">
        <v>305</v>
      </c>
      <c r="BL3" s="7">
        <v>503</v>
      </c>
      <c r="BM3" s="7">
        <v>303</v>
      </c>
      <c r="BN3" s="7">
        <v>503</v>
      </c>
      <c r="BO3" s="7">
        <v>102</v>
      </c>
      <c r="BP3" s="7">
        <v>303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300</v>
      </c>
      <c r="BX3" s="10">
        <v>100</v>
      </c>
      <c r="BY3" s="10">
        <v>500</v>
      </c>
      <c r="BZ3" s="10">
        <v>100</v>
      </c>
      <c r="CA3" s="10">
        <v>500</v>
      </c>
      <c r="CB3" s="10">
        <v>500</v>
      </c>
      <c r="CC3" s="10">
        <v>500</v>
      </c>
      <c r="CD3" s="10">
        <v>900</v>
      </c>
      <c r="CE3" s="10">
        <v>100</v>
      </c>
      <c r="CF3" s="10">
        <v>300</v>
      </c>
      <c r="CG3" s="10">
        <v>300</v>
      </c>
      <c r="CH3" s="10">
        <v>500</v>
      </c>
      <c r="CI3" s="10">
        <v>100</v>
      </c>
      <c r="CJ3" s="10">
        <v>900</v>
      </c>
      <c r="CK3" s="10">
        <v>900</v>
      </c>
      <c r="CL3" s="10">
        <v>100</v>
      </c>
      <c r="CM3" s="10">
        <v>500</v>
      </c>
      <c r="CN3" s="10">
        <v>300</v>
      </c>
      <c r="CO3" s="10">
        <v>300</v>
      </c>
      <c r="CP3" s="10">
        <v>100</v>
      </c>
      <c r="CQ3" s="10">
        <v>500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300</v>
      </c>
      <c r="CX3" s="10">
        <v>100</v>
      </c>
      <c r="CY3" s="10">
        <v>500</v>
      </c>
      <c r="CZ3" s="10">
        <v>100</v>
      </c>
      <c r="DA3" s="10">
        <v>100</v>
      </c>
      <c r="DB3" s="10">
        <v>500</v>
      </c>
      <c r="DC3" s="10">
        <v>400</v>
      </c>
      <c r="DD3" s="10">
        <v>500</v>
      </c>
      <c r="DE3" s="10">
        <v>500</v>
      </c>
      <c r="DF3" s="10">
        <v>500</v>
      </c>
      <c r="DG3" s="10">
        <v>100</v>
      </c>
      <c r="DH3" s="10">
        <v>100</v>
      </c>
      <c r="DI3" s="10">
        <v>100</v>
      </c>
      <c r="DJ3" s="10">
        <v>100</v>
      </c>
      <c r="DK3" s="10">
        <v>400</v>
      </c>
      <c r="DL3" s="10">
        <v>500</v>
      </c>
      <c r="DM3" s="10">
        <v>500</v>
      </c>
      <c r="DN3" s="10">
        <v>100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300</v>
      </c>
      <c r="DX3" s="10">
        <v>500</v>
      </c>
      <c r="DY3" s="10">
        <v>300</v>
      </c>
      <c r="DZ3" s="10">
        <v>500</v>
      </c>
      <c r="EA3" s="10">
        <v>100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1" width="4.5703125" bestFit="1" customWidth="1"/>
    <col min="42" max="46" width="3.7109375" bestFit="1" customWidth="1"/>
    <col min="47" max="47" width="3.7109375" style="10" bestFit="1" customWidth="1"/>
    <col min="48" max="48" width="4.5703125" bestFit="1" customWidth="1"/>
    <col min="49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>
        <f>IF(P3=0,0,COUNTIF(Pasaia_1_1a_imgsummary!BQ3:EB3,"100")*100/P3)</f>
        <v>0</v>
      </c>
      <c r="G3">
        <f>IF(P3=0,0,COUNTIF(Pasaia_1_1a_imgsummary!BQ3:EB3,"200")*100/P3)</f>
        <v>0</v>
      </c>
      <c r="H3" s="29">
        <f>IF(P3=0,0,COUNTIF(Pasaia_1_1a_imgsummary!BQ3:EB3,"300")*100/P3)</f>
        <v>21.875</v>
      </c>
      <c r="I3" s="29">
        <f>IF(P3=0,0,COUNTIF(Pasaia_1_1a_imgsummary!BQ3:EB3,"400")*100/P3)</f>
        <v>78.125</v>
      </c>
      <c r="J3">
        <f>IF(P3=0,0,COUNTIF(Pasaia_1_1a_imgsummary!BQ3:EB3,"500")*100/P3)</f>
        <v>0</v>
      </c>
      <c r="K3">
        <f>IF(P3=0,0,COUNTIF(Pasaia_1_1a_imgsummary!BQ3:EB3,"600")*100/P3)</f>
        <v>0</v>
      </c>
      <c r="L3">
        <f>IF(P3=0,0,COUNTIF(Pasaia_1_1a_imgsummary!BQ3:EB3,"700")*100/P3)</f>
        <v>0</v>
      </c>
      <c r="M3">
        <f>IF(P3=0,0,COUNTIF(Pasaia_1_1a_imgsummary!BQ3:EB3,"800")*100/P3)</f>
        <v>0</v>
      </c>
      <c r="N3">
        <f>IF(P3=0,0,COUNTIF(Pasaia_1_1a_imgsummary!BQ3:EB3,"900")*100/P3)</f>
        <v>0</v>
      </c>
      <c r="O3">
        <f>IF(P3=0,0,COUNTIF(Pasaia_1_1a_imgsummary!BQ3:EB3,"1000")*100/P3)</f>
        <v>0</v>
      </c>
      <c r="P3">
        <f>64-COUNTIF(Pasaia_1_1a_imgsummary!BQ3:EB3,"TWS")</f>
        <v>64</v>
      </c>
      <c r="S3">
        <f>IF(P3=0,0,COUNTIF(Pasaia_1_1a_imgsummary!E3:BP3,"108")*100/P3)</f>
        <v>0</v>
      </c>
      <c r="T3">
        <f>IF(P3=0,0,COUNTIF(Pasaia_1_1a_imgsummary!E3:BP3,"105")*100/P3)</f>
        <v>0</v>
      </c>
      <c r="U3">
        <f>IF(P3=0,0,COUNTIF(Pasaia_1_1a_imgsummary!E3:BP3,"103")*100/P3)</f>
        <v>0</v>
      </c>
      <c r="V3">
        <f>IF(P3=0,0,COUNTIF(Pasaia_1_1a_imgsummary!E3:BP3,"107")*100/P3)</f>
        <v>0</v>
      </c>
      <c r="W3">
        <f>IF(P3=0,0,COUNTIF(Pasaia_1_1a_imgsummary!E3:BP3,"101")*100/P3)</f>
        <v>0</v>
      </c>
      <c r="X3">
        <f>IF(P3=0,0,COUNTIF(Pasaia_1_1a_imgsummary!E3:BP3,"106")*100/P3)</f>
        <v>0</v>
      </c>
      <c r="Y3">
        <f>IF(P3=0,0,COUNTIF(Pasaia_1_1a_imgsummary!E3:BP3,"102")*100/P3)</f>
        <v>0</v>
      </c>
      <c r="Z3">
        <f>IF(P3=0,0,COUNTIF(Pasaia_1_1a_imgsummary!E3:BP3,"104")*100/P3)</f>
        <v>0</v>
      </c>
      <c r="AA3">
        <f>IF(P3=0,0,COUNTIF(Pasaia_1_1a_imgsummary!E3:BP3,"111")*100/P3)</f>
        <v>0</v>
      </c>
      <c r="AB3">
        <f>IF(P3=0,0,COUNTIF(Pasaia_1_1a_imgsummary!E3:BP3,"112")*100/P3)</f>
        <v>0</v>
      </c>
      <c r="AC3">
        <f>IF(P3=0,0,COUNTIF(Pasaia_1_1a_imgsummary!E3:BP3,"113")*100/P3)</f>
        <v>0</v>
      </c>
      <c r="AD3">
        <f>IF(P3=0,0,COUNTIF(Pasaia_1_1a_imgsummary!E3:BP3,"114")*100/P3)</f>
        <v>0</v>
      </c>
      <c r="AE3">
        <f>IF(P3=0,0,COUNTIF(Pasaia_1_1a_imgsummary!E3:BP3,"115")*100/P3)</f>
        <v>0</v>
      </c>
      <c r="AF3">
        <f>IF(P3=0,0,COUNTIF(Pasaia_1_1a_imgsummary!E3:BP3,"116")*100/P3)</f>
        <v>0</v>
      </c>
      <c r="AG3">
        <f>IF(P3=0,0,COUNTIF(Pasaia_1_1a_imgsummary!E3:BP3,"117")*100/P3)</f>
        <v>0</v>
      </c>
      <c r="AH3">
        <f>IF(P3=0,0,COUNTIF(Pasaia_1_1a_imgsummary!E3:BP3,"118")*100/P3)</f>
        <v>0</v>
      </c>
      <c r="AI3">
        <f>IF(P3=0,0,COUNTIF(Pasaia_1_1a_imgsummary!E3:BP3,"109")*100/P3)</f>
        <v>0</v>
      </c>
      <c r="AJ3">
        <f>IF(P3=0,0,COUNTIF(Pasaia_1_1a_imgsummary!E3:BP3,"110")*100/P3)</f>
        <v>0</v>
      </c>
      <c r="AL3">
        <f>IF(P3=0,0,COUNTIF(Pasaia_1_1a_imgsummary!E3:BP3,"202")*100/P3)</f>
        <v>0</v>
      </c>
      <c r="AM3">
        <f>IF(P3=0,0,COUNTIF(Pasaia_1_1a_imgsummary!E3:BP3,"201")*100/P3)</f>
        <v>0</v>
      </c>
      <c r="AO3" s="29">
        <f>IF(P3=0,0,COUNTIF(Pasaia_1_1a_imgsummary!E3:BP3,"306")*100/P3)</f>
        <v>21.875</v>
      </c>
      <c r="AP3">
        <f>IF(P3=0,0,COUNTIF(Pasaia_1_1a_imgsummary!E3:BP3,"302")*100/P3)</f>
        <v>0</v>
      </c>
      <c r="AQ3">
        <f>IF(P3=0,0,COUNTIF(Pasaia_1_1a_imgsummary!E3:BP3,"307")*100/P3)</f>
        <v>0</v>
      </c>
      <c r="AR3">
        <f>IF(P3=0,0,COUNTIF(Pasaia_1_1a_imgsummary!E3:BP3,"303")*100/P3)</f>
        <v>0</v>
      </c>
      <c r="AS3">
        <f>IF(P3=0,0,COUNTIF(Pasaia_1_1a_imgsummary!E3:BP3,"304")*100/P3)</f>
        <v>0</v>
      </c>
      <c r="AT3">
        <f>IF(P3=0,0,COUNTIF(Pasaia_1_1a_imgsummary!E3:BP3,"305")*100/P3)</f>
        <v>0</v>
      </c>
      <c r="AV3" s="29">
        <f>IF(P3=0,0,COUNTIF(Pasaia_1_1a_imgsummary!E3:BP3,"401")*100/P3)</f>
        <v>76.5625</v>
      </c>
      <c r="AW3" s="29">
        <f>IF(P3=0,0,COUNTIF(Pasaia_1_1a_imgsummary!E3:BP3,"402")*100/P3)</f>
        <v>1.5625</v>
      </c>
      <c r="AY3">
        <f>IF(P3=0,0,COUNTIF(Pasaia_1_1a_imgsummary!E3:BP3,"501")*100/P3)</f>
        <v>0</v>
      </c>
      <c r="AZ3">
        <f>IF(P3=0,0,COUNTIF(Pasaia_1_1a_imgsummary!E3:BP3,"502")*100/P3)</f>
        <v>0</v>
      </c>
      <c r="BA3">
        <f>IF(P3=0,0,COUNTIF(Pasaia_1_1a_imgsummary!E3:BP3,"503")*100/P3)</f>
        <v>0</v>
      </c>
      <c r="BB3">
        <f>IF(P3=0,0,COUNTIF(Pasaia_1_1a_imgsummary!E3:BP3,"504")*100/P3)</f>
        <v>0</v>
      </c>
      <c r="BD3">
        <f>IF(P3=0,0,COUNTIF(Pasaia_1_1a_imgsummary!E3:BP3,"601")*100/P3)</f>
        <v>0</v>
      </c>
      <c r="BE3">
        <f>IF(P3=0,0,COUNTIF(Pasaia_1_1a_imgsummary!E3:BP3,"602")*100/P3)</f>
        <v>0</v>
      </c>
      <c r="BF3">
        <f>IF(P3=0,0,COUNTIF(Pasaia_1_1a_imgsummary!E3:BP3,"603")*100/P3)</f>
        <v>0</v>
      </c>
      <c r="BG3">
        <f>IF(P3=0,0,COUNTIF(Pasaia_1_1a_imgsummary!E3:BP3,"604")*100/P3)</f>
        <v>0</v>
      </c>
      <c r="BI3">
        <f>IF(P3=0,0,COUNTIF(Pasaia_1_1a_imgsummary!E3:BP3,"701")*100/P3)</f>
        <v>0</v>
      </c>
      <c r="BJ3">
        <f>IF(P3=0,0,COUNTIF(Pasaia_1_1a_imgsummary!E3:BP3,"702")*100/P3)</f>
        <v>0</v>
      </c>
      <c r="BK3">
        <f>IF(P3=0,0,COUNTIF(Pasaia_1_1a_imgsummary!E3:BP3,"703")*100/P3)</f>
        <v>0</v>
      </c>
      <c r="BL3">
        <f>IF(P3=0,0,COUNTIF(Pasaia_1_1a_imgsummary!E3:BP3,"705")*100/P3)</f>
        <v>0</v>
      </c>
      <c r="BM3">
        <f>IF(P3=0,0,COUNTIF(Pasaia_1_1a_imgsummary!E3:BP3,"704")*100/P3)</f>
        <v>0</v>
      </c>
      <c r="BO3">
        <f>IF(P3=0,0,COUNTIF(Pasaia_1_1a_imgsummary!E3:BP3,"801")*100/P3)</f>
        <v>0</v>
      </c>
      <c r="BP3">
        <f>IF(P3=0,0,COUNTIF(Pasaia_1_1a_imgsummary!E3:BP3,"802")*100/P3)</f>
        <v>0</v>
      </c>
      <c r="BR3">
        <f>IF(P3=0,0,COUNTIF(Pasaia_1_1a_imgsummary!E3:BP3,"901")*100/P3)</f>
        <v>0</v>
      </c>
      <c r="BS3">
        <f>IF(P3=0,0,COUNTIF(Pasaia_1_1a_imgsummary!E3:BP3,"902")*100/P3)</f>
        <v>0</v>
      </c>
      <c r="BT3">
        <f>IF(P3=0,0,COUNTIF(Pasaia_1_1a_imgsummary!E3:BP3,"904")*100/P3)</f>
        <v>0</v>
      </c>
      <c r="BU3">
        <f>IF(P3=0,0,COUNTIF(Pasaia_1_1a_imgsummary!E3:BP3,"905")*100/P3)</f>
        <v>0</v>
      </c>
      <c r="BV3">
        <f>IF(P3=0,0,COUNTIF(Pasaia_1_1a_imgsummary!E3:BP3,"903")*100/P3)</f>
        <v>0</v>
      </c>
      <c r="BX3">
        <f>IF(P3=0,0,COUNTIF(Pasaia_1_1a_imgsummary!E3:BP3,"1001")*100/P3)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383</v>
      </c>
      <c r="F3">
        <f>IF(P3=0,0,COUNTIF(Pasaia_1_1b_imgsummary!BQ3:EB3,"100")*100/P3)</f>
        <v>0</v>
      </c>
      <c r="G3">
        <f>IF(P3=0,0,COUNTIF(Pasaia_1_1b_imgsummary!BQ3:EB3,"200")*100/P3)</f>
        <v>0</v>
      </c>
      <c r="H3" s="29">
        <f>IF(P3=0,0,COUNTIF(Pasaia_1_1b_imgsummary!BQ3:EB3,"300")*100/P3)</f>
        <v>3.125</v>
      </c>
      <c r="I3">
        <f>IF(P3=0,0,COUNTIF(Pasaia_1_1b_imgsummary!BQ3:EB3,"400")*100/P3)</f>
        <v>0</v>
      </c>
      <c r="J3" s="29">
        <f>IF(P3=0,0,COUNTIF(Pasaia_1_1b_imgsummary!BQ3:EB3,"500")*100/P3)</f>
        <v>39.0625</v>
      </c>
      <c r="K3" s="29">
        <f>IF(P3=0,0,COUNTIF(Pasaia_1_1b_imgsummary!BQ3:EB3,"600")*100/P3)</f>
        <v>4.6875</v>
      </c>
      <c r="L3">
        <f>IF(P3=0,0,COUNTIF(Pasaia_1_1b_imgsummary!BQ3:EB3,"700")*100/P3)</f>
        <v>0</v>
      </c>
      <c r="M3">
        <f>IF(P3=0,0,COUNTIF(Pasaia_1_1b_imgsummary!BQ3:EB3,"800")*100/P3)</f>
        <v>0</v>
      </c>
      <c r="N3" s="29">
        <f>IF(P3=0,0,COUNTIF(Pasaia_1_1b_imgsummary!BQ3:EB3,"900")*100/P3)</f>
        <v>53.125</v>
      </c>
      <c r="O3">
        <f>IF(P3=0,0,COUNTIF(Pasaia_1_1b_imgsummary!BQ3:EB3,"1000")*100/P3)</f>
        <v>0</v>
      </c>
      <c r="P3">
        <f>64-COUNTIF(Pasaia_1_1b_imgsummary!BQ3:EB3,"TWS")</f>
        <v>64</v>
      </c>
      <c r="S3">
        <f>IF(P3=0,0,COUNTIF(Pasaia_1_1b_imgsummary!E3:BP3,"108")*100/P3)</f>
        <v>0</v>
      </c>
      <c r="T3">
        <f>IF(P3=0,0,COUNTIF(Pasaia_1_1b_imgsummary!E3:BP3,"105")*100/P3)</f>
        <v>0</v>
      </c>
      <c r="U3">
        <f>IF(P3=0,0,COUNTIF(Pasaia_1_1b_imgsummary!E3:BP3,"103")*100/P3)</f>
        <v>0</v>
      </c>
      <c r="V3">
        <f>IF(P3=0,0,COUNTIF(Pasaia_1_1b_imgsummary!E3:BP3,"107")*100/P3)</f>
        <v>0</v>
      </c>
      <c r="W3">
        <f>IF(P3=0,0,COUNTIF(Pasaia_1_1b_imgsummary!E3:BP3,"101")*100/P3)</f>
        <v>0</v>
      </c>
      <c r="X3">
        <f>IF(P3=0,0,COUNTIF(Pasaia_1_1b_imgsummary!E3:BP3,"106")*100/P3)</f>
        <v>0</v>
      </c>
      <c r="Y3">
        <f>IF(P3=0,0,COUNTIF(Pasaia_1_1b_imgsummary!E3:BP3,"102")*100/P3)</f>
        <v>0</v>
      </c>
      <c r="Z3">
        <f>IF(P3=0,0,COUNTIF(Pasaia_1_1b_imgsummary!E3:BP3,"104")*100/P3)</f>
        <v>0</v>
      </c>
      <c r="AA3">
        <f>IF(P3=0,0,COUNTIF(Pasaia_1_1b_imgsummary!E3:BP3,"111")*100/P3)</f>
        <v>0</v>
      </c>
      <c r="AB3">
        <f>IF(P3=0,0,COUNTIF(Pasaia_1_1b_imgsummary!E3:BP3,"112")*100/P3)</f>
        <v>0</v>
      </c>
      <c r="AC3">
        <f>IF(P3=0,0,COUNTIF(Pasaia_1_1b_imgsummary!E3:BP3,"113")*100/P3)</f>
        <v>0</v>
      </c>
      <c r="AD3">
        <f>IF(P3=0,0,COUNTIF(Pasaia_1_1b_imgsummary!E3:BP3,"114")*100/P3)</f>
        <v>0</v>
      </c>
      <c r="AE3">
        <f>IF(P3=0,0,COUNTIF(Pasaia_1_1b_imgsummary!E3:BP3,"115")*100/P3)</f>
        <v>0</v>
      </c>
      <c r="AF3">
        <f>IF(P3=0,0,COUNTIF(Pasaia_1_1b_imgsummary!E3:BP3,"116")*100/P3)</f>
        <v>0</v>
      </c>
      <c r="AG3">
        <f>IF(P3=0,0,COUNTIF(Pasaia_1_1b_imgsummary!E3:BP3,"117")*100/P3)</f>
        <v>0</v>
      </c>
      <c r="AH3">
        <f>IF(P3=0,0,COUNTIF(Pasaia_1_1b_imgsummary!E3:BP3,"118")*100/P3)</f>
        <v>0</v>
      </c>
      <c r="AI3">
        <f>IF(P3=0,0,COUNTIF(Pasaia_1_1b_imgsummary!E3:BP3,"109")*100/P3)</f>
        <v>0</v>
      </c>
      <c r="AJ3">
        <f>IF(P3=0,0,COUNTIF(Pasaia_1_1b_imgsummary!E3:BP3,"110")*100/P3)</f>
        <v>0</v>
      </c>
      <c r="AL3">
        <f>IF(P3=0,0,COUNTIF(Pasaia_1_1b_imgsummary!E3:BP3,"202")*100/P3)</f>
        <v>0</v>
      </c>
      <c r="AM3">
        <f>IF(P3=0,0,COUNTIF(Pasaia_1_1b_imgsummary!E3:BP3,"201")*100/P3)</f>
        <v>0</v>
      </c>
      <c r="AO3">
        <f>IF(P3=0,0,COUNTIF(Pasaia_1_1b_imgsummary!E3:BP3,"306")*100/P3)</f>
        <v>0</v>
      </c>
      <c r="AP3">
        <f>IF(P3=0,0,COUNTIF(Pasaia_1_1b_imgsummary!E3:BP3,"302")*100/P3)</f>
        <v>0</v>
      </c>
      <c r="AQ3">
        <f>IF(P3=0,0,COUNTIF(Pasaia_1_1b_imgsummary!E3:BP3,"307")*100/P3)</f>
        <v>0</v>
      </c>
      <c r="AR3">
        <f>IF(P3=0,0,COUNTIF(Pasaia_1_1b_imgsummary!E3:BP3,"303")*100/P3)</f>
        <v>0</v>
      </c>
      <c r="AS3">
        <f>IF(P3=0,0,COUNTIF(Pasaia_1_1b_imgsummary!E3:BP3,"304")*100/P3)</f>
        <v>0</v>
      </c>
      <c r="AT3" s="29">
        <f>IF(P3=0,0,COUNTIF(Pasaia_1_1b_imgsummary!E3:BP3,"305")*100/P3)</f>
        <v>3.125</v>
      </c>
      <c r="AV3">
        <f>IF(P3=0,0,COUNTIF(Pasaia_1_1b_imgsummary!E3:BP3,"401")*100/P3)</f>
        <v>0</v>
      </c>
      <c r="AW3">
        <f>IF(P3=0,0,COUNTIF(Pasaia_1_1b_imgsummary!E3:BP3,"402")*100/P3)</f>
        <v>0</v>
      </c>
      <c r="AY3" s="29">
        <f>IF(P3=0,0,COUNTIF(Pasaia_1_1b_imgsummary!E3:BP3,"501")*100/P3)</f>
        <v>29.6875</v>
      </c>
      <c r="AZ3">
        <f>IF(P3=0,0,COUNTIF(Pasaia_1_1b_imgsummary!E3:BP3,"502")*100/P3)</f>
        <v>0</v>
      </c>
      <c r="BA3" s="29">
        <f>IF(P3=0,0,COUNTIF(Pasaia_1_1b_imgsummary!E3:BP3,"503")*100/P3)</f>
        <v>9.375</v>
      </c>
      <c r="BB3">
        <f>IF(P3=0,0,COUNTIF(Pasaia_1_1b_imgsummary!E3:BP3,"504")*100/P3)</f>
        <v>0</v>
      </c>
      <c r="BD3">
        <f>IF(P3=0,0,COUNTIF(Pasaia_1_1b_imgsummary!E3:BP3,"601")*100/P3)</f>
        <v>0</v>
      </c>
      <c r="BE3">
        <f>IF(P3=0,0,COUNTIF(Pasaia_1_1b_imgsummary!E3:BP3,"602")*100/P3)</f>
        <v>0</v>
      </c>
      <c r="BF3" s="29">
        <f>IF(P3=0,0,COUNTIF(Pasaia_1_1b_imgsummary!E3:BP3,"603")*100/P3)</f>
        <v>4.6875</v>
      </c>
      <c r="BG3">
        <f>IF(P3=0,0,COUNTIF(Pasaia_1_1b_imgsummary!E3:BP3,"604")*100/P3)</f>
        <v>0</v>
      </c>
      <c r="BI3">
        <f>IF(P3=0,0,COUNTIF(Pasaia_1_1b_imgsummary!E3:BP3,"701")*100/P3)</f>
        <v>0</v>
      </c>
      <c r="BJ3">
        <f>IF(P3=0,0,COUNTIF(Pasaia_1_1b_imgsummary!E3:BP3,"702")*100/P3)</f>
        <v>0</v>
      </c>
      <c r="BK3">
        <f>IF(P3=0,0,COUNTIF(Pasaia_1_1b_imgsummary!E3:BP3,"703")*100/P3)</f>
        <v>0</v>
      </c>
      <c r="BL3">
        <f>IF(P3=0,0,COUNTIF(Pasaia_1_1b_imgsummary!E3:BP3,"705")*100/P3)</f>
        <v>0</v>
      </c>
      <c r="BM3">
        <f>IF(P3=0,0,COUNTIF(Pasaia_1_1b_imgsummary!E3:BP3,"704")*100/P3)</f>
        <v>0</v>
      </c>
      <c r="BO3">
        <f>IF(P3=0,0,COUNTIF(Pasaia_1_1b_imgsummary!E3:BP3,"801")*100/P3)</f>
        <v>0</v>
      </c>
      <c r="BP3">
        <f>IF(P3=0,0,COUNTIF(Pasaia_1_1b_imgsummary!E3:BP3,"802")*100/P3)</f>
        <v>0</v>
      </c>
      <c r="BR3" s="29">
        <f>IF(P3=0,0,COUNTIF(Pasaia_1_1b_imgsummary!E3:BP3,"901")*100/P3)</f>
        <v>43.75</v>
      </c>
      <c r="BS3">
        <f>IF(P3=0,0,COUNTIF(Pasaia_1_1b_imgsummary!E3:BP3,"902")*100/P3)</f>
        <v>0</v>
      </c>
      <c r="BT3">
        <f>IF(P3=0,0,COUNTIF(Pasaia_1_1b_imgsummary!E3:BP3,"904")*100/P3)</f>
        <v>0</v>
      </c>
      <c r="BU3">
        <f>IF(P3=0,0,COUNTIF(Pasaia_1_1b_imgsummary!E3:BP3,"905")*100/P3)</f>
        <v>0</v>
      </c>
      <c r="BV3" s="29">
        <f>IF(P3=0,0,COUNTIF(Pasaia_1_1b_imgsummary!E3:BP3,"903")*100/P3)</f>
        <v>9.375</v>
      </c>
      <c r="BX3">
        <f>IF(P3=0,0,COUNTIF(Pasaia_1_1b_imgsummary!E3:BP3,"1001")*100/P3)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393</v>
      </c>
      <c r="F3">
        <f>IF(P3=0,0,COUNTIF(Pasaia_1_2a_imgsummary!BQ3:EB3,"100")*100/P3)</f>
        <v>0</v>
      </c>
      <c r="G3">
        <f>IF(P3=0,0,COUNTIF(Pasaia_1_2a_imgsummary!BQ3:EB3,"200")*100/P3)</f>
        <v>0</v>
      </c>
      <c r="H3" s="29">
        <f>IF(P3=0,0,COUNTIF(Pasaia_1_2a_imgsummary!BQ3:EB3,"300")*100/P3)</f>
        <v>23.4375</v>
      </c>
      <c r="I3">
        <f>IF(P3=0,0,COUNTIF(Pasaia_1_2a_imgsummary!BQ3:EB3,"400")*100/P3)</f>
        <v>0</v>
      </c>
      <c r="J3" s="29">
        <f>IF(P3=0,0,COUNTIF(Pasaia_1_2a_imgsummary!BQ3:EB3,"500")*100/P3)</f>
        <v>56.25</v>
      </c>
      <c r="K3">
        <f>IF(P3=0,0,COUNTIF(Pasaia_1_2a_imgsummary!BQ3:EB3,"600")*100/P3)</f>
        <v>0</v>
      </c>
      <c r="L3">
        <f>IF(P3=0,0,COUNTIF(Pasaia_1_2a_imgsummary!BQ3:EB3,"700")*100/P3)</f>
        <v>0</v>
      </c>
      <c r="M3">
        <f>IF(P3=0,0,COUNTIF(Pasaia_1_2a_imgsummary!BQ3:EB3,"800")*100/P3)</f>
        <v>0</v>
      </c>
      <c r="N3" s="29">
        <f>IF(P3=0,0,COUNTIF(Pasaia_1_2a_imgsummary!BQ3:EB3,"900")*100/P3)</f>
        <v>20.3125</v>
      </c>
      <c r="O3">
        <f>IF(P3=0,0,COUNTIF(Pasaia_1_2a_imgsummary!BQ3:EB3,"1000")*100/P3)</f>
        <v>0</v>
      </c>
      <c r="P3">
        <f>64-COUNTIF(Pasaia_1_2a_imgsummary!BQ3:EB3,"TWS")</f>
        <v>64</v>
      </c>
      <c r="S3">
        <f>IF(P3=0,0,COUNTIF(Pasaia_1_2a_imgsummary!E3:BP3,"108")*100/P3)</f>
        <v>0</v>
      </c>
      <c r="T3">
        <f>IF(P3=0,0,COUNTIF(Pasaia_1_2a_imgsummary!E3:BP3,"105")*100/P3)</f>
        <v>0</v>
      </c>
      <c r="U3">
        <f>IF(P3=0,0,COUNTIF(Pasaia_1_2a_imgsummary!E3:BP3,"103")*100/P3)</f>
        <v>0</v>
      </c>
      <c r="V3">
        <f>IF(P3=0,0,COUNTIF(Pasaia_1_2a_imgsummary!E3:BP3,"107")*100/P3)</f>
        <v>0</v>
      </c>
      <c r="W3">
        <f>IF(P3=0,0,COUNTIF(Pasaia_1_2a_imgsummary!E3:BP3,"101")*100/P3)</f>
        <v>0</v>
      </c>
      <c r="X3">
        <f>IF(P3=0,0,COUNTIF(Pasaia_1_2a_imgsummary!E3:BP3,"106")*100/P3)</f>
        <v>0</v>
      </c>
      <c r="Y3">
        <f>IF(P3=0,0,COUNTIF(Pasaia_1_2a_imgsummary!E3:BP3,"102")*100/P3)</f>
        <v>0</v>
      </c>
      <c r="Z3">
        <f>IF(P3=0,0,COUNTIF(Pasaia_1_2a_imgsummary!E3:BP3,"104")*100/P3)</f>
        <v>0</v>
      </c>
      <c r="AA3">
        <f>IF(P3=0,0,COUNTIF(Pasaia_1_2a_imgsummary!E3:BP3,"111")*100/P3)</f>
        <v>0</v>
      </c>
      <c r="AB3">
        <f>IF(P3=0,0,COUNTIF(Pasaia_1_2a_imgsummary!E3:BP3,"112")*100/P3)</f>
        <v>0</v>
      </c>
      <c r="AC3">
        <f>IF(P3=0,0,COUNTIF(Pasaia_1_2a_imgsummary!E3:BP3,"113")*100/P3)</f>
        <v>0</v>
      </c>
      <c r="AD3">
        <f>IF(P3=0,0,COUNTIF(Pasaia_1_2a_imgsummary!E3:BP3,"114")*100/P3)</f>
        <v>0</v>
      </c>
      <c r="AE3">
        <f>IF(P3=0,0,COUNTIF(Pasaia_1_2a_imgsummary!E3:BP3,"115")*100/P3)</f>
        <v>0</v>
      </c>
      <c r="AF3">
        <f>IF(P3=0,0,COUNTIF(Pasaia_1_2a_imgsummary!E3:BP3,"116")*100/P3)</f>
        <v>0</v>
      </c>
      <c r="AG3">
        <f>IF(P3=0,0,COUNTIF(Pasaia_1_2a_imgsummary!E3:BP3,"117")*100/P3)</f>
        <v>0</v>
      </c>
      <c r="AH3">
        <f>IF(P3=0,0,COUNTIF(Pasaia_1_2a_imgsummary!E3:BP3,"118")*100/P3)</f>
        <v>0</v>
      </c>
      <c r="AI3">
        <f>IF(P3=0,0,COUNTIF(Pasaia_1_2a_imgsummary!E3:BP3,"109")*100/P3)</f>
        <v>0</v>
      </c>
      <c r="AJ3">
        <f>IF(P3=0,0,COUNTIF(Pasaia_1_2a_imgsummary!E3:BP3,"110")*100/P3)</f>
        <v>0</v>
      </c>
      <c r="AL3">
        <f>IF(P3=0,0,COUNTIF(Pasaia_1_2a_imgsummary!E3:BP3,"202")*100/P3)</f>
        <v>0</v>
      </c>
      <c r="AM3">
        <f>IF(P3=0,0,COUNTIF(Pasaia_1_2a_imgsummary!E3:BP3,"201")*100/P3)</f>
        <v>0</v>
      </c>
      <c r="AO3">
        <f>IF(P3=0,0,COUNTIF(Pasaia_1_2a_imgsummary!E3:BP3,"306")*100/P3)</f>
        <v>0</v>
      </c>
      <c r="AP3">
        <f>IF(P3=0,0,COUNTIF(Pasaia_1_2a_imgsummary!E3:BP3,"302")*100/P3)</f>
        <v>0</v>
      </c>
      <c r="AQ3">
        <f>IF(P3=0,0,COUNTIF(Pasaia_1_2a_imgsummary!E3:BP3,"307")*100/P3)</f>
        <v>0</v>
      </c>
      <c r="AR3">
        <f>IF(P3=0,0,COUNTIF(Pasaia_1_2a_imgsummary!E3:BP3,"303")*100/P3)</f>
        <v>0</v>
      </c>
      <c r="AS3">
        <f>IF(P3=0,0,COUNTIF(Pasaia_1_2a_imgsummary!E3:BP3,"304")*100/P3)</f>
        <v>0</v>
      </c>
      <c r="AT3" s="29">
        <f>IF(P3=0,0,COUNTIF(Pasaia_1_2a_imgsummary!E3:BP3,"305")*100/P3)</f>
        <v>23.4375</v>
      </c>
      <c r="AV3">
        <f>IF(P3=0,0,COUNTIF(Pasaia_1_2a_imgsummary!E3:BP3,"401")*100/P3)</f>
        <v>0</v>
      </c>
      <c r="AW3">
        <f>IF(P3=0,0,COUNTIF(Pasaia_1_2a_imgsummary!E3:BP3,"402")*100/P3)</f>
        <v>0</v>
      </c>
      <c r="AY3" s="29">
        <f>IF(P3=0,0,COUNTIF(Pasaia_1_2a_imgsummary!E3:BP3,"501")*100/P3)</f>
        <v>45.3125</v>
      </c>
      <c r="AZ3">
        <f>IF(P3=0,0,COUNTIF(Pasaia_1_2a_imgsummary!E3:BP3,"502")*100/P3)</f>
        <v>0</v>
      </c>
      <c r="BA3" s="29">
        <f>IF(P3=0,0,COUNTIF(Pasaia_1_2a_imgsummary!E3:BP3,"503")*100/P3)</f>
        <v>10.9375</v>
      </c>
      <c r="BB3">
        <f>IF(P3=0,0,COUNTIF(Pasaia_1_2a_imgsummary!E3:BP3,"504")*100/P3)</f>
        <v>0</v>
      </c>
      <c r="BD3">
        <f>IF(P3=0,0,COUNTIF(Pasaia_1_2a_imgsummary!E3:BP3,"601")*100/P3)</f>
        <v>0</v>
      </c>
      <c r="BE3">
        <f>IF(P3=0,0,COUNTIF(Pasaia_1_2a_imgsummary!E3:BP3,"602")*100/P3)</f>
        <v>0</v>
      </c>
      <c r="BF3">
        <f>IF(P3=0,0,COUNTIF(Pasaia_1_2a_imgsummary!E3:BP3,"603")*100/P3)</f>
        <v>0</v>
      </c>
      <c r="BG3">
        <f>IF(P3=0,0,COUNTIF(Pasaia_1_2a_imgsummary!E3:BP3,"604")*100/P3)</f>
        <v>0</v>
      </c>
      <c r="BI3">
        <f>IF(P3=0,0,COUNTIF(Pasaia_1_2a_imgsummary!E3:BP3,"701")*100/P3)</f>
        <v>0</v>
      </c>
      <c r="BJ3">
        <f>IF(P3=0,0,COUNTIF(Pasaia_1_2a_imgsummary!E3:BP3,"702")*100/P3)</f>
        <v>0</v>
      </c>
      <c r="BK3">
        <f>IF(P3=0,0,COUNTIF(Pasaia_1_2a_imgsummary!E3:BP3,"703")*100/P3)</f>
        <v>0</v>
      </c>
      <c r="BL3">
        <f>IF(P3=0,0,COUNTIF(Pasaia_1_2a_imgsummary!E3:BP3,"705")*100/P3)</f>
        <v>0</v>
      </c>
      <c r="BM3">
        <f>IF(P3=0,0,COUNTIF(Pasaia_1_2a_imgsummary!E3:BP3,"704")*100/P3)</f>
        <v>0</v>
      </c>
      <c r="BO3">
        <f>IF(P3=0,0,COUNTIF(Pasaia_1_2a_imgsummary!E3:BP3,"801")*100/P3)</f>
        <v>0</v>
      </c>
      <c r="BP3">
        <f>IF(P3=0,0,COUNTIF(Pasaia_1_2a_imgsummary!E3:BP3,"802")*100/P3)</f>
        <v>0</v>
      </c>
      <c r="BR3" s="29">
        <f>IF(P3=0,0,COUNTIF(Pasaia_1_2a_imgsummary!E3:BP3,"901")*100/P3)</f>
        <v>17.1875</v>
      </c>
      <c r="BS3">
        <f>IF(P3=0,0,COUNTIF(Pasaia_1_2a_imgsummary!E3:BP3,"902")*100/P3)</f>
        <v>0</v>
      </c>
      <c r="BT3">
        <f>IF(P3=0,0,COUNTIF(Pasaia_1_2a_imgsummary!E3:BP3,"904")*100/P3)</f>
        <v>0</v>
      </c>
      <c r="BU3">
        <f>IF(P3=0,0,COUNTIF(Pasaia_1_2a_imgsummary!E3:BP3,"905")*100/P3)</f>
        <v>0</v>
      </c>
      <c r="BV3" s="29">
        <f>IF(P3=0,0,COUNTIF(Pasaia_1_2a_imgsummary!E3:BP3,"903")*100/P3)</f>
        <v>3.125</v>
      </c>
      <c r="BX3">
        <f>IF(P3=0,0,COUNTIF(Pasaia_1_2a_imgsummary!E3:BP3,"1001")*100/P3)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397</v>
      </c>
      <c r="F3" s="29">
        <f>IF(P3=0,0,COUNTIF(Pasaia_1_2b_imgsummary!BQ3:EB3,"100")*100/P3)</f>
        <v>25</v>
      </c>
      <c r="G3" s="29">
        <f>IF(P3=0,0,COUNTIF(Pasaia_1_2b_imgsummary!BQ3:EB3,"200")*100/P3)</f>
        <v>1.5625</v>
      </c>
      <c r="H3" s="29">
        <f>IF(P3=0,0,COUNTIF(Pasaia_1_2b_imgsummary!BQ3:EB3,"300")*100/P3)</f>
        <v>3.125</v>
      </c>
      <c r="I3">
        <f>IF(P3=0,0,COUNTIF(Pasaia_1_2b_imgsummary!BQ3:EB3,"400")*100/P3)</f>
        <v>0</v>
      </c>
      <c r="J3" s="29">
        <f>IF(P3=0,0,COUNTIF(Pasaia_1_2b_imgsummary!BQ3:EB3,"500")*100/P3)</f>
        <v>42.1875</v>
      </c>
      <c r="K3">
        <f>IF(P3=0,0,COUNTIF(Pasaia_1_2b_imgsummary!BQ3:EB3,"600")*100/P3)</f>
        <v>0</v>
      </c>
      <c r="L3">
        <f>IF(P3=0,0,COUNTIF(Pasaia_1_2b_imgsummary!BQ3:EB3,"700")*100/P3)</f>
        <v>0</v>
      </c>
      <c r="M3">
        <f>IF(P3=0,0,COUNTIF(Pasaia_1_2b_imgsummary!BQ3:EB3,"800")*100/P3)</f>
        <v>0</v>
      </c>
      <c r="N3" s="29">
        <f>IF(P3=0,0,COUNTIF(Pasaia_1_2b_imgsummary!BQ3:EB3,"900")*100/P3)</f>
        <v>28.125</v>
      </c>
      <c r="O3">
        <f>IF(P3=0,0,COUNTIF(Pasaia_1_2b_imgsummary!BQ3:EB3,"1000")*100/P3)</f>
        <v>0</v>
      </c>
      <c r="P3">
        <f>64-COUNTIF(Pasaia_1_2b_imgsummary!BQ3:EB3,"TWS")</f>
        <v>64</v>
      </c>
      <c r="S3">
        <f>IF(P3=0,0,COUNTIF(Pasaia_1_2b_imgsummary!E3:BP3,"108")*100/P3)</f>
        <v>0</v>
      </c>
      <c r="T3">
        <f>IF(P3=0,0,COUNTIF(Pasaia_1_2b_imgsummary!E3:BP3,"105")*100/P3)</f>
        <v>0</v>
      </c>
      <c r="U3">
        <f>IF(P3=0,0,COUNTIF(Pasaia_1_2b_imgsummary!E3:BP3,"103")*100/P3)</f>
        <v>0</v>
      </c>
      <c r="V3">
        <f>IF(P3=0,0,COUNTIF(Pasaia_1_2b_imgsummary!E3:BP3,"107")*100/P3)</f>
        <v>0</v>
      </c>
      <c r="W3">
        <f>IF(P3=0,0,COUNTIF(Pasaia_1_2b_imgsummary!E3:BP3,"101")*100/P3)</f>
        <v>0</v>
      </c>
      <c r="X3">
        <f>IF(P3=0,0,COUNTIF(Pasaia_1_2b_imgsummary!E3:BP3,"106")*100/P3)</f>
        <v>0</v>
      </c>
      <c r="Y3" s="29">
        <f>IF(P3=0,0,COUNTIF(Pasaia_1_2b_imgsummary!E3:BP3,"102")*100/P3)</f>
        <v>3.125</v>
      </c>
      <c r="Z3">
        <f>IF(P3=0,0,COUNTIF(Pasaia_1_2b_imgsummary!E3:BP3,"104")*100/P3)</f>
        <v>0</v>
      </c>
      <c r="AA3">
        <f>IF(P3=0,0,COUNTIF(Pasaia_1_2b_imgsummary!E3:BP3,"111")*100/P3)</f>
        <v>0</v>
      </c>
      <c r="AB3">
        <f>IF(P3=0,0,COUNTIF(Pasaia_1_2b_imgsummary!E3:BP3,"112")*100/P3)</f>
        <v>0</v>
      </c>
      <c r="AC3">
        <f>IF(P3=0,0,COUNTIF(Pasaia_1_2b_imgsummary!E3:BP3,"113")*100/P3)</f>
        <v>0</v>
      </c>
      <c r="AD3">
        <f>IF(P3=0,0,COUNTIF(Pasaia_1_2b_imgsummary!E3:BP3,"114")*100/P3)</f>
        <v>0</v>
      </c>
      <c r="AE3">
        <f>IF(P3=0,0,COUNTIF(Pasaia_1_2b_imgsummary!E3:BP3,"115")*100/P3)</f>
        <v>0</v>
      </c>
      <c r="AF3">
        <f>IF(P3=0,0,COUNTIF(Pasaia_1_2b_imgsummary!E3:BP3,"116")*100/P3)</f>
        <v>0</v>
      </c>
      <c r="AG3">
        <f>IF(P3=0,0,COUNTIF(Pasaia_1_2b_imgsummary!E3:BP3,"117")*100/P3)</f>
        <v>0</v>
      </c>
      <c r="AH3">
        <f>IF(P3=0,0,COUNTIF(Pasaia_1_2b_imgsummary!E3:BP3,"118")*100/P3)</f>
        <v>0</v>
      </c>
      <c r="AI3" s="29">
        <f>IF(P3=0,0,COUNTIF(Pasaia_1_2b_imgsummary!E3:BP3,"109")*100/P3)</f>
        <v>21.875</v>
      </c>
      <c r="AJ3">
        <f>IF(P3=0,0,COUNTIF(Pasaia_1_2b_imgsummary!E3:BP3,"110")*100/P3)</f>
        <v>0</v>
      </c>
      <c r="AL3">
        <f>IF(P3=0,0,COUNTIF(Pasaia_1_2b_imgsummary!E3:BP3,"202")*100/P3)</f>
        <v>0</v>
      </c>
      <c r="AM3" s="29">
        <f>IF(P3=0,0,COUNTIF(Pasaia_1_2b_imgsummary!E3:BP3,"201")*100/P3)</f>
        <v>1.5625</v>
      </c>
      <c r="AO3">
        <f>IF(P3=0,0,COUNTIF(Pasaia_1_2b_imgsummary!E3:BP3,"306")*100/P3)</f>
        <v>0</v>
      </c>
      <c r="AP3">
        <f>IF(P3=0,0,COUNTIF(Pasaia_1_2b_imgsummary!E3:BP3,"302")*100/P3)</f>
        <v>0</v>
      </c>
      <c r="AQ3">
        <f>IF(P3=0,0,COUNTIF(Pasaia_1_2b_imgsummary!E3:BP3,"307")*100/P3)</f>
        <v>0</v>
      </c>
      <c r="AR3">
        <f>IF(P3=0,0,COUNTIF(Pasaia_1_2b_imgsummary!E3:BP3,"303")*100/P3)</f>
        <v>0</v>
      </c>
      <c r="AS3">
        <f>IF(P3=0,0,COUNTIF(Pasaia_1_2b_imgsummary!E3:BP3,"304")*100/P3)</f>
        <v>0</v>
      </c>
      <c r="AT3" s="29">
        <f>IF(P3=0,0,COUNTIF(Pasaia_1_2b_imgsummary!E3:BP3,"305")*100/P3)</f>
        <v>3.125</v>
      </c>
      <c r="AV3">
        <f>IF(P3=0,0,COUNTIF(Pasaia_1_2b_imgsummary!E3:BP3,"401")*100/P3)</f>
        <v>0</v>
      </c>
      <c r="AW3">
        <f>IF(P3=0,0,COUNTIF(Pasaia_1_2b_imgsummary!E3:BP3,"402")*100/P3)</f>
        <v>0</v>
      </c>
      <c r="AY3" s="29">
        <f>IF(P3=0,0,COUNTIF(Pasaia_1_2b_imgsummary!E3:BP3,"501")*100/P3)</f>
        <v>14.0625</v>
      </c>
      <c r="AZ3">
        <f>IF(P3=0,0,COUNTIF(Pasaia_1_2b_imgsummary!E3:BP3,"502")*100/P3)</f>
        <v>0</v>
      </c>
      <c r="BA3" s="29">
        <f>IF(P3=0,0,COUNTIF(Pasaia_1_2b_imgsummary!E3:BP3,"503")*100/P3)</f>
        <v>28.125</v>
      </c>
      <c r="BB3">
        <f>IF(P3=0,0,COUNTIF(Pasaia_1_2b_imgsummary!E3:BP3,"504")*100/P3)</f>
        <v>0</v>
      </c>
      <c r="BD3">
        <f>IF(P3=0,0,COUNTIF(Pasaia_1_2b_imgsummary!E3:BP3,"601")*100/P3)</f>
        <v>0</v>
      </c>
      <c r="BE3">
        <f>IF(P3=0,0,COUNTIF(Pasaia_1_2b_imgsummary!E3:BP3,"602")*100/P3)</f>
        <v>0</v>
      </c>
      <c r="BF3">
        <f>IF(P3=0,0,COUNTIF(Pasaia_1_2b_imgsummary!E3:BP3,"603")*100/P3)</f>
        <v>0</v>
      </c>
      <c r="BG3">
        <f>IF(P3=0,0,COUNTIF(Pasaia_1_2b_imgsummary!E3:BP3,"604")*100/P3)</f>
        <v>0</v>
      </c>
      <c r="BI3">
        <f>IF(P3=0,0,COUNTIF(Pasaia_1_2b_imgsummary!E3:BP3,"701")*100/P3)</f>
        <v>0</v>
      </c>
      <c r="BJ3">
        <f>IF(P3=0,0,COUNTIF(Pasaia_1_2b_imgsummary!E3:BP3,"702")*100/P3)</f>
        <v>0</v>
      </c>
      <c r="BK3">
        <f>IF(P3=0,0,COUNTIF(Pasaia_1_2b_imgsummary!E3:BP3,"703")*100/P3)</f>
        <v>0</v>
      </c>
      <c r="BL3">
        <f>IF(P3=0,0,COUNTIF(Pasaia_1_2b_imgsummary!E3:BP3,"705")*100/P3)</f>
        <v>0</v>
      </c>
      <c r="BM3">
        <f>IF(P3=0,0,COUNTIF(Pasaia_1_2b_imgsummary!E3:BP3,"704")*100/P3)</f>
        <v>0</v>
      </c>
      <c r="BO3">
        <f>IF(P3=0,0,COUNTIF(Pasaia_1_2b_imgsummary!E3:BP3,"801")*100/P3)</f>
        <v>0</v>
      </c>
      <c r="BP3">
        <f>IF(P3=0,0,COUNTIF(Pasaia_1_2b_imgsummary!E3:BP3,"802")*100/P3)</f>
        <v>0</v>
      </c>
      <c r="BR3" s="29">
        <f>IF(P3=0,0,COUNTIF(Pasaia_1_2b_imgsummary!E3:BP3,"901")*100/P3)</f>
        <v>18.75</v>
      </c>
      <c r="BS3">
        <f>IF(P3=0,0,COUNTIF(Pasaia_1_2b_imgsummary!E3:BP3,"902")*100/P3)</f>
        <v>0</v>
      </c>
      <c r="BT3">
        <f>IF(P3=0,0,COUNTIF(Pasaia_1_2b_imgsummary!E3:BP3,"904")*100/P3)</f>
        <v>0</v>
      </c>
      <c r="BU3">
        <f>IF(P3=0,0,COUNTIF(Pasaia_1_2b_imgsummary!E3:BP3,"905")*100/P3)</f>
        <v>0</v>
      </c>
      <c r="BV3" s="29">
        <f>IF(P3=0,0,COUNTIF(Pasaia_1_2b_imgsummary!E3:BP3,"903")*100/P3)</f>
        <v>9.375</v>
      </c>
      <c r="BX3">
        <f>IF(P3=0,0,COUNTIF(Pasaia_1_2b_imgsummary!E3:BP3,"1001")*100/P3)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404</v>
      </c>
      <c r="F3" s="29">
        <f>IF(P3=0,0,COUNTIF(Pasaia_1_3a_imgsummary!BQ3:EB3,"100")*100/P3)</f>
        <v>29.6875</v>
      </c>
      <c r="G3">
        <f>IF(P3=0,0,COUNTIF(Pasaia_1_3a_imgsummary!BQ3:EB3,"200")*100/P3)</f>
        <v>0</v>
      </c>
      <c r="H3" s="29">
        <f>IF(P3=0,0,COUNTIF(Pasaia_1_3a_imgsummary!BQ3:EB3,"300")*100/P3)</f>
        <v>15.625</v>
      </c>
      <c r="I3">
        <f>IF(P3=0,0,COUNTIF(Pasaia_1_3a_imgsummary!BQ3:EB3,"400")*100/P3)</f>
        <v>0</v>
      </c>
      <c r="J3" s="29">
        <f>IF(P3=0,0,COUNTIF(Pasaia_1_3a_imgsummary!BQ3:EB3,"500")*100/P3)</f>
        <v>43.75</v>
      </c>
      <c r="K3" s="29">
        <f>IF(P3=0,0,COUNTIF(Pasaia_1_3a_imgsummary!BQ3:EB3,"600")*100/P3)</f>
        <v>1.5625</v>
      </c>
      <c r="L3">
        <f>IF(P3=0,0,COUNTIF(Pasaia_1_3a_imgsummary!BQ3:EB3,"700")*100/P3)</f>
        <v>0</v>
      </c>
      <c r="M3">
        <f>IF(P3=0,0,COUNTIF(Pasaia_1_3a_imgsummary!BQ3:EB3,"800")*100/P3)</f>
        <v>0</v>
      </c>
      <c r="N3" s="29">
        <f>IF(P3=0,0,COUNTIF(Pasaia_1_3a_imgsummary!BQ3:EB3,"900")*100/P3)</f>
        <v>9.375</v>
      </c>
      <c r="O3">
        <f>IF(P3=0,0,COUNTIF(Pasaia_1_3a_imgsummary!BQ3:EB3,"1000")*100/P3)</f>
        <v>0</v>
      </c>
      <c r="P3">
        <f>64-COUNTIF(Pasaia_1_3a_imgsummary!BQ3:EB3,"TWS")</f>
        <v>64</v>
      </c>
      <c r="S3">
        <f>IF(P3=0,0,COUNTIF(Pasaia_1_3a_imgsummary!E3:BP3,"108")*100/P3)</f>
        <v>0</v>
      </c>
      <c r="T3">
        <f>IF(P3=0,0,COUNTIF(Pasaia_1_3a_imgsummary!E3:BP3,"105")*100/P3)</f>
        <v>0</v>
      </c>
      <c r="U3">
        <f>IF(P3=0,0,COUNTIF(Pasaia_1_3a_imgsummary!E3:BP3,"103")*100/P3)</f>
        <v>0</v>
      </c>
      <c r="V3">
        <f>IF(P3=0,0,COUNTIF(Pasaia_1_3a_imgsummary!E3:BP3,"107")*100/P3)</f>
        <v>0</v>
      </c>
      <c r="W3">
        <f>IF(P3=0,0,COUNTIF(Pasaia_1_3a_imgsummary!E3:BP3,"101")*100/P3)</f>
        <v>0</v>
      </c>
      <c r="X3">
        <f>IF(P3=0,0,COUNTIF(Pasaia_1_3a_imgsummary!E3:BP3,"106")*100/P3)</f>
        <v>0</v>
      </c>
      <c r="Y3" s="29">
        <f>IF(P3=0,0,COUNTIF(Pasaia_1_3a_imgsummary!E3:BP3,"102")*100/P3)</f>
        <v>7.8125</v>
      </c>
      <c r="Z3">
        <f>IF(P3=0,0,COUNTIF(Pasaia_1_3a_imgsummary!E3:BP3,"104")*100/P3)</f>
        <v>0</v>
      </c>
      <c r="AA3" s="29">
        <f>IF(P3=0,0,COUNTIF(Pasaia_1_3a_imgsummary!E3:BP3,"111")*100/P3)</f>
        <v>3.125</v>
      </c>
      <c r="AB3">
        <f>IF(P3=0,0,COUNTIF(Pasaia_1_3a_imgsummary!E3:BP3,"112")*100/P3)</f>
        <v>0</v>
      </c>
      <c r="AC3">
        <f>IF(P3=0,0,COUNTIF(Pasaia_1_3a_imgsummary!E3:BP3,"113")*100/P3)</f>
        <v>0</v>
      </c>
      <c r="AD3">
        <f>IF(P3=0,0,COUNTIF(Pasaia_1_3a_imgsummary!E3:BP3,"114")*100/P3)</f>
        <v>0</v>
      </c>
      <c r="AE3">
        <f>IF(P3=0,0,COUNTIF(Pasaia_1_3a_imgsummary!E3:BP3,"115")*100/P3)</f>
        <v>0</v>
      </c>
      <c r="AF3">
        <f>IF(P3=0,0,COUNTIF(Pasaia_1_3a_imgsummary!E3:BP3,"116")*100/P3)</f>
        <v>0</v>
      </c>
      <c r="AG3">
        <f>IF(P3=0,0,COUNTIF(Pasaia_1_3a_imgsummary!E3:BP3,"117")*100/P3)</f>
        <v>0</v>
      </c>
      <c r="AH3">
        <f>IF(P3=0,0,COUNTIF(Pasaia_1_3a_imgsummary!E3:BP3,"118")*100/P3)</f>
        <v>0</v>
      </c>
      <c r="AI3" s="29">
        <f>IF(P3=0,0,COUNTIF(Pasaia_1_3a_imgsummary!E3:BP3,"109")*100/P3)</f>
        <v>17.1875</v>
      </c>
      <c r="AJ3" s="29">
        <f>IF(P3=0,0,COUNTIF(Pasaia_1_3a_imgsummary!E3:BP3,"110")*100/P3)</f>
        <v>1.5625</v>
      </c>
      <c r="AL3">
        <f>IF(P3=0,0,COUNTIF(Pasaia_1_3a_imgsummary!E3:BP3,"202")*100/P3)</f>
        <v>0</v>
      </c>
      <c r="AM3">
        <f>IF(P3=0,0,COUNTIF(Pasaia_1_3a_imgsummary!E3:BP3,"201")*100/P3)</f>
        <v>0</v>
      </c>
      <c r="AO3">
        <f>IF(P3=0,0,COUNTIF(Pasaia_1_3a_imgsummary!E3:BP3,"306")*100/P3)</f>
        <v>0</v>
      </c>
      <c r="AP3">
        <f>IF(P3=0,0,COUNTIF(Pasaia_1_3a_imgsummary!E3:BP3,"302")*100/P3)</f>
        <v>0</v>
      </c>
      <c r="AQ3">
        <f>IF(P3=0,0,COUNTIF(Pasaia_1_3a_imgsummary!E3:BP3,"307")*100/P3)</f>
        <v>0</v>
      </c>
      <c r="AR3" s="29">
        <f>IF(P3=0,0,COUNTIF(Pasaia_1_3a_imgsummary!E3:BP3,"303")*100/P3)</f>
        <v>4.6875</v>
      </c>
      <c r="AS3">
        <f>IF(P3=0,0,COUNTIF(Pasaia_1_3a_imgsummary!E3:BP3,"304")*100/P3)</f>
        <v>0</v>
      </c>
      <c r="AT3" s="29">
        <f>IF(P3=0,0,COUNTIF(Pasaia_1_3a_imgsummary!E3:BP3,"305")*100/P3)</f>
        <v>10.9375</v>
      </c>
      <c r="AV3">
        <f>IF(P3=0,0,COUNTIF(Pasaia_1_3a_imgsummary!E3:BP3,"401")*100/P3)</f>
        <v>0</v>
      </c>
      <c r="AW3">
        <f>IF(P3=0,0,COUNTIF(Pasaia_1_3a_imgsummary!E3:BP3,"402")*100/P3)</f>
        <v>0</v>
      </c>
      <c r="AY3" s="29">
        <f>IF(P3=0,0,COUNTIF(Pasaia_1_3a_imgsummary!E3:BP3,"501")*100/P3)</f>
        <v>34.375</v>
      </c>
      <c r="AZ3">
        <f>IF(P3=0,0,COUNTIF(Pasaia_1_3a_imgsummary!E3:BP3,"502")*100/P3)</f>
        <v>0</v>
      </c>
      <c r="BA3" s="29">
        <f>IF(P3=0,0,COUNTIF(Pasaia_1_3a_imgsummary!E3:BP3,"503")*100/P3)</f>
        <v>9.375</v>
      </c>
      <c r="BB3">
        <f>IF(P3=0,0,COUNTIF(Pasaia_1_3a_imgsummary!E3:BP3,"504")*100/P3)</f>
        <v>0</v>
      </c>
      <c r="BD3">
        <f>IF(P3=0,0,COUNTIF(Pasaia_1_3a_imgsummary!E3:BP3,"601")*100/P3)</f>
        <v>0</v>
      </c>
      <c r="BE3">
        <f>IF(P3=0,0,COUNTIF(Pasaia_1_3a_imgsummary!E3:BP3,"602")*100/P3)</f>
        <v>0</v>
      </c>
      <c r="BF3" s="29">
        <f>IF(P3=0,0,COUNTIF(Pasaia_1_3a_imgsummary!E3:BP3,"603")*100/P3)</f>
        <v>1.5625</v>
      </c>
      <c r="BG3">
        <f>IF(P3=0,0,COUNTIF(Pasaia_1_3a_imgsummary!E3:BP3,"604")*100/P3)</f>
        <v>0</v>
      </c>
      <c r="BI3">
        <f>IF(P3=0,0,COUNTIF(Pasaia_1_3a_imgsummary!E3:BP3,"701")*100/P3)</f>
        <v>0</v>
      </c>
      <c r="BJ3">
        <f>IF(P3=0,0,COUNTIF(Pasaia_1_3a_imgsummary!E3:BP3,"702")*100/P3)</f>
        <v>0</v>
      </c>
      <c r="BK3">
        <f>IF(P3=0,0,COUNTIF(Pasaia_1_3a_imgsummary!E3:BP3,"703")*100/P3)</f>
        <v>0</v>
      </c>
      <c r="BL3">
        <f>IF(P3=0,0,COUNTIF(Pasaia_1_3a_imgsummary!E3:BP3,"705")*100/P3)</f>
        <v>0</v>
      </c>
      <c r="BM3">
        <f>IF(P3=0,0,COUNTIF(Pasaia_1_3a_imgsummary!E3:BP3,"704")*100/P3)</f>
        <v>0</v>
      </c>
      <c r="BO3">
        <f>IF(P3=0,0,COUNTIF(Pasaia_1_3a_imgsummary!E3:BP3,"801")*100/P3)</f>
        <v>0</v>
      </c>
      <c r="BP3">
        <f>IF(P3=0,0,COUNTIF(Pasaia_1_3a_imgsummary!E3:BP3,"802")*100/P3)</f>
        <v>0</v>
      </c>
      <c r="BR3" s="29">
        <f>IF(P3=0,0,COUNTIF(Pasaia_1_3a_imgsummary!E3:BP3,"901")*100/P3)</f>
        <v>1.5625</v>
      </c>
      <c r="BS3">
        <f>IF(P3=0,0,COUNTIF(Pasaia_1_3a_imgsummary!E3:BP3,"902")*100/P3)</f>
        <v>0</v>
      </c>
      <c r="BT3">
        <f>IF(P3=0,0,COUNTIF(Pasaia_1_3a_imgsummary!E3:BP3,"904")*100/P3)</f>
        <v>0</v>
      </c>
      <c r="BU3">
        <f>IF(P3=0,0,COUNTIF(Pasaia_1_3a_imgsummary!E3:BP3,"905")*100/P3)</f>
        <v>0</v>
      </c>
      <c r="BV3" s="29">
        <f>IF(P3=0,0,COUNTIF(Pasaia_1_3a_imgsummary!E3:BP3,"903")*100/P3)</f>
        <v>7.8125</v>
      </c>
      <c r="BX3">
        <f>IF(P3=0,0,COUNTIF(Pasaia_1_3a_imgsummary!E3:BP3,"1001")*100/P3)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305</v>
      </c>
      <c r="B2" s="38"/>
      <c r="C2" s="53">
        <v>300</v>
      </c>
      <c r="D2" s="53" t="s">
        <v>339</v>
      </c>
      <c r="E2" s="53" t="s">
        <v>398</v>
      </c>
      <c r="F2" s="53" t="s">
        <v>399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503</v>
      </c>
      <c r="B3" s="31"/>
      <c r="C3">
        <v>500</v>
      </c>
      <c r="E3" t="s">
        <v>398</v>
      </c>
      <c r="F3" t="s">
        <v>399</v>
      </c>
      <c r="H3" t="s">
        <v>333</v>
      </c>
      <c r="I3" t="s">
        <v>334</v>
      </c>
      <c r="J3" t="s">
        <v>335</v>
      </c>
      <c r="N3" t="s">
        <v>394</v>
      </c>
      <c r="AH3" s="102"/>
    </row>
    <row r="4" spans="1:34" x14ac:dyDescent="0.25">
      <c r="A4" s="97">
        <v>503</v>
      </c>
      <c r="B4" s="31"/>
      <c r="C4">
        <v>500</v>
      </c>
      <c r="E4" t="s">
        <v>398</v>
      </c>
      <c r="F4" t="s">
        <v>399</v>
      </c>
      <c r="H4" t="s">
        <v>333</v>
      </c>
      <c r="I4" t="s">
        <v>334</v>
      </c>
      <c r="J4" t="s">
        <v>335</v>
      </c>
      <c r="N4" t="s">
        <v>394</v>
      </c>
      <c r="AH4" s="102"/>
    </row>
    <row r="5" spans="1:34" x14ac:dyDescent="0.25">
      <c r="A5" s="97">
        <v>901</v>
      </c>
      <c r="B5" s="31"/>
      <c r="C5">
        <v>900</v>
      </c>
      <c r="E5" t="s">
        <v>398</v>
      </c>
      <c r="F5" t="s">
        <v>399</v>
      </c>
      <c r="H5" t="s">
        <v>333</v>
      </c>
      <c r="I5" t="s">
        <v>334</v>
      </c>
      <c r="J5" t="s">
        <v>335</v>
      </c>
      <c r="N5" t="s">
        <v>394</v>
      </c>
      <c r="AH5" s="102"/>
    </row>
    <row r="6" spans="1:34" x14ac:dyDescent="0.25">
      <c r="A6" s="97">
        <v>503</v>
      </c>
      <c r="B6" s="31"/>
      <c r="C6">
        <v>500</v>
      </c>
      <c r="E6" t="s">
        <v>398</v>
      </c>
      <c r="F6" t="s">
        <v>399</v>
      </c>
      <c r="H6" t="s">
        <v>333</v>
      </c>
      <c r="I6" t="s">
        <v>334</v>
      </c>
      <c r="J6" t="s">
        <v>335</v>
      </c>
      <c r="N6" t="s">
        <v>394</v>
      </c>
      <c r="AH6" s="102"/>
    </row>
    <row r="7" spans="1:34" x14ac:dyDescent="0.25">
      <c r="A7" s="97">
        <v>901</v>
      </c>
      <c r="B7" s="31"/>
      <c r="C7">
        <v>900</v>
      </c>
      <c r="E7" t="s">
        <v>398</v>
      </c>
      <c r="F7" t="s">
        <v>399</v>
      </c>
      <c r="H7" t="s">
        <v>333</v>
      </c>
      <c r="I7" t="s">
        <v>334</v>
      </c>
      <c r="J7" t="s">
        <v>335</v>
      </c>
      <c r="N7" t="s">
        <v>394</v>
      </c>
      <c r="AH7" s="102"/>
    </row>
    <row r="8" spans="1:34" x14ac:dyDescent="0.25">
      <c r="A8" s="97">
        <v>501</v>
      </c>
      <c r="B8" s="31"/>
      <c r="C8">
        <v>500</v>
      </c>
      <c r="E8" t="s">
        <v>398</v>
      </c>
      <c r="F8" t="s">
        <v>399</v>
      </c>
      <c r="H8" t="s">
        <v>333</v>
      </c>
      <c r="I8" t="s">
        <v>334</v>
      </c>
      <c r="J8" t="s">
        <v>335</v>
      </c>
      <c r="N8" t="s">
        <v>394</v>
      </c>
      <c r="AH8" s="102"/>
    </row>
    <row r="9" spans="1:34" x14ac:dyDescent="0.25">
      <c r="A9" s="97">
        <v>109</v>
      </c>
      <c r="B9" s="31"/>
      <c r="C9">
        <v>100</v>
      </c>
      <c r="E9" t="s">
        <v>398</v>
      </c>
      <c r="F9" t="s">
        <v>399</v>
      </c>
      <c r="H9" t="s">
        <v>333</v>
      </c>
      <c r="I9" t="s">
        <v>334</v>
      </c>
      <c r="J9" t="s">
        <v>335</v>
      </c>
      <c r="N9" t="s">
        <v>394</v>
      </c>
      <c r="AH9" s="102"/>
    </row>
    <row r="10" spans="1:34" x14ac:dyDescent="0.25">
      <c r="A10" s="97">
        <v>903</v>
      </c>
      <c r="B10" s="31"/>
      <c r="C10">
        <v>900</v>
      </c>
      <c r="E10" t="s">
        <v>398</v>
      </c>
      <c r="F10" t="s">
        <v>399</v>
      </c>
      <c r="H10" t="s">
        <v>333</v>
      </c>
      <c r="I10" t="s">
        <v>334</v>
      </c>
      <c r="J10" t="s">
        <v>335</v>
      </c>
      <c r="N10" t="s">
        <v>394</v>
      </c>
      <c r="AH10" s="102"/>
    </row>
    <row r="11" spans="1:34" x14ac:dyDescent="0.25">
      <c r="A11" s="97">
        <v>109</v>
      </c>
      <c r="B11" s="31"/>
      <c r="C11">
        <v>100</v>
      </c>
      <c r="E11" t="s">
        <v>398</v>
      </c>
      <c r="F11" t="s">
        <v>399</v>
      </c>
      <c r="H11" t="s">
        <v>333</v>
      </c>
      <c r="I11" t="s">
        <v>334</v>
      </c>
      <c r="J11" t="s">
        <v>335</v>
      </c>
      <c r="N11" t="s">
        <v>394</v>
      </c>
      <c r="AH11" s="102"/>
    </row>
    <row r="12" spans="1:34" x14ac:dyDescent="0.25">
      <c r="A12" s="97">
        <v>901</v>
      </c>
      <c r="B12" s="31"/>
      <c r="C12">
        <v>900</v>
      </c>
      <c r="E12" t="s">
        <v>398</v>
      </c>
      <c r="F12" t="s">
        <v>399</v>
      </c>
      <c r="H12" t="s">
        <v>333</v>
      </c>
      <c r="I12" t="s">
        <v>334</v>
      </c>
      <c r="J12" t="s">
        <v>335</v>
      </c>
      <c r="N12" t="s">
        <v>394</v>
      </c>
      <c r="AH12" s="102"/>
    </row>
    <row r="13" spans="1:34" x14ac:dyDescent="0.25">
      <c r="A13" s="97">
        <v>901</v>
      </c>
      <c r="B13" s="31"/>
      <c r="C13">
        <v>900</v>
      </c>
      <c r="E13" t="s">
        <v>398</v>
      </c>
      <c r="F13" t="s">
        <v>399</v>
      </c>
      <c r="H13" t="s">
        <v>333</v>
      </c>
      <c r="I13" t="s">
        <v>334</v>
      </c>
      <c r="J13" t="s">
        <v>335</v>
      </c>
      <c r="N13" t="s">
        <v>394</v>
      </c>
      <c r="AH13" s="102"/>
    </row>
    <row r="14" spans="1:34" x14ac:dyDescent="0.25">
      <c r="A14" s="97">
        <v>901</v>
      </c>
      <c r="B14" s="31"/>
      <c r="C14">
        <v>900</v>
      </c>
      <c r="E14" t="s">
        <v>398</v>
      </c>
      <c r="F14" t="s">
        <v>399</v>
      </c>
      <c r="H14" t="s">
        <v>333</v>
      </c>
      <c r="I14" t="s">
        <v>334</v>
      </c>
      <c r="J14" t="s">
        <v>335</v>
      </c>
      <c r="N14" t="s">
        <v>394</v>
      </c>
      <c r="AH14" s="102"/>
    </row>
    <row r="15" spans="1:34" x14ac:dyDescent="0.25">
      <c r="A15" s="97">
        <v>503</v>
      </c>
      <c r="B15" s="31"/>
      <c r="C15">
        <v>500</v>
      </c>
      <c r="E15" t="s">
        <v>398</v>
      </c>
      <c r="F15" t="s">
        <v>399</v>
      </c>
      <c r="H15" t="s">
        <v>333</v>
      </c>
      <c r="I15" t="s">
        <v>334</v>
      </c>
      <c r="J15" t="s">
        <v>335</v>
      </c>
      <c r="N15" t="s">
        <v>394</v>
      </c>
      <c r="AH15" s="102"/>
    </row>
    <row r="16" spans="1:34" x14ac:dyDescent="0.25">
      <c r="A16" s="97">
        <v>109</v>
      </c>
      <c r="B16" s="31"/>
      <c r="C16">
        <v>100</v>
      </c>
      <c r="E16" t="s">
        <v>398</v>
      </c>
      <c r="F16" t="s">
        <v>399</v>
      </c>
      <c r="H16" t="s">
        <v>333</v>
      </c>
      <c r="I16" t="s">
        <v>334</v>
      </c>
      <c r="J16" t="s">
        <v>335</v>
      </c>
      <c r="N16" t="s">
        <v>394</v>
      </c>
      <c r="AH16" s="102"/>
    </row>
    <row r="17" spans="1:34" x14ac:dyDescent="0.25">
      <c r="A17" s="97">
        <v>503</v>
      </c>
      <c r="B17" s="31"/>
      <c r="C17">
        <v>500</v>
      </c>
      <c r="E17" t="s">
        <v>398</v>
      </c>
      <c r="F17" t="s">
        <v>399</v>
      </c>
      <c r="H17" t="s">
        <v>333</v>
      </c>
      <c r="I17" t="s">
        <v>334</v>
      </c>
      <c r="J17" t="s">
        <v>335</v>
      </c>
      <c r="N17" t="s">
        <v>394</v>
      </c>
      <c r="AH17" s="102"/>
    </row>
    <row r="18" spans="1:34" x14ac:dyDescent="0.25">
      <c r="A18" s="97">
        <v>503</v>
      </c>
      <c r="B18" s="31"/>
      <c r="C18">
        <v>500</v>
      </c>
      <c r="E18" t="s">
        <v>398</v>
      </c>
      <c r="F18" t="s">
        <v>399</v>
      </c>
      <c r="H18" t="s">
        <v>333</v>
      </c>
      <c r="I18" t="s">
        <v>334</v>
      </c>
      <c r="J18" t="s">
        <v>335</v>
      </c>
      <c r="N18" t="s">
        <v>394</v>
      </c>
      <c r="AH18" s="102"/>
    </row>
    <row r="19" spans="1:34" x14ac:dyDescent="0.25">
      <c r="A19" s="97">
        <v>903</v>
      </c>
      <c r="B19" s="31"/>
      <c r="C19">
        <v>900</v>
      </c>
      <c r="E19" t="s">
        <v>398</v>
      </c>
      <c r="F19" t="s">
        <v>399</v>
      </c>
      <c r="H19" t="s">
        <v>333</v>
      </c>
      <c r="I19" t="s">
        <v>334</v>
      </c>
      <c r="J19" t="s">
        <v>335</v>
      </c>
      <c r="N19" t="s">
        <v>394</v>
      </c>
      <c r="AH19" s="102"/>
    </row>
    <row r="20" spans="1:34" x14ac:dyDescent="0.25">
      <c r="A20" s="97">
        <v>109</v>
      </c>
      <c r="B20" s="31"/>
      <c r="C20">
        <v>100</v>
      </c>
      <c r="E20" t="s">
        <v>398</v>
      </c>
      <c r="F20" t="s">
        <v>399</v>
      </c>
      <c r="H20" t="s">
        <v>333</v>
      </c>
      <c r="I20" t="s">
        <v>334</v>
      </c>
      <c r="J20" t="s">
        <v>335</v>
      </c>
      <c r="N20" t="s">
        <v>394</v>
      </c>
      <c r="AH20" s="102"/>
    </row>
    <row r="21" spans="1:34" x14ac:dyDescent="0.25">
      <c r="A21" s="97">
        <v>501</v>
      </c>
      <c r="B21" s="31"/>
      <c r="C21">
        <v>500</v>
      </c>
      <c r="E21" t="s">
        <v>398</v>
      </c>
      <c r="F21" t="s">
        <v>399</v>
      </c>
      <c r="H21" t="s">
        <v>333</v>
      </c>
      <c r="I21" t="s">
        <v>334</v>
      </c>
      <c r="J21" t="s">
        <v>335</v>
      </c>
      <c r="N21" t="s">
        <v>394</v>
      </c>
      <c r="AH21" s="102"/>
    </row>
    <row r="22" spans="1:34" x14ac:dyDescent="0.25">
      <c r="A22" s="97">
        <v>501</v>
      </c>
      <c r="B22" s="31"/>
      <c r="C22">
        <v>500</v>
      </c>
      <c r="E22" t="s">
        <v>398</v>
      </c>
      <c r="F22" t="s">
        <v>399</v>
      </c>
      <c r="H22" t="s">
        <v>333</v>
      </c>
      <c r="I22" t="s">
        <v>334</v>
      </c>
      <c r="J22" t="s">
        <v>335</v>
      </c>
      <c r="N22" t="s">
        <v>394</v>
      </c>
      <c r="AH22" s="102"/>
    </row>
    <row r="23" spans="1:34" x14ac:dyDescent="0.25">
      <c r="A23" s="97">
        <v>109</v>
      </c>
      <c r="B23" s="31"/>
      <c r="C23">
        <v>100</v>
      </c>
      <c r="E23" t="s">
        <v>398</v>
      </c>
      <c r="F23" t="s">
        <v>399</v>
      </c>
      <c r="H23" t="s">
        <v>333</v>
      </c>
      <c r="I23" t="s">
        <v>334</v>
      </c>
      <c r="J23" t="s">
        <v>335</v>
      </c>
      <c r="N23" t="s">
        <v>394</v>
      </c>
      <c r="AH23" s="102"/>
    </row>
    <row r="24" spans="1:34" x14ac:dyDescent="0.25">
      <c r="A24" s="97">
        <v>903</v>
      </c>
      <c r="B24" s="31"/>
      <c r="C24">
        <v>900</v>
      </c>
      <c r="E24" t="s">
        <v>398</v>
      </c>
      <c r="F24" t="s">
        <v>399</v>
      </c>
      <c r="H24" t="s">
        <v>333</v>
      </c>
      <c r="I24" t="s">
        <v>334</v>
      </c>
      <c r="J24" t="s">
        <v>335</v>
      </c>
      <c r="N24" t="s">
        <v>394</v>
      </c>
      <c r="AH24" s="102"/>
    </row>
    <row r="25" spans="1:34" x14ac:dyDescent="0.25">
      <c r="A25" s="97">
        <v>901</v>
      </c>
      <c r="B25" s="31"/>
      <c r="C25">
        <v>900</v>
      </c>
      <c r="E25" t="s">
        <v>398</v>
      </c>
      <c r="F25" t="s">
        <v>399</v>
      </c>
      <c r="H25" t="s">
        <v>333</v>
      </c>
      <c r="I25" t="s">
        <v>334</v>
      </c>
      <c r="J25" t="s">
        <v>335</v>
      </c>
      <c r="N25" t="s">
        <v>394</v>
      </c>
      <c r="AH25" s="102"/>
    </row>
    <row r="26" spans="1:34" x14ac:dyDescent="0.25">
      <c r="A26" s="97">
        <v>901</v>
      </c>
      <c r="B26" s="31"/>
      <c r="C26">
        <v>900</v>
      </c>
      <c r="E26" t="s">
        <v>398</v>
      </c>
      <c r="F26" t="s">
        <v>399</v>
      </c>
      <c r="H26" t="s">
        <v>333</v>
      </c>
      <c r="I26" t="s">
        <v>334</v>
      </c>
      <c r="J26" t="s">
        <v>335</v>
      </c>
      <c r="N26" t="s">
        <v>394</v>
      </c>
      <c r="AH26" s="102"/>
    </row>
    <row r="27" spans="1:34" x14ac:dyDescent="0.25">
      <c r="A27" s="97">
        <v>503</v>
      </c>
      <c r="B27" s="31"/>
      <c r="C27">
        <v>500</v>
      </c>
      <c r="E27" t="s">
        <v>398</v>
      </c>
      <c r="F27" t="s">
        <v>399</v>
      </c>
      <c r="H27" t="s">
        <v>333</v>
      </c>
      <c r="I27" t="s">
        <v>334</v>
      </c>
      <c r="J27" t="s">
        <v>335</v>
      </c>
      <c r="N27" t="s">
        <v>394</v>
      </c>
      <c r="AH27" s="102"/>
    </row>
    <row r="28" spans="1:34" x14ac:dyDescent="0.25">
      <c r="A28" s="97">
        <v>503</v>
      </c>
      <c r="B28" s="31"/>
      <c r="C28">
        <v>500</v>
      </c>
      <c r="E28" t="s">
        <v>398</v>
      </c>
      <c r="F28" t="s">
        <v>399</v>
      </c>
      <c r="H28" t="s">
        <v>333</v>
      </c>
      <c r="I28" t="s">
        <v>334</v>
      </c>
      <c r="J28" t="s">
        <v>335</v>
      </c>
      <c r="N28" t="s">
        <v>394</v>
      </c>
      <c r="AH28" s="102"/>
    </row>
    <row r="29" spans="1:34" x14ac:dyDescent="0.25">
      <c r="A29" s="97">
        <v>109</v>
      </c>
      <c r="B29" s="31"/>
      <c r="C29">
        <v>100</v>
      </c>
      <c r="E29" t="s">
        <v>398</v>
      </c>
      <c r="F29" t="s">
        <v>399</v>
      </c>
      <c r="H29" t="s">
        <v>333</v>
      </c>
      <c r="I29" t="s">
        <v>334</v>
      </c>
      <c r="J29" t="s">
        <v>335</v>
      </c>
      <c r="N29" t="s">
        <v>394</v>
      </c>
      <c r="AH29" s="102"/>
    </row>
    <row r="30" spans="1:34" x14ac:dyDescent="0.25">
      <c r="A30" s="97">
        <v>109</v>
      </c>
      <c r="B30" s="31"/>
      <c r="C30">
        <v>100</v>
      </c>
      <c r="E30" t="s">
        <v>398</v>
      </c>
      <c r="F30" t="s">
        <v>399</v>
      </c>
      <c r="H30" t="s">
        <v>333</v>
      </c>
      <c r="I30" t="s">
        <v>334</v>
      </c>
      <c r="J30" t="s">
        <v>335</v>
      </c>
      <c r="N30" t="s">
        <v>394</v>
      </c>
      <c r="AH30" s="102"/>
    </row>
    <row r="31" spans="1:34" x14ac:dyDescent="0.25">
      <c r="A31" s="97">
        <v>102</v>
      </c>
      <c r="B31" s="31"/>
      <c r="C31">
        <v>100</v>
      </c>
      <c r="E31" t="s">
        <v>398</v>
      </c>
      <c r="F31" t="s">
        <v>399</v>
      </c>
      <c r="H31" t="s">
        <v>333</v>
      </c>
      <c r="I31" t="s">
        <v>334</v>
      </c>
      <c r="J31" t="s">
        <v>335</v>
      </c>
      <c r="N31" t="s">
        <v>394</v>
      </c>
      <c r="AH31" s="102"/>
    </row>
    <row r="32" spans="1:34" x14ac:dyDescent="0.25">
      <c r="A32" s="97">
        <v>901</v>
      </c>
      <c r="B32" s="31"/>
      <c r="C32">
        <v>900</v>
      </c>
      <c r="E32" t="s">
        <v>398</v>
      </c>
      <c r="F32" t="s">
        <v>399</v>
      </c>
      <c r="H32" t="s">
        <v>333</v>
      </c>
      <c r="I32" t="s">
        <v>334</v>
      </c>
      <c r="J32" t="s">
        <v>335</v>
      </c>
      <c r="N32" t="s">
        <v>394</v>
      </c>
      <c r="AH32" s="102"/>
    </row>
    <row r="33" spans="1:34" x14ac:dyDescent="0.25">
      <c r="A33" s="97">
        <v>503</v>
      </c>
      <c r="B33" s="31"/>
      <c r="C33">
        <v>500</v>
      </c>
      <c r="E33" t="s">
        <v>398</v>
      </c>
      <c r="F33" t="s">
        <v>399</v>
      </c>
      <c r="H33" t="s">
        <v>333</v>
      </c>
      <c r="I33" t="s">
        <v>334</v>
      </c>
      <c r="J33" t="s">
        <v>335</v>
      </c>
      <c r="N33" t="s">
        <v>394</v>
      </c>
      <c r="AH33" s="102"/>
    </row>
    <row r="34" spans="1:34" x14ac:dyDescent="0.25">
      <c r="A34" s="97">
        <v>901</v>
      </c>
      <c r="B34" s="31"/>
      <c r="C34">
        <v>900</v>
      </c>
      <c r="E34" t="s">
        <v>398</v>
      </c>
      <c r="F34" t="s">
        <v>399</v>
      </c>
      <c r="H34" t="s">
        <v>333</v>
      </c>
      <c r="I34" t="s">
        <v>334</v>
      </c>
      <c r="J34" t="s">
        <v>335</v>
      </c>
      <c r="N34" t="s">
        <v>394</v>
      </c>
      <c r="AH34" s="102"/>
    </row>
    <row r="35" spans="1:34" x14ac:dyDescent="0.25">
      <c r="A35" s="97">
        <v>903</v>
      </c>
      <c r="B35" s="31"/>
      <c r="C35">
        <v>900</v>
      </c>
      <c r="E35" t="s">
        <v>398</v>
      </c>
      <c r="F35" t="s">
        <v>399</v>
      </c>
      <c r="H35" t="s">
        <v>333</v>
      </c>
      <c r="I35" t="s">
        <v>334</v>
      </c>
      <c r="J35" t="s">
        <v>335</v>
      </c>
      <c r="N35" t="s">
        <v>394</v>
      </c>
      <c r="AH35" s="102"/>
    </row>
    <row r="36" spans="1:34" x14ac:dyDescent="0.25">
      <c r="A36" s="97">
        <v>501</v>
      </c>
      <c r="B36" s="31"/>
      <c r="C36">
        <v>500</v>
      </c>
      <c r="E36" t="s">
        <v>398</v>
      </c>
      <c r="F36" t="s">
        <v>399</v>
      </c>
      <c r="H36" t="s">
        <v>333</v>
      </c>
      <c r="I36" t="s">
        <v>334</v>
      </c>
      <c r="J36" t="s">
        <v>335</v>
      </c>
      <c r="N36" t="s">
        <v>394</v>
      </c>
      <c r="AH36" s="102"/>
    </row>
    <row r="37" spans="1:34" x14ac:dyDescent="0.25">
      <c r="A37" s="97">
        <v>109</v>
      </c>
      <c r="B37" s="31"/>
      <c r="C37">
        <v>100</v>
      </c>
      <c r="E37" t="s">
        <v>398</v>
      </c>
      <c r="F37" t="s">
        <v>399</v>
      </c>
      <c r="H37" t="s">
        <v>333</v>
      </c>
      <c r="I37" t="s">
        <v>334</v>
      </c>
      <c r="J37" t="s">
        <v>335</v>
      </c>
      <c r="N37" t="s">
        <v>394</v>
      </c>
      <c r="AH37" s="102"/>
    </row>
    <row r="38" spans="1:34" x14ac:dyDescent="0.25">
      <c r="A38" s="97">
        <v>109</v>
      </c>
      <c r="B38" s="31"/>
      <c r="C38">
        <v>100</v>
      </c>
      <c r="E38" t="s">
        <v>398</v>
      </c>
      <c r="F38" t="s">
        <v>399</v>
      </c>
      <c r="H38" t="s">
        <v>333</v>
      </c>
      <c r="I38" t="s">
        <v>334</v>
      </c>
      <c r="J38" t="s">
        <v>335</v>
      </c>
      <c r="N38" t="s">
        <v>394</v>
      </c>
      <c r="AH38" s="102"/>
    </row>
    <row r="39" spans="1:34" x14ac:dyDescent="0.25">
      <c r="A39" s="97">
        <v>903</v>
      </c>
      <c r="B39" s="31"/>
      <c r="C39">
        <v>900</v>
      </c>
      <c r="E39" t="s">
        <v>398</v>
      </c>
      <c r="F39" t="s">
        <v>399</v>
      </c>
      <c r="H39" t="s">
        <v>333</v>
      </c>
      <c r="I39" t="s">
        <v>334</v>
      </c>
      <c r="J39" t="s">
        <v>335</v>
      </c>
      <c r="N39" t="s">
        <v>394</v>
      </c>
      <c r="AH39" s="102"/>
    </row>
    <row r="40" spans="1:34" x14ac:dyDescent="0.25">
      <c r="A40" s="97">
        <v>503</v>
      </c>
      <c r="B40" s="31"/>
      <c r="C40">
        <v>500</v>
      </c>
      <c r="E40" t="s">
        <v>398</v>
      </c>
      <c r="F40" t="s">
        <v>399</v>
      </c>
      <c r="H40" t="s">
        <v>333</v>
      </c>
      <c r="I40" t="s">
        <v>334</v>
      </c>
      <c r="J40" t="s">
        <v>335</v>
      </c>
      <c r="N40" t="s">
        <v>394</v>
      </c>
      <c r="AH40" s="102"/>
    </row>
    <row r="41" spans="1:34" x14ac:dyDescent="0.25">
      <c r="A41" s="97">
        <v>503</v>
      </c>
      <c r="B41" s="31"/>
      <c r="C41">
        <v>500</v>
      </c>
      <c r="E41" t="s">
        <v>398</v>
      </c>
      <c r="F41" t="s">
        <v>399</v>
      </c>
      <c r="H41" t="s">
        <v>333</v>
      </c>
      <c r="I41" t="s">
        <v>334</v>
      </c>
      <c r="J41" t="s">
        <v>335</v>
      </c>
      <c r="N41" t="s">
        <v>394</v>
      </c>
      <c r="AH41" s="102"/>
    </row>
    <row r="42" spans="1:34" x14ac:dyDescent="0.25">
      <c r="A42" s="97">
        <v>503</v>
      </c>
      <c r="B42" s="31"/>
      <c r="C42">
        <v>500</v>
      </c>
      <c r="E42" t="s">
        <v>398</v>
      </c>
      <c r="F42" t="s">
        <v>399</v>
      </c>
      <c r="H42" t="s">
        <v>333</v>
      </c>
      <c r="I42" t="s">
        <v>334</v>
      </c>
      <c r="J42" t="s">
        <v>335</v>
      </c>
      <c r="N42" t="s">
        <v>394</v>
      </c>
      <c r="AH42" s="102"/>
    </row>
    <row r="43" spans="1:34" x14ac:dyDescent="0.25">
      <c r="A43" s="97">
        <v>501</v>
      </c>
      <c r="B43" s="31"/>
      <c r="C43">
        <v>500</v>
      </c>
      <c r="E43" t="s">
        <v>398</v>
      </c>
      <c r="F43" t="s">
        <v>399</v>
      </c>
      <c r="H43" t="s">
        <v>333</v>
      </c>
      <c r="I43" t="s">
        <v>334</v>
      </c>
      <c r="J43" t="s">
        <v>335</v>
      </c>
      <c r="N43" t="s">
        <v>394</v>
      </c>
      <c r="AH43" s="102"/>
    </row>
    <row r="44" spans="1:34" x14ac:dyDescent="0.25">
      <c r="A44" s="97">
        <v>109</v>
      </c>
      <c r="B44" s="31"/>
      <c r="C44">
        <v>100</v>
      </c>
      <c r="E44" t="s">
        <v>398</v>
      </c>
      <c r="F44" t="s">
        <v>399</v>
      </c>
      <c r="H44" t="s">
        <v>333</v>
      </c>
      <c r="I44" t="s">
        <v>334</v>
      </c>
      <c r="J44" t="s">
        <v>335</v>
      </c>
      <c r="N44" t="s">
        <v>394</v>
      </c>
      <c r="AH44" s="102"/>
    </row>
    <row r="45" spans="1:34" x14ac:dyDescent="0.25">
      <c r="A45" s="97">
        <v>903</v>
      </c>
      <c r="B45" s="31"/>
      <c r="C45">
        <v>900</v>
      </c>
      <c r="E45" t="s">
        <v>398</v>
      </c>
      <c r="F45" t="s">
        <v>399</v>
      </c>
      <c r="H45" t="s">
        <v>333</v>
      </c>
      <c r="I45" t="s">
        <v>334</v>
      </c>
      <c r="J45" t="s">
        <v>335</v>
      </c>
      <c r="N45" t="s">
        <v>394</v>
      </c>
      <c r="AH45" s="102"/>
    </row>
    <row r="46" spans="1:34" x14ac:dyDescent="0.25">
      <c r="A46" s="97">
        <v>501</v>
      </c>
      <c r="B46" s="31"/>
      <c r="C46">
        <v>500</v>
      </c>
      <c r="E46" t="s">
        <v>398</v>
      </c>
      <c r="F46" t="s">
        <v>399</v>
      </c>
      <c r="H46" t="s">
        <v>333</v>
      </c>
      <c r="I46" t="s">
        <v>334</v>
      </c>
      <c r="J46" t="s">
        <v>335</v>
      </c>
      <c r="N46" t="s">
        <v>394</v>
      </c>
      <c r="AH46" s="102"/>
    </row>
    <row r="47" spans="1:34" x14ac:dyDescent="0.25">
      <c r="A47" s="97">
        <v>109</v>
      </c>
      <c r="B47" s="31"/>
      <c r="C47">
        <v>100</v>
      </c>
      <c r="E47" t="s">
        <v>398</v>
      </c>
      <c r="F47" t="s">
        <v>399</v>
      </c>
      <c r="H47" t="s">
        <v>333</v>
      </c>
      <c r="I47" t="s">
        <v>334</v>
      </c>
      <c r="J47" t="s">
        <v>335</v>
      </c>
      <c r="N47" t="s">
        <v>394</v>
      </c>
      <c r="AH47" s="102"/>
    </row>
    <row r="48" spans="1:34" x14ac:dyDescent="0.25">
      <c r="A48" s="97">
        <v>102</v>
      </c>
      <c r="B48" s="31"/>
      <c r="C48">
        <v>100</v>
      </c>
      <c r="E48" t="s">
        <v>398</v>
      </c>
      <c r="F48" t="s">
        <v>399</v>
      </c>
      <c r="H48" t="s">
        <v>333</v>
      </c>
      <c r="I48" t="s">
        <v>334</v>
      </c>
      <c r="J48" t="s">
        <v>335</v>
      </c>
      <c r="N48" t="s">
        <v>394</v>
      </c>
      <c r="AH48" s="102"/>
    </row>
    <row r="49" spans="1:34" x14ac:dyDescent="0.25">
      <c r="A49" s="97">
        <v>503</v>
      </c>
      <c r="B49" s="31"/>
      <c r="C49">
        <v>500</v>
      </c>
      <c r="E49" t="s">
        <v>398</v>
      </c>
      <c r="F49" t="s">
        <v>399</v>
      </c>
      <c r="H49" t="s">
        <v>333</v>
      </c>
      <c r="I49" t="s">
        <v>334</v>
      </c>
      <c r="J49" t="s">
        <v>335</v>
      </c>
      <c r="N49" t="s">
        <v>394</v>
      </c>
      <c r="AH49" s="102"/>
    </row>
    <row r="50" spans="1:34" x14ac:dyDescent="0.25">
      <c r="A50" s="97">
        <v>901</v>
      </c>
      <c r="B50" s="31"/>
      <c r="C50">
        <v>900</v>
      </c>
      <c r="E50" t="s">
        <v>398</v>
      </c>
      <c r="F50" t="s">
        <v>399</v>
      </c>
      <c r="H50" t="s">
        <v>333</v>
      </c>
      <c r="I50" t="s">
        <v>334</v>
      </c>
      <c r="J50" t="s">
        <v>335</v>
      </c>
      <c r="N50" t="s">
        <v>394</v>
      </c>
      <c r="AH50" s="102"/>
    </row>
    <row r="51" spans="1:34" x14ac:dyDescent="0.25">
      <c r="A51" s="97">
        <v>109</v>
      </c>
      <c r="B51" s="31"/>
      <c r="C51">
        <v>100</v>
      </c>
      <c r="E51" t="s">
        <v>398</v>
      </c>
      <c r="F51" t="s">
        <v>399</v>
      </c>
      <c r="H51" t="s">
        <v>333</v>
      </c>
      <c r="I51" t="s">
        <v>334</v>
      </c>
      <c r="J51" t="s">
        <v>335</v>
      </c>
      <c r="N51" t="s">
        <v>394</v>
      </c>
      <c r="AH51" s="102"/>
    </row>
    <row r="52" spans="1:34" x14ac:dyDescent="0.25">
      <c r="A52" s="97">
        <v>901</v>
      </c>
      <c r="B52" s="31"/>
      <c r="C52">
        <v>900</v>
      </c>
      <c r="E52" t="s">
        <v>398</v>
      </c>
      <c r="F52" t="s">
        <v>399</v>
      </c>
      <c r="H52" t="s">
        <v>333</v>
      </c>
      <c r="I52" t="s">
        <v>334</v>
      </c>
      <c r="J52" t="s">
        <v>335</v>
      </c>
      <c r="N52" t="s">
        <v>394</v>
      </c>
      <c r="AH52" s="102"/>
    </row>
    <row r="53" spans="1:34" x14ac:dyDescent="0.25">
      <c r="A53" s="97">
        <v>501</v>
      </c>
      <c r="B53" s="31"/>
      <c r="C53">
        <v>500</v>
      </c>
      <c r="E53" t="s">
        <v>398</v>
      </c>
      <c r="F53" t="s">
        <v>399</v>
      </c>
      <c r="H53" t="s">
        <v>333</v>
      </c>
      <c r="I53" t="s">
        <v>334</v>
      </c>
      <c r="J53" t="s">
        <v>335</v>
      </c>
      <c r="N53" t="s">
        <v>394</v>
      </c>
      <c r="AH53" s="102"/>
    </row>
    <row r="54" spans="1:34" x14ac:dyDescent="0.25">
      <c r="A54" s="97">
        <v>501</v>
      </c>
      <c r="B54" s="31"/>
      <c r="C54">
        <v>500</v>
      </c>
      <c r="E54" t="s">
        <v>398</v>
      </c>
      <c r="F54" t="s">
        <v>399</v>
      </c>
      <c r="H54" t="s">
        <v>333</v>
      </c>
      <c r="I54" t="s">
        <v>334</v>
      </c>
      <c r="J54" t="s">
        <v>335</v>
      </c>
      <c r="N54" t="s">
        <v>394</v>
      </c>
      <c r="AH54" s="102"/>
    </row>
    <row r="55" spans="1:34" x14ac:dyDescent="0.25">
      <c r="A55" s="97">
        <v>201</v>
      </c>
      <c r="B55" s="31"/>
      <c r="C55">
        <v>200</v>
      </c>
      <c r="E55" t="s">
        <v>398</v>
      </c>
      <c r="F55" t="s">
        <v>399</v>
      </c>
      <c r="H55" t="s">
        <v>333</v>
      </c>
      <c r="I55" t="s">
        <v>334</v>
      </c>
      <c r="J55" t="s">
        <v>335</v>
      </c>
      <c r="N55" t="s">
        <v>394</v>
      </c>
      <c r="AH55" s="102"/>
    </row>
    <row r="56" spans="1:34" x14ac:dyDescent="0.25">
      <c r="A56" s="97">
        <v>109</v>
      </c>
      <c r="B56" s="31"/>
      <c r="C56">
        <v>100</v>
      </c>
      <c r="E56" t="s">
        <v>398</v>
      </c>
      <c r="F56" t="s">
        <v>399</v>
      </c>
      <c r="H56" t="s">
        <v>333</v>
      </c>
      <c r="I56" t="s">
        <v>334</v>
      </c>
      <c r="J56" t="s">
        <v>335</v>
      </c>
      <c r="N56" t="s">
        <v>394</v>
      </c>
      <c r="AH56" s="102"/>
    </row>
    <row r="57" spans="1:34" x14ac:dyDescent="0.25">
      <c r="A57" s="97">
        <v>901</v>
      </c>
      <c r="B57" s="31"/>
      <c r="C57">
        <v>900</v>
      </c>
      <c r="E57" t="s">
        <v>398</v>
      </c>
      <c r="F57" t="s">
        <v>399</v>
      </c>
      <c r="H57" t="s">
        <v>333</v>
      </c>
      <c r="I57" t="s">
        <v>334</v>
      </c>
      <c r="J57" t="s">
        <v>335</v>
      </c>
      <c r="N57" t="s">
        <v>394</v>
      </c>
      <c r="AH57" s="102"/>
    </row>
    <row r="58" spans="1:34" x14ac:dyDescent="0.25">
      <c r="A58" s="97">
        <v>305</v>
      </c>
      <c r="B58" s="31"/>
      <c r="C58">
        <v>300</v>
      </c>
      <c r="E58" t="s">
        <v>398</v>
      </c>
      <c r="F58" t="s">
        <v>399</v>
      </c>
      <c r="H58" t="s">
        <v>333</v>
      </c>
      <c r="I58" t="s">
        <v>334</v>
      </c>
      <c r="J58" t="s">
        <v>335</v>
      </c>
      <c r="N58" t="s">
        <v>394</v>
      </c>
      <c r="AH58" s="102"/>
    </row>
    <row r="59" spans="1:34" x14ac:dyDescent="0.25">
      <c r="A59" s="97">
        <v>503</v>
      </c>
      <c r="B59" s="31"/>
      <c r="C59">
        <v>500</v>
      </c>
      <c r="E59" t="s">
        <v>398</v>
      </c>
      <c r="F59" t="s">
        <v>399</v>
      </c>
      <c r="H59" t="s">
        <v>333</v>
      </c>
      <c r="I59" t="s">
        <v>334</v>
      </c>
      <c r="J59" t="s">
        <v>335</v>
      </c>
      <c r="N59" t="s">
        <v>394</v>
      </c>
      <c r="AH59" s="102"/>
    </row>
    <row r="60" spans="1:34" x14ac:dyDescent="0.25">
      <c r="A60" s="97">
        <v>501</v>
      </c>
      <c r="B60" s="31"/>
      <c r="C60">
        <v>500</v>
      </c>
      <c r="E60" t="s">
        <v>398</v>
      </c>
      <c r="F60" t="s">
        <v>399</v>
      </c>
      <c r="H60" t="s">
        <v>333</v>
      </c>
      <c r="I60" t="s">
        <v>334</v>
      </c>
      <c r="J60" t="s">
        <v>335</v>
      </c>
      <c r="N60" t="s">
        <v>394</v>
      </c>
      <c r="AH60" s="102"/>
    </row>
    <row r="61" spans="1:34" x14ac:dyDescent="0.25">
      <c r="A61" s="97">
        <v>503</v>
      </c>
      <c r="B61" s="31"/>
      <c r="C61">
        <v>500</v>
      </c>
      <c r="E61" t="s">
        <v>398</v>
      </c>
      <c r="F61" t="s">
        <v>399</v>
      </c>
      <c r="H61" t="s">
        <v>333</v>
      </c>
      <c r="I61" t="s">
        <v>334</v>
      </c>
      <c r="J61" t="s">
        <v>335</v>
      </c>
      <c r="N61" t="s">
        <v>394</v>
      </c>
      <c r="AH61" s="102"/>
    </row>
    <row r="62" spans="1:34" x14ac:dyDescent="0.25">
      <c r="A62" s="97">
        <v>503</v>
      </c>
      <c r="B62" s="31"/>
      <c r="C62">
        <v>500</v>
      </c>
      <c r="E62" t="s">
        <v>398</v>
      </c>
      <c r="F62" t="s">
        <v>399</v>
      </c>
      <c r="H62" t="s">
        <v>333</v>
      </c>
      <c r="I62" t="s">
        <v>334</v>
      </c>
      <c r="J62" t="s">
        <v>335</v>
      </c>
      <c r="N62" t="s">
        <v>394</v>
      </c>
      <c r="AH62" s="102"/>
    </row>
    <row r="63" spans="1:34" x14ac:dyDescent="0.25">
      <c r="A63" s="97">
        <v>503</v>
      </c>
      <c r="B63" s="31"/>
      <c r="C63">
        <v>500</v>
      </c>
      <c r="E63" t="s">
        <v>398</v>
      </c>
      <c r="F63" t="s">
        <v>399</v>
      </c>
      <c r="H63" t="s">
        <v>333</v>
      </c>
      <c r="I63" t="s">
        <v>334</v>
      </c>
      <c r="J63" t="s">
        <v>335</v>
      </c>
      <c r="N63" t="s">
        <v>394</v>
      </c>
      <c r="AH63" s="102"/>
    </row>
    <row r="64" spans="1:34" x14ac:dyDescent="0.25">
      <c r="A64" s="97">
        <v>503</v>
      </c>
      <c r="B64" s="31"/>
      <c r="C64">
        <v>500</v>
      </c>
      <c r="E64" t="s">
        <v>398</v>
      </c>
      <c r="F64" t="s">
        <v>399</v>
      </c>
      <c r="H64" t="s">
        <v>333</v>
      </c>
      <c r="I64" t="s">
        <v>334</v>
      </c>
      <c r="J64" t="s">
        <v>335</v>
      </c>
      <c r="N64" t="s">
        <v>394</v>
      </c>
      <c r="AH64" s="102"/>
    </row>
    <row r="65" spans="1:34" ht="15.75" thickBot="1" x14ac:dyDescent="0.3">
      <c r="A65" s="98">
        <v>109</v>
      </c>
      <c r="B65" s="39"/>
      <c r="C65" s="40">
        <v>100</v>
      </c>
      <c r="D65" s="40" t="s">
        <v>340</v>
      </c>
      <c r="E65" s="40" t="s">
        <v>398</v>
      </c>
      <c r="F65" s="40" t="s">
        <v>399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411</v>
      </c>
      <c r="F3" s="29">
        <f>IF(P3=0,0,COUNTIF(Pasaia_1_3b_imgsummary!BQ3:EB3,"100")*100/P3)</f>
        <v>1.5625</v>
      </c>
      <c r="G3">
        <f>IF(P3=0,0,COUNTIF(Pasaia_1_3b_imgsummary!BQ3:EB3,"200")*100/P3)</f>
        <v>0</v>
      </c>
      <c r="H3" s="29">
        <f>IF(P3=0,0,COUNTIF(Pasaia_1_3b_imgsummary!BQ3:EB3,"300")*100/P3)</f>
        <v>7.8125</v>
      </c>
      <c r="I3">
        <f>IF(P3=0,0,COUNTIF(Pasaia_1_3b_imgsummary!BQ3:EB3,"400")*100/P3)</f>
        <v>0</v>
      </c>
      <c r="J3" s="29">
        <f>IF(P3=0,0,COUNTIF(Pasaia_1_3b_imgsummary!BQ3:EB3,"500")*100/P3)</f>
        <v>40.625</v>
      </c>
      <c r="K3">
        <f>IF(P3=0,0,COUNTIF(Pasaia_1_3b_imgsummary!BQ3:EB3,"600")*100/P3)</f>
        <v>0</v>
      </c>
      <c r="L3">
        <f>IF(P3=0,0,COUNTIF(Pasaia_1_3b_imgsummary!BQ3:EB3,"700")*100/P3)</f>
        <v>0</v>
      </c>
      <c r="M3">
        <f>IF(P3=0,0,COUNTIF(Pasaia_1_3b_imgsummary!BQ3:EB3,"800")*100/P3)</f>
        <v>0</v>
      </c>
      <c r="N3" s="29">
        <f>IF(P3=0,0,COUNTIF(Pasaia_1_3b_imgsummary!BQ3:EB3,"900")*100/P3)</f>
        <v>50</v>
      </c>
      <c r="O3">
        <f>IF(P3=0,0,COUNTIF(Pasaia_1_3b_imgsummary!BQ3:EB3,"1000")*100/P3)</f>
        <v>0</v>
      </c>
      <c r="P3">
        <f>64-COUNTIF(Pasaia_1_3b_imgsummary!BQ3:EB3,"TWS")</f>
        <v>64</v>
      </c>
      <c r="S3">
        <f>IF(P3=0,0,COUNTIF(Pasaia_1_3b_imgsummary!E3:BP3,"108")*100/P3)</f>
        <v>0</v>
      </c>
      <c r="T3">
        <f>IF(P3=0,0,COUNTIF(Pasaia_1_3b_imgsummary!E3:BP3,"105")*100/P3)</f>
        <v>0</v>
      </c>
      <c r="U3">
        <f>IF(P3=0,0,COUNTIF(Pasaia_1_3b_imgsummary!E3:BP3,"103")*100/P3)</f>
        <v>0</v>
      </c>
      <c r="V3">
        <f>IF(P3=0,0,COUNTIF(Pasaia_1_3b_imgsummary!E3:BP3,"107")*100/P3)</f>
        <v>0</v>
      </c>
      <c r="W3">
        <f>IF(P3=0,0,COUNTIF(Pasaia_1_3b_imgsummary!E3:BP3,"101")*100/P3)</f>
        <v>0</v>
      </c>
      <c r="X3">
        <f>IF(P3=0,0,COUNTIF(Pasaia_1_3b_imgsummary!E3:BP3,"106")*100/P3)</f>
        <v>0</v>
      </c>
      <c r="Y3">
        <f>IF(P3=0,0,COUNTIF(Pasaia_1_3b_imgsummary!E3:BP3,"102")*100/P3)</f>
        <v>0</v>
      </c>
      <c r="Z3">
        <f>IF(P3=0,0,COUNTIF(Pasaia_1_3b_imgsummary!E3:BP3,"104")*100/P3)</f>
        <v>0</v>
      </c>
      <c r="AA3">
        <f>IF(P3=0,0,COUNTIF(Pasaia_1_3b_imgsummary!E3:BP3,"111")*100/P3)</f>
        <v>0</v>
      </c>
      <c r="AB3">
        <f>IF(P3=0,0,COUNTIF(Pasaia_1_3b_imgsummary!E3:BP3,"112")*100/P3)</f>
        <v>0</v>
      </c>
      <c r="AC3">
        <f>IF(P3=0,0,COUNTIF(Pasaia_1_3b_imgsummary!E3:BP3,"113")*100/P3)</f>
        <v>0</v>
      </c>
      <c r="AD3">
        <f>IF(P3=0,0,COUNTIF(Pasaia_1_3b_imgsummary!E3:BP3,"114")*100/P3)</f>
        <v>0</v>
      </c>
      <c r="AE3">
        <f>IF(P3=0,0,COUNTIF(Pasaia_1_3b_imgsummary!E3:BP3,"115")*100/P3)</f>
        <v>0</v>
      </c>
      <c r="AF3">
        <f>IF(P3=0,0,COUNTIF(Pasaia_1_3b_imgsummary!E3:BP3,"116")*100/P3)</f>
        <v>0</v>
      </c>
      <c r="AG3">
        <f>IF(P3=0,0,COUNTIF(Pasaia_1_3b_imgsummary!E3:BP3,"117")*100/P3)</f>
        <v>0</v>
      </c>
      <c r="AH3">
        <f>IF(P3=0,0,COUNTIF(Pasaia_1_3b_imgsummary!E3:BP3,"118")*100/P3)</f>
        <v>0</v>
      </c>
      <c r="AI3" s="29">
        <f>IF(P3=0,0,COUNTIF(Pasaia_1_3b_imgsummary!E3:BP3,"109")*100/P3)</f>
        <v>1.5625</v>
      </c>
      <c r="AJ3">
        <f>IF(P3=0,0,COUNTIF(Pasaia_1_3b_imgsummary!E3:BP3,"110")*100/P3)</f>
        <v>0</v>
      </c>
      <c r="AL3">
        <f>IF(P3=0,0,COUNTIF(Pasaia_1_3b_imgsummary!E3:BP3,"202")*100/P3)</f>
        <v>0</v>
      </c>
      <c r="AM3">
        <f>IF(P3=0,0,COUNTIF(Pasaia_1_3b_imgsummary!E3:BP3,"201")*100/P3)</f>
        <v>0</v>
      </c>
      <c r="AO3">
        <f>IF(P3=0,0,COUNTIF(Pasaia_1_3b_imgsummary!E3:BP3,"306")*100/P3)</f>
        <v>0</v>
      </c>
      <c r="AP3">
        <f>IF(P3=0,0,COUNTIF(Pasaia_1_3b_imgsummary!E3:BP3,"302")*100/P3)</f>
        <v>0</v>
      </c>
      <c r="AQ3">
        <f>IF(P3=0,0,COUNTIF(Pasaia_1_3b_imgsummary!E3:BP3,"307")*100/P3)</f>
        <v>0</v>
      </c>
      <c r="AR3">
        <f>IF(P3=0,0,COUNTIF(Pasaia_1_3b_imgsummary!E3:BP3,"303")*100/P3)</f>
        <v>0</v>
      </c>
      <c r="AS3">
        <f>IF(P3=0,0,COUNTIF(Pasaia_1_3b_imgsummary!E3:BP3,"304")*100/P3)</f>
        <v>0</v>
      </c>
      <c r="AT3" s="29">
        <f>IF(P3=0,0,COUNTIF(Pasaia_1_3b_imgsummary!E3:BP3,"305")*100/P3)</f>
        <v>7.8125</v>
      </c>
      <c r="AV3">
        <f>IF(P3=0,0,COUNTIF(Pasaia_1_3b_imgsummary!E3:BP3,"401")*100/P3)</f>
        <v>0</v>
      </c>
      <c r="AW3">
        <f>IF(P3=0,0,COUNTIF(Pasaia_1_3b_imgsummary!E3:BP3,"402")*100/P3)</f>
        <v>0</v>
      </c>
      <c r="AY3" s="29">
        <f>IF(P3=0,0,COUNTIF(Pasaia_1_3b_imgsummary!E3:BP3,"501")*100/P3)</f>
        <v>23.4375</v>
      </c>
      <c r="AZ3">
        <f>IF(P3=0,0,COUNTIF(Pasaia_1_3b_imgsummary!E3:BP3,"502")*100/P3)</f>
        <v>0</v>
      </c>
      <c r="BA3" s="29">
        <f>IF(P3=0,0,COUNTIF(Pasaia_1_3b_imgsummary!E3:BP3,"503")*100/P3)</f>
        <v>17.1875</v>
      </c>
      <c r="BB3">
        <f>IF(P3=0,0,COUNTIF(Pasaia_1_3b_imgsummary!E3:BP3,"504")*100/P3)</f>
        <v>0</v>
      </c>
      <c r="BD3">
        <f>IF(P3=0,0,COUNTIF(Pasaia_1_3b_imgsummary!E3:BP3,"601")*100/P3)</f>
        <v>0</v>
      </c>
      <c r="BE3">
        <f>IF(P3=0,0,COUNTIF(Pasaia_1_3b_imgsummary!E3:BP3,"602")*100/P3)</f>
        <v>0</v>
      </c>
      <c r="BF3">
        <f>IF(P3=0,0,COUNTIF(Pasaia_1_3b_imgsummary!E3:BP3,"603")*100/P3)</f>
        <v>0</v>
      </c>
      <c r="BG3">
        <f>IF(P3=0,0,COUNTIF(Pasaia_1_3b_imgsummary!E3:BP3,"604")*100/P3)</f>
        <v>0</v>
      </c>
      <c r="BI3">
        <f>IF(P3=0,0,COUNTIF(Pasaia_1_3b_imgsummary!E3:BP3,"701")*100/P3)</f>
        <v>0</v>
      </c>
      <c r="BJ3">
        <f>IF(P3=0,0,COUNTIF(Pasaia_1_3b_imgsummary!E3:BP3,"702")*100/P3)</f>
        <v>0</v>
      </c>
      <c r="BK3">
        <f>IF(P3=0,0,COUNTIF(Pasaia_1_3b_imgsummary!E3:BP3,"703")*100/P3)</f>
        <v>0</v>
      </c>
      <c r="BL3">
        <f>IF(P3=0,0,COUNTIF(Pasaia_1_3b_imgsummary!E3:BP3,"705")*100/P3)</f>
        <v>0</v>
      </c>
      <c r="BM3">
        <f>IF(P3=0,0,COUNTIF(Pasaia_1_3b_imgsummary!E3:BP3,"704")*100/P3)</f>
        <v>0</v>
      </c>
      <c r="BO3">
        <f>IF(P3=0,0,COUNTIF(Pasaia_1_3b_imgsummary!E3:BP3,"801")*100/P3)</f>
        <v>0</v>
      </c>
      <c r="BP3">
        <f>IF(P3=0,0,COUNTIF(Pasaia_1_3b_imgsummary!E3:BP3,"802")*100/P3)</f>
        <v>0</v>
      </c>
      <c r="BR3" s="29">
        <f>IF(P3=0,0,COUNTIF(Pasaia_1_3b_imgsummary!E3:BP3,"901")*100/P3)</f>
        <v>25</v>
      </c>
      <c r="BS3">
        <f>IF(P3=0,0,COUNTIF(Pasaia_1_3b_imgsummary!E3:BP3,"902")*100/P3)</f>
        <v>0</v>
      </c>
      <c r="BT3">
        <f>IF(P3=0,0,COUNTIF(Pasaia_1_3b_imgsummary!E3:BP3,"904")*100/P3)</f>
        <v>0</v>
      </c>
      <c r="BU3">
        <f>IF(P3=0,0,COUNTIF(Pasaia_1_3b_imgsummary!E3:BP3,"905")*100/P3)</f>
        <v>0</v>
      </c>
      <c r="BV3" s="29">
        <f>IF(P3=0,0,COUNTIF(Pasaia_1_3b_imgsummary!E3:BP3,"903")*100/P3)</f>
        <v>25</v>
      </c>
      <c r="BX3">
        <f>IF(P3=0,0,COUNTIF(Pasaia_1_3b_imgsummary!E3:BP3,"1001")*100/P3)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415</v>
      </c>
      <c r="F3" s="29">
        <f>IF(P3=0,0,COUNTIF(Pasaia_1_4a_imgsummary!BQ3:EB3,"100")*100/P3)</f>
        <v>1.5625</v>
      </c>
      <c r="G3">
        <f>IF(P3=0,0,COUNTIF(Pasaia_1_4a_imgsummary!BQ3:EB3,"200")*100/P3)</f>
        <v>0</v>
      </c>
      <c r="H3" s="29">
        <f>IF(P3=0,0,COUNTIF(Pasaia_1_4a_imgsummary!BQ3:EB3,"300")*100/P3)</f>
        <v>20.3125</v>
      </c>
      <c r="I3">
        <f>IF(P3=0,0,COUNTIF(Pasaia_1_4a_imgsummary!BQ3:EB3,"400")*100/P3)</f>
        <v>0</v>
      </c>
      <c r="J3" s="29">
        <f>IF(P3=0,0,COUNTIF(Pasaia_1_4a_imgsummary!BQ3:EB3,"500")*100/P3)</f>
        <v>67.1875</v>
      </c>
      <c r="K3" s="29">
        <f>IF(P3=0,0,COUNTIF(Pasaia_1_4a_imgsummary!BQ3:EB3,"600")*100/P3)</f>
        <v>1.5625</v>
      </c>
      <c r="L3">
        <f>IF(P3=0,0,COUNTIF(Pasaia_1_4a_imgsummary!BQ3:EB3,"700")*100/P3)</f>
        <v>0</v>
      </c>
      <c r="M3">
        <f>IF(P3=0,0,COUNTIF(Pasaia_1_4a_imgsummary!BQ3:EB3,"800")*100/P3)</f>
        <v>0</v>
      </c>
      <c r="N3" s="29">
        <f>IF(P3=0,0,COUNTIF(Pasaia_1_4a_imgsummary!BQ3:EB3,"900")*100/P3)</f>
        <v>9.375</v>
      </c>
      <c r="O3">
        <f>IF(P3=0,0,COUNTIF(Pasaia_1_4a_imgsummary!BQ3:EB3,"1000")*100/P3)</f>
        <v>0</v>
      </c>
      <c r="P3">
        <f>64-COUNTIF(Pasaia_1_4a_imgsummary!BQ3:EB3,"TWS")</f>
        <v>64</v>
      </c>
      <c r="S3">
        <f>IF(P3=0,0,COUNTIF(Pasaia_1_4a_imgsummary!E3:BP3,"108")*100/P3)</f>
        <v>0</v>
      </c>
      <c r="T3">
        <f>IF(P3=0,0,COUNTIF(Pasaia_1_4a_imgsummary!E3:BP3,"105")*100/P3)</f>
        <v>0</v>
      </c>
      <c r="U3">
        <f>IF(P3=0,0,COUNTIF(Pasaia_1_4a_imgsummary!E3:BP3,"103")*100/P3)</f>
        <v>0</v>
      </c>
      <c r="V3">
        <f>IF(P3=0,0,COUNTIF(Pasaia_1_4a_imgsummary!E3:BP3,"107")*100/P3)</f>
        <v>0</v>
      </c>
      <c r="W3">
        <f>IF(P3=0,0,COUNTIF(Pasaia_1_4a_imgsummary!E3:BP3,"101")*100/P3)</f>
        <v>0</v>
      </c>
      <c r="X3">
        <f>IF(P3=0,0,COUNTIF(Pasaia_1_4a_imgsummary!E3:BP3,"106")*100/P3)</f>
        <v>0</v>
      </c>
      <c r="Y3">
        <f>IF(P3=0,0,COUNTIF(Pasaia_1_4a_imgsummary!E3:BP3,"102")*100/P3)</f>
        <v>0</v>
      </c>
      <c r="Z3">
        <f>IF(P3=0,0,COUNTIF(Pasaia_1_4a_imgsummary!E3:BP3,"104")*100/P3)</f>
        <v>0</v>
      </c>
      <c r="AA3">
        <f>IF(P3=0,0,COUNTIF(Pasaia_1_4a_imgsummary!E3:BP3,"111")*100/P3)</f>
        <v>0</v>
      </c>
      <c r="AB3">
        <f>IF(P3=0,0,COUNTIF(Pasaia_1_4a_imgsummary!E3:BP3,"112")*100/P3)</f>
        <v>0</v>
      </c>
      <c r="AC3">
        <f>IF(P3=0,0,COUNTIF(Pasaia_1_4a_imgsummary!E3:BP3,"113")*100/P3)</f>
        <v>0</v>
      </c>
      <c r="AD3">
        <f>IF(P3=0,0,COUNTIF(Pasaia_1_4a_imgsummary!E3:BP3,"114")*100/P3)</f>
        <v>0</v>
      </c>
      <c r="AE3">
        <f>IF(P3=0,0,COUNTIF(Pasaia_1_4a_imgsummary!E3:BP3,"115")*100/P3)</f>
        <v>0</v>
      </c>
      <c r="AF3">
        <f>IF(P3=0,0,COUNTIF(Pasaia_1_4a_imgsummary!E3:BP3,"116")*100/P3)</f>
        <v>0</v>
      </c>
      <c r="AG3">
        <f>IF(P3=0,0,COUNTIF(Pasaia_1_4a_imgsummary!E3:BP3,"117")*100/P3)</f>
        <v>0</v>
      </c>
      <c r="AH3">
        <f>IF(P3=0,0,COUNTIF(Pasaia_1_4a_imgsummary!E3:BP3,"118")*100/P3)</f>
        <v>0</v>
      </c>
      <c r="AI3" s="29">
        <f>IF(P3=0,0,COUNTIF(Pasaia_1_4a_imgsummary!E3:BP3,"109")*100/P3)</f>
        <v>1.5625</v>
      </c>
      <c r="AJ3">
        <f>IF(P3=0,0,COUNTIF(Pasaia_1_4a_imgsummary!E3:BP3,"110")*100/P3)</f>
        <v>0</v>
      </c>
      <c r="AL3">
        <f>IF(P3=0,0,COUNTIF(Pasaia_1_4a_imgsummary!E3:BP3,"202")*100/P3)</f>
        <v>0</v>
      </c>
      <c r="AM3">
        <f>IF(P3=0,0,COUNTIF(Pasaia_1_4a_imgsummary!E3:BP3,"201")*100/P3)</f>
        <v>0</v>
      </c>
      <c r="AO3">
        <f>IF(P3=0,0,COUNTIF(Pasaia_1_4a_imgsummary!E3:BP3,"306")*100/P3)</f>
        <v>0</v>
      </c>
      <c r="AP3">
        <f>IF(P3=0,0,COUNTIF(Pasaia_1_4a_imgsummary!E3:BP3,"302")*100/P3)</f>
        <v>0</v>
      </c>
      <c r="AQ3">
        <f>IF(P3=0,0,COUNTIF(Pasaia_1_4a_imgsummary!E3:BP3,"307")*100/P3)</f>
        <v>0</v>
      </c>
      <c r="AR3">
        <f>IF(P3=0,0,COUNTIF(Pasaia_1_4a_imgsummary!E3:BP3,"303")*100/P3)</f>
        <v>0</v>
      </c>
      <c r="AS3" s="29">
        <f>IF(P3=0,0,COUNTIF(Pasaia_1_4a_imgsummary!E3:BP3,"304")*100/P3)</f>
        <v>9.375</v>
      </c>
      <c r="AT3" s="29">
        <f>IF(P3=0,0,COUNTIF(Pasaia_1_4a_imgsummary!E3:BP3,"305")*100/P3)</f>
        <v>10.9375</v>
      </c>
      <c r="AV3">
        <f>IF(P3=0,0,COUNTIF(Pasaia_1_4a_imgsummary!E3:BP3,"401")*100/P3)</f>
        <v>0</v>
      </c>
      <c r="AW3">
        <f>IF(P3=0,0,COUNTIF(Pasaia_1_4a_imgsummary!E3:BP3,"402")*100/P3)</f>
        <v>0</v>
      </c>
      <c r="AY3" s="29">
        <f>IF(P3=0,0,COUNTIF(Pasaia_1_4a_imgsummary!E3:BP3,"501")*100/P3)</f>
        <v>46.875</v>
      </c>
      <c r="AZ3">
        <f>IF(P3=0,0,COUNTIF(Pasaia_1_4a_imgsummary!E3:BP3,"502")*100/P3)</f>
        <v>0</v>
      </c>
      <c r="BA3" s="29">
        <f>IF(P3=0,0,COUNTIF(Pasaia_1_4a_imgsummary!E3:BP3,"503")*100/P3)</f>
        <v>20.3125</v>
      </c>
      <c r="BB3">
        <f>IF(P3=0,0,COUNTIF(Pasaia_1_4a_imgsummary!E3:BP3,"504")*100/P3)</f>
        <v>0</v>
      </c>
      <c r="BD3">
        <f>IF(P3=0,0,COUNTIF(Pasaia_1_4a_imgsummary!E3:BP3,"601")*100/P3)</f>
        <v>0</v>
      </c>
      <c r="BE3">
        <f>IF(P3=0,0,COUNTIF(Pasaia_1_4a_imgsummary!E3:BP3,"602")*100/P3)</f>
        <v>0</v>
      </c>
      <c r="BF3" s="29">
        <f>IF(P3=0,0,COUNTIF(Pasaia_1_4a_imgsummary!E3:BP3,"603")*100/P3)</f>
        <v>1.5625</v>
      </c>
      <c r="BG3">
        <f>IF(P3=0,0,COUNTIF(Pasaia_1_4a_imgsummary!E3:BP3,"604")*100/P3)</f>
        <v>0</v>
      </c>
      <c r="BI3">
        <f>IF(P3=0,0,COUNTIF(Pasaia_1_4a_imgsummary!E3:BP3,"701")*100/P3)</f>
        <v>0</v>
      </c>
      <c r="BJ3">
        <f>IF(P3=0,0,COUNTIF(Pasaia_1_4a_imgsummary!E3:BP3,"702")*100/P3)</f>
        <v>0</v>
      </c>
      <c r="BK3">
        <f>IF(P3=0,0,COUNTIF(Pasaia_1_4a_imgsummary!E3:BP3,"703")*100/P3)</f>
        <v>0</v>
      </c>
      <c r="BL3">
        <f>IF(P3=0,0,COUNTIF(Pasaia_1_4a_imgsummary!E3:BP3,"705")*100/P3)</f>
        <v>0</v>
      </c>
      <c r="BM3">
        <f>IF(P3=0,0,COUNTIF(Pasaia_1_4a_imgsummary!E3:BP3,"704")*100/P3)</f>
        <v>0</v>
      </c>
      <c r="BO3">
        <f>IF(P3=0,0,COUNTIF(Pasaia_1_4a_imgsummary!E3:BP3,"801")*100/P3)</f>
        <v>0</v>
      </c>
      <c r="BP3">
        <f>IF(P3=0,0,COUNTIF(Pasaia_1_4a_imgsummary!E3:BP3,"802")*100/P3)</f>
        <v>0</v>
      </c>
      <c r="BR3" s="29">
        <f>IF(P3=0,0,COUNTIF(Pasaia_1_4a_imgsummary!E3:BP3,"901")*100/P3)</f>
        <v>3.125</v>
      </c>
      <c r="BS3">
        <f>IF(P3=0,0,COUNTIF(Pasaia_1_4a_imgsummary!E3:BP3,"902")*100/P3)</f>
        <v>0</v>
      </c>
      <c r="BT3">
        <f>IF(P3=0,0,COUNTIF(Pasaia_1_4a_imgsummary!E3:BP3,"904")*100/P3)</f>
        <v>0</v>
      </c>
      <c r="BU3">
        <f>IF(P3=0,0,COUNTIF(Pasaia_1_4a_imgsummary!E3:BP3,"905")*100/P3)</f>
        <v>0</v>
      </c>
      <c r="BV3" s="29">
        <f>IF(P3=0,0,COUNTIF(Pasaia_1_4a_imgsummary!E3:BP3,"903")*100/P3)</f>
        <v>6.25</v>
      </c>
      <c r="BX3">
        <f>IF(P3=0,0,COUNTIF(Pasaia_1_4a_imgsummary!E3:BP3,"1001")*100/P3)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420</v>
      </c>
      <c r="F3" s="29">
        <f>IF(P3=0,0,COUNTIF(Pasaia_1_4b_imgsummary!BQ3:EB3,"100")*100/P3)</f>
        <v>18.75</v>
      </c>
      <c r="G3">
        <f>IF(P3=0,0,COUNTIF(Pasaia_1_4b_imgsummary!BQ3:EB3,"200")*100/P3)</f>
        <v>0</v>
      </c>
      <c r="H3" s="29">
        <f>IF(P3=0,0,COUNTIF(Pasaia_1_4b_imgsummary!BQ3:EB3,"300")*100/P3)</f>
        <v>1.5625</v>
      </c>
      <c r="I3">
        <f>IF(P3=0,0,COUNTIF(Pasaia_1_4b_imgsummary!BQ3:EB3,"400")*100/P3)</f>
        <v>0</v>
      </c>
      <c r="J3" s="29">
        <f>IF(P3=0,0,COUNTIF(Pasaia_1_4b_imgsummary!BQ3:EB3,"500")*100/P3)</f>
        <v>48.4375</v>
      </c>
      <c r="K3" s="29">
        <f>IF(P3=0,0,COUNTIF(Pasaia_1_4b_imgsummary!BQ3:EB3,"600")*100/P3)</f>
        <v>4.6875</v>
      </c>
      <c r="L3">
        <f>IF(P3=0,0,COUNTIF(Pasaia_1_4b_imgsummary!BQ3:EB3,"700")*100/P3)</f>
        <v>0</v>
      </c>
      <c r="M3">
        <f>IF(P3=0,0,COUNTIF(Pasaia_1_4b_imgsummary!BQ3:EB3,"800")*100/P3)</f>
        <v>0</v>
      </c>
      <c r="N3" s="29">
        <f>IF(P3=0,0,COUNTIF(Pasaia_1_4b_imgsummary!BQ3:EB3,"900")*100/P3)</f>
        <v>26.5625</v>
      </c>
      <c r="O3">
        <f>IF(P3=0,0,COUNTIF(Pasaia_1_4b_imgsummary!BQ3:EB3,"1000")*100/P3)</f>
        <v>0</v>
      </c>
      <c r="P3">
        <f>64-COUNTIF(Pasaia_1_4b_imgsummary!BQ3:EB3,"TWS")</f>
        <v>64</v>
      </c>
      <c r="S3">
        <f>IF(P3=0,0,COUNTIF(Pasaia_1_4b_imgsummary!E3:BP3,"108")*100/P3)</f>
        <v>0</v>
      </c>
      <c r="T3">
        <f>IF(P3=0,0,COUNTIF(Pasaia_1_4b_imgsummary!E3:BP3,"105")*100/P3)</f>
        <v>0</v>
      </c>
      <c r="U3">
        <f>IF(P3=0,0,COUNTIF(Pasaia_1_4b_imgsummary!E3:BP3,"103")*100/P3)</f>
        <v>0</v>
      </c>
      <c r="V3">
        <f>IF(P3=0,0,COUNTIF(Pasaia_1_4b_imgsummary!E3:BP3,"107")*100/P3)</f>
        <v>0</v>
      </c>
      <c r="W3">
        <f>IF(P3=0,0,COUNTIF(Pasaia_1_4b_imgsummary!E3:BP3,"101")*100/P3)</f>
        <v>0</v>
      </c>
      <c r="X3">
        <f>IF(P3=0,0,COUNTIF(Pasaia_1_4b_imgsummary!E3:BP3,"106")*100/P3)</f>
        <v>0</v>
      </c>
      <c r="Y3">
        <f>IF(P3=0,0,COUNTIF(Pasaia_1_4b_imgsummary!E3:BP3,"102")*100/P3)</f>
        <v>0</v>
      </c>
      <c r="Z3">
        <f>IF(P3=0,0,COUNTIF(Pasaia_1_4b_imgsummary!E3:BP3,"104")*100/P3)</f>
        <v>0</v>
      </c>
      <c r="AA3">
        <f>IF(P3=0,0,COUNTIF(Pasaia_1_4b_imgsummary!E3:BP3,"111")*100/P3)</f>
        <v>0</v>
      </c>
      <c r="AB3">
        <f>IF(P3=0,0,COUNTIF(Pasaia_1_4b_imgsummary!E3:BP3,"112")*100/P3)</f>
        <v>0</v>
      </c>
      <c r="AC3">
        <f>IF(P3=0,0,COUNTIF(Pasaia_1_4b_imgsummary!E3:BP3,"113")*100/P3)</f>
        <v>0</v>
      </c>
      <c r="AD3">
        <f>IF(P3=0,0,COUNTIF(Pasaia_1_4b_imgsummary!E3:BP3,"114")*100/P3)</f>
        <v>0</v>
      </c>
      <c r="AE3">
        <f>IF(P3=0,0,COUNTIF(Pasaia_1_4b_imgsummary!E3:BP3,"115")*100/P3)</f>
        <v>0</v>
      </c>
      <c r="AF3">
        <f>IF(P3=0,0,COUNTIF(Pasaia_1_4b_imgsummary!E3:BP3,"116")*100/P3)</f>
        <v>0</v>
      </c>
      <c r="AG3">
        <f>IF(P3=0,0,COUNTIF(Pasaia_1_4b_imgsummary!E3:BP3,"117")*100/P3)</f>
        <v>0</v>
      </c>
      <c r="AH3">
        <f>IF(P3=0,0,COUNTIF(Pasaia_1_4b_imgsummary!E3:BP3,"118")*100/P3)</f>
        <v>0</v>
      </c>
      <c r="AI3" s="29">
        <f>IF(P3=0,0,COUNTIF(Pasaia_1_4b_imgsummary!E3:BP3,"109")*100/P3)</f>
        <v>18.75</v>
      </c>
      <c r="AJ3">
        <f>IF(P3=0,0,COUNTIF(Pasaia_1_4b_imgsummary!E3:BP3,"110")*100/P3)</f>
        <v>0</v>
      </c>
      <c r="AL3">
        <f>IF(P3=0,0,COUNTIF(Pasaia_1_4b_imgsummary!E3:BP3,"202")*100/P3)</f>
        <v>0</v>
      </c>
      <c r="AM3">
        <f>IF(P3=0,0,COUNTIF(Pasaia_1_4b_imgsummary!E3:BP3,"201")*100/P3)</f>
        <v>0</v>
      </c>
      <c r="AO3">
        <f>IF(P3=0,0,COUNTIF(Pasaia_1_4b_imgsummary!E3:BP3,"306")*100/P3)</f>
        <v>0</v>
      </c>
      <c r="AP3">
        <f>IF(P3=0,0,COUNTIF(Pasaia_1_4b_imgsummary!E3:BP3,"302")*100/P3)</f>
        <v>0</v>
      </c>
      <c r="AQ3">
        <f>IF(P3=0,0,COUNTIF(Pasaia_1_4b_imgsummary!E3:BP3,"307")*100/P3)</f>
        <v>0</v>
      </c>
      <c r="AR3">
        <f>IF(P3=0,0,COUNTIF(Pasaia_1_4b_imgsummary!E3:BP3,"303")*100/P3)</f>
        <v>0</v>
      </c>
      <c r="AS3">
        <f>IF(P3=0,0,COUNTIF(Pasaia_1_4b_imgsummary!E3:BP3,"304")*100/P3)</f>
        <v>0</v>
      </c>
      <c r="AT3" s="29">
        <f>IF(P3=0,0,COUNTIF(Pasaia_1_4b_imgsummary!E3:BP3,"305")*100/P3)</f>
        <v>1.5625</v>
      </c>
      <c r="AV3">
        <f>IF(P3=0,0,COUNTIF(Pasaia_1_4b_imgsummary!E3:BP3,"401")*100/P3)</f>
        <v>0</v>
      </c>
      <c r="AW3">
        <f>IF(P3=0,0,COUNTIF(Pasaia_1_4b_imgsummary!E3:BP3,"402")*100/P3)</f>
        <v>0</v>
      </c>
      <c r="AY3" s="29">
        <f>IF(P3=0,0,COUNTIF(Pasaia_1_4b_imgsummary!E3:BP3,"501")*100/P3)</f>
        <v>9.375</v>
      </c>
      <c r="AZ3">
        <f>IF(P3=0,0,COUNTIF(Pasaia_1_4b_imgsummary!E3:BP3,"502")*100/P3)</f>
        <v>0</v>
      </c>
      <c r="BA3" s="29">
        <f>IF(P3=0,0,COUNTIF(Pasaia_1_4b_imgsummary!E3:BP3,"503")*100/P3)</f>
        <v>39.0625</v>
      </c>
      <c r="BB3">
        <f>IF(P3=0,0,COUNTIF(Pasaia_1_4b_imgsummary!E3:BP3,"504")*100/P3)</f>
        <v>0</v>
      </c>
      <c r="BD3">
        <f>IF(P3=0,0,COUNTIF(Pasaia_1_4b_imgsummary!E3:BP3,"601")*100/P3)</f>
        <v>0</v>
      </c>
      <c r="BE3">
        <f>IF(P3=0,0,COUNTIF(Pasaia_1_4b_imgsummary!E3:BP3,"602")*100/P3)</f>
        <v>0</v>
      </c>
      <c r="BF3" s="29">
        <f>IF(P3=0,0,COUNTIF(Pasaia_1_4b_imgsummary!E3:BP3,"603")*100/P3)</f>
        <v>4.6875</v>
      </c>
      <c r="BG3">
        <f>IF(P3=0,0,COUNTIF(Pasaia_1_4b_imgsummary!E3:BP3,"604")*100/P3)</f>
        <v>0</v>
      </c>
      <c r="BI3">
        <f>IF(P3=0,0,COUNTIF(Pasaia_1_4b_imgsummary!E3:BP3,"701")*100/P3)</f>
        <v>0</v>
      </c>
      <c r="BJ3">
        <f>IF(P3=0,0,COUNTIF(Pasaia_1_4b_imgsummary!E3:BP3,"702")*100/P3)</f>
        <v>0</v>
      </c>
      <c r="BK3">
        <f>IF(P3=0,0,COUNTIF(Pasaia_1_4b_imgsummary!E3:BP3,"703")*100/P3)</f>
        <v>0</v>
      </c>
      <c r="BL3">
        <f>IF(P3=0,0,COUNTIF(Pasaia_1_4b_imgsummary!E3:BP3,"705")*100/P3)</f>
        <v>0</v>
      </c>
      <c r="BM3">
        <f>IF(P3=0,0,COUNTIF(Pasaia_1_4b_imgsummary!E3:BP3,"704")*100/P3)</f>
        <v>0</v>
      </c>
      <c r="BO3">
        <f>IF(P3=0,0,COUNTIF(Pasaia_1_4b_imgsummary!E3:BP3,"801")*100/P3)</f>
        <v>0</v>
      </c>
      <c r="BP3">
        <f>IF(P3=0,0,COUNTIF(Pasaia_1_4b_imgsummary!E3:BP3,"802")*100/P3)</f>
        <v>0</v>
      </c>
      <c r="BR3" s="29">
        <f>IF(P3=0,0,COUNTIF(Pasaia_1_4b_imgsummary!E3:BP3,"901")*100/P3)</f>
        <v>18.75</v>
      </c>
      <c r="BS3">
        <f>IF(P3=0,0,COUNTIF(Pasaia_1_4b_imgsummary!E3:BP3,"902")*100/P3)</f>
        <v>0</v>
      </c>
      <c r="BT3">
        <f>IF(P3=0,0,COUNTIF(Pasaia_1_4b_imgsummary!E3:BP3,"904")*100/P3)</f>
        <v>0</v>
      </c>
      <c r="BU3">
        <f>IF(P3=0,0,COUNTIF(Pasaia_1_4b_imgsummary!E3:BP3,"905")*100/P3)</f>
        <v>0</v>
      </c>
      <c r="BV3" s="29">
        <f>IF(P3=0,0,COUNTIF(Pasaia_1_4b_imgsummary!E3:BP3,"903")*100/P3)</f>
        <v>7.8125</v>
      </c>
      <c r="BX3">
        <f>IF(P3=0,0,COUNTIF(Pasaia_1_4b_imgsummary!E3:BP3,"1001")*100/P3)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424</v>
      </c>
      <c r="F3" s="29">
        <f>IF(P3=0,0,COUNTIF(Pasaia_1_5a_imgsummary!BQ3:EB3,"100")*100/P3)</f>
        <v>23.4375</v>
      </c>
      <c r="G3">
        <f>IF(P3=0,0,COUNTIF(Pasaia_1_5a_imgsummary!BQ3:EB3,"200")*100/P3)</f>
        <v>0</v>
      </c>
      <c r="H3" s="29">
        <f>IF(P3=0,0,COUNTIF(Pasaia_1_5a_imgsummary!BQ3:EB3,"300")*100/P3)</f>
        <v>15.625</v>
      </c>
      <c r="I3">
        <f>IF(P3=0,0,COUNTIF(Pasaia_1_5a_imgsummary!BQ3:EB3,"400")*100/P3)</f>
        <v>0</v>
      </c>
      <c r="J3" s="29">
        <f>IF(P3=0,0,COUNTIF(Pasaia_1_5a_imgsummary!BQ3:EB3,"500")*100/P3)</f>
        <v>45.3125</v>
      </c>
      <c r="K3" s="29">
        <f>IF(P3=0,0,COUNTIF(Pasaia_1_5a_imgsummary!BQ3:EB3,"600")*100/P3)</f>
        <v>3.125</v>
      </c>
      <c r="L3" s="29">
        <f>IF(P3=0,0,COUNTIF(Pasaia_1_5a_imgsummary!BQ3:EB3,"700")*100/P3)</f>
        <v>1.5625</v>
      </c>
      <c r="M3">
        <f>IF(P3=0,0,COUNTIF(Pasaia_1_5a_imgsummary!BQ3:EB3,"800")*100/P3)</f>
        <v>0</v>
      </c>
      <c r="N3" s="29">
        <f>IF(P3=0,0,COUNTIF(Pasaia_1_5a_imgsummary!BQ3:EB3,"900")*100/P3)</f>
        <v>10.9375</v>
      </c>
      <c r="O3">
        <f>IF(P3=0,0,COUNTIF(Pasaia_1_5a_imgsummary!BQ3:EB3,"1000")*100/P3)</f>
        <v>0</v>
      </c>
      <c r="P3">
        <f>64-COUNTIF(Pasaia_1_5a_imgsummary!BQ3:EB3,"TWS")</f>
        <v>64</v>
      </c>
      <c r="S3">
        <f>IF(P3=0,0,COUNTIF(Pasaia_1_5a_imgsummary!E3:BP3,"108")*100/P3)</f>
        <v>0</v>
      </c>
      <c r="T3">
        <f>IF(P3=0,0,COUNTIF(Pasaia_1_5a_imgsummary!E3:BP3,"105")*100/P3)</f>
        <v>0</v>
      </c>
      <c r="U3">
        <f>IF(P3=0,0,COUNTIF(Pasaia_1_5a_imgsummary!E3:BP3,"103")*100/P3)</f>
        <v>0</v>
      </c>
      <c r="V3">
        <f>IF(P3=0,0,COUNTIF(Pasaia_1_5a_imgsummary!E3:BP3,"107")*100/P3)</f>
        <v>0</v>
      </c>
      <c r="W3">
        <f>IF(P3=0,0,COUNTIF(Pasaia_1_5a_imgsummary!E3:BP3,"101")*100/P3)</f>
        <v>0</v>
      </c>
      <c r="X3">
        <f>IF(P3=0,0,COUNTIF(Pasaia_1_5a_imgsummary!E3:BP3,"106")*100/P3)</f>
        <v>0</v>
      </c>
      <c r="Y3" s="29">
        <f>IF(P3=0,0,COUNTIF(Pasaia_1_5a_imgsummary!E3:BP3,"102")*100/P3)</f>
        <v>4.6875</v>
      </c>
      <c r="Z3">
        <f>IF(P3=0,0,COUNTIF(Pasaia_1_5a_imgsummary!E3:BP3,"104")*100/P3)</f>
        <v>0</v>
      </c>
      <c r="AA3">
        <f>IF(P3=0,0,COUNTIF(Pasaia_1_5a_imgsummary!E3:BP3,"111")*100/P3)</f>
        <v>0</v>
      </c>
      <c r="AB3">
        <f>IF(P3=0,0,COUNTIF(Pasaia_1_5a_imgsummary!E3:BP3,"112")*100/P3)</f>
        <v>0</v>
      </c>
      <c r="AC3">
        <f>IF(P3=0,0,COUNTIF(Pasaia_1_5a_imgsummary!E3:BP3,"113")*100/P3)</f>
        <v>0</v>
      </c>
      <c r="AD3">
        <f>IF(P3=0,0,COUNTIF(Pasaia_1_5a_imgsummary!E3:BP3,"114")*100/P3)</f>
        <v>0</v>
      </c>
      <c r="AE3">
        <f>IF(P3=0,0,COUNTIF(Pasaia_1_5a_imgsummary!E3:BP3,"115")*100/P3)</f>
        <v>0</v>
      </c>
      <c r="AF3">
        <f>IF(P3=0,0,COUNTIF(Pasaia_1_5a_imgsummary!E3:BP3,"116")*100/P3)</f>
        <v>0</v>
      </c>
      <c r="AG3">
        <f>IF(P3=0,0,COUNTIF(Pasaia_1_5a_imgsummary!E3:BP3,"117")*100/P3)</f>
        <v>0</v>
      </c>
      <c r="AH3">
        <f>IF(P3=0,0,COUNTIF(Pasaia_1_5a_imgsummary!E3:BP3,"118")*100/P3)</f>
        <v>0</v>
      </c>
      <c r="AI3" s="29">
        <f>IF(P3=0,0,COUNTIF(Pasaia_1_5a_imgsummary!E3:BP3,"109")*100/P3)</f>
        <v>18.75</v>
      </c>
      <c r="AJ3">
        <f>IF(P3=0,0,COUNTIF(Pasaia_1_5a_imgsummary!E3:BP3,"110")*100/P3)</f>
        <v>0</v>
      </c>
      <c r="AL3">
        <f>IF(P3=0,0,COUNTIF(Pasaia_1_5a_imgsummary!E3:BP3,"202")*100/P3)</f>
        <v>0</v>
      </c>
      <c r="AM3">
        <f>IF(P3=0,0,COUNTIF(Pasaia_1_5a_imgsummary!E3:BP3,"201")*100/P3)</f>
        <v>0</v>
      </c>
      <c r="AO3">
        <f>IF(P3=0,0,COUNTIF(Pasaia_1_5a_imgsummary!E3:BP3,"306")*100/P3)</f>
        <v>0</v>
      </c>
      <c r="AP3">
        <f>IF(P3=0,0,COUNTIF(Pasaia_1_5a_imgsummary!E3:BP3,"302")*100/P3)</f>
        <v>0</v>
      </c>
      <c r="AQ3">
        <f>IF(P3=0,0,COUNTIF(Pasaia_1_5a_imgsummary!E3:BP3,"307")*100/P3)</f>
        <v>0</v>
      </c>
      <c r="AR3" s="29">
        <f>IF(P3=0,0,COUNTIF(Pasaia_1_5a_imgsummary!E3:BP3,"303")*100/P3)</f>
        <v>1.5625</v>
      </c>
      <c r="AS3">
        <f>IF(P3=0,0,COUNTIF(Pasaia_1_5a_imgsummary!E3:BP3,"304")*100/P3)</f>
        <v>0</v>
      </c>
      <c r="AT3" s="29">
        <f>IF(P3=0,0,COUNTIF(Pasaia_1_5a_imgsummary!E3:BP3,"305")*100/P3)</f>
        <v>14.0625</v>
      </c>
      <c r="AV3">
        <f>IF(P3=0,0,COUNTIF(Pasaia_1_5a_imgsummary!E3:BP3,"401")*100/P3)</f>
        <v>0</v>
      </c>
      <c r="AW3">
        <f>IF(P3=0,0,COUNTIF(Pasaia_1_5a_imgsummary!E3:BP3,"402")*100/P3)</f>
        <v>0</v>
      </c>
      <c r="AY3" s="29">
        <f>IF(P3=0,0,COUNTIF(Pasaia_1_5a_imgsummary!E3:BP3,"501")*100/P3)</f>
        <v>29.6875</v>
      </c>
      <c r="AZ3">
        <f>IF(P3=0,0,COUNTIF(Pasaia_1_5a_imgsummary!E3:BP3,"502")*100/P3)</f>
        <v>0</v>
      </c>
      <c r="BA3" s="29">
        <f>IF(P3=0,0,COUNTIF(Pasaia_1_5a_imgsummary!E3:BP3,"503")*100/P3)</f>
        <v>15.625</v>
      </c>
      <c r="BB3">
        <f>IF(P3=0,0,COUNTIF(Pasaia_1_5a_imgsummary!E3:BP3,"504")*100/P3)</f>
        <v>0</v>
      </c>
      <c r="BD3">
        <f>IF(P3=0,0,COUNTIF(Pasaia_1_5a_imgsummary!E3:BP3,"601")*100/P3)</f>
        <v>0</v>
      </c>
      <c r="BE3">
        <f>IF(P3=0,0,COUNTIF(Pasaia_1_5a_imgsummary!E3:BP3,"602")*100/P3)</f>
        <v>0</v>
      </c>
      <c r="BF3" s="29">
        <f>IF(P3=0,0,COUNTIF(Pasaia_1_5a_imgsummary!E3:BP3,"603")*100/P3)</f>
        <v>3.125</v>
      </c>
      <c r="BG3">
        <f>IF(P3=0,0,COUNTIF(Pasaia_1_5a_imgsummary!E3:BP3,"604")*100/P3)</f>
        <v>0</v>
      </c>
      <c r="BI3">
        <f>IF(P3=0,0,COUNTIF(Pasaia_1_5a_imgsummary!E3:BP3,"701")*100/P3)</f>
        <v>0</v>
      </c>
      <c r="BJ3" s="29">
        <f>IF(P3=0,0,COUNTIF(Pasaia_1_5a_imgsummary!E3:BP3,"702")*100/P3)</f>
        <v>1.5625</v>
      </c>
      <c r="BK3">
        <f>IF(P3=0,0,COUNTIF(Pasaia_1_5a_imgsummary!E3:BP3,"703")*100/P3)</f>
        <v>0</v>
      </c>
      <c r="BL3">
        <f>IF(P3=0,0,COUNTIF(Pasaia_1_5a_imgsummary!E3:BP3,"705")*100/P3)</f>
        <v>0</v>
      </c>
      <c r="BM3">
        <f>IF(P3=0,0,COUNTIF(Pasaia_1_5a_imgsummary!E3:BP3,"704")*100/P3)</f>
        <v>0</v>
      </c>
      <c r="BO3">
        <f>IF(P3=0,0,COUNTIF(Pasaia_1_5a_imgsummary!E3:BP3,"801")*100/P3)</f>
        <v>0</v>
      </c>
      <c r="BP3">
        <f>IF(P3=0,0,COUNTIF(Pasaia_1_5a_imgsummary!E3:BP3,"802")*100/P3)</f>
        <v>0</v>
      </c>
      <c r="BR3" s="29">
        <f>IF(P3=0,0,COUNTIF(Pasaia_1_5a_imgsummary!E3:BP3,"901")*100/P3)</f>
        <v>7.8125</v>
      </c>
      <c r="BS3">
        <f>IF(P3=0,0,COUNTIF(Pasaia_1_5a_imgsummary!E3:BP3,"902")*100/P3)</f>
        <v>0</v>
      </c>
      <c r="BT3">
        <f>IF(P3=0,0,COUNTIF(Pasaia_1_5a_imgsummary!E3:BP3,"904")*100/P3)</f>
        <v>0</v>
      </c>
      <c r="BU3">
        <f>IF(P3=0,0,COUNTIF(Pasaia_1_5a_imgsummary!E3:BP3,"905")*100/P3)</f>
        <v>0</v>
      </c>
      <c r="BV3" s="29">
        <f>IF(P3=0,0,COUNTIF(Pasaia_1_5a_imgsummary!E3:BP3,"903")*100/P3)</f>
        <v>3.125</v>
      </c>
      <c r="BX3">
        <f>IF(P3=0,0,COUNTIF(Pasaia_1_5a_imgsummary!E3:BP3,"1001")*100/P3)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429</v>
      </c>
      <c r="F3" s="29">
        <f>IF(P3=0,0,COUNTIF(Pasaia_1_5b_imgsummary!BQ3:EB3,"100")*100/P3)</f>
        <v>1.5625</v>
      </c>
      <c r="G3">
        <f>IF(P3=0,0,COUNTIF(Pasaia_1_5b_imgsummary!BQ3:EB3,"200")*100/P3)</f>
        <v>0</v>
      </c>
      <c r="H3" s="29">
        <f>IF(P3=0,0,COUNTIF(Pasaia_1_5b_imgsummary!BQ3:EB3,"300")*100/P3)</f>
        <v>12.5</v>
      </c>
      <c r="I3">
        <f>IF(P3=0,0,COUNTIF(Pasaia_1_5b_imgsummary!BQ3:EB3,"400")*100/P3)</f>
        <v>0</v>
      </c>
      <c r="J3" s="29">
        <f>IF(P3=0,0,COUNTIF(Pasaia_1_5b_imgsummary!BQ3:EB3,"500")*100/P3)</f>
        <v>48.4375</v>
      </c>
      <c r="K3" s="29">
        <f>IF(P3=0,0,COUNTIF(Pasaia_1_5b_imgsummary!BQ3:EB3,"600")*100/P3)</f>
        <v>3.125</v>
      </c>
      <c r="L3">
        <f>IF(P3=0,0,COUNTIF(Pasaia_1_5b_imgsummary!BQ3:EB3,"700")*100/P3)</f>
        <v>0</v>
      </c>
      <c r="M3">
        <f>IF(P3=0,0,COUNTIF(Pasaia_1_5b_imgsummary!BQ3:EB3,"800")*100/P3)</f>
        <v>0</v>
      </c>
      <c r="N3" s="29">
        <f>IF(P3=0,0,COUNTIF(Pasaia_1_5b_imgsummary!BQ3:EB3,"900")*100/P3)</f>
        <v>34.375</v>
      </c>
      <c r="O3">
        <f>IF(P3=0,0,COUNTIF(Pasaia_1_5b_imgsummary!BQ3:EB3,"1000")*100/P3)</f>
        <v>0</v>
      </c>
      <c r="P3">
        <f>64-COUNTIF(Pasaia_1_5b_imgsummary!BQ3:EB3,"TWS")</f>
        <v>64</v>
      </c>
      <c r="S3">
        <f>IF(P3=0,0,COUNTIF(Pasaia_1_5b_imgsummary!E3:BP3,"108")*100/P3)</f>
        <v>0</v>
      </c>
      <c r="T3">
        <f>IF(P3=0,0,COUNTIF(Pasaia_1_5b_imgsummary!E3:BP3,"105")*100/P3)</f>
        <v>0</v>
      </c>
      <c r="U3">
        <f>IF(P3=0,0,COUNTIF(Pasaia_1_5b_imgsummary!E3:BP3,"103")*100/P3)</f>
        <v>0</v>
      </c>
      <c r="V3">
        <f>IF(P3=0,0,COUNTIF(Pasaia_1_5b_imgsummary!E3:BP3,"107")*100/P3)</f>
        <v>0</v>
      </c>
      <c r="W3">
        <f>IF(P3=0,0,COUNTIF(Pasaia_1_5b_imgsummary!E3:BP3,"101")*100/P3)</f>
        <v>0</v>
      </c>
      <c r="X3">
        <f>IF(P3=0,0,COUNTIF(Pasaia_1_5b_imgsummary!E3:BP3,"106")*100/P3)</f>
        <v>0</v>
      </c>
      <c r="Y3" s="29">
        <f>IF(P3=0,0,COUNTIF(Pasaia_1_5b_imgsummary!E3:BP3,"102")*100/P3)</f>
        <v>1.5625</v>
      </c>
      <c r="Z3">
        <f>IF(P3=0,0,COUNTIF(Pasaia_1_5b_imgsummary!E3:BP3,"104")*100/P3)</f>
        <v>0</v>
      </c>
      <c r="AA3">
        <f>IF(P3=0,0,COUNTIF(Pasaia_1_5b_imgsummary!E3:BP3,"111")*100/P3)</f>
        <v>0</v>
      </c>
      <c r="AB3">
        <f>IF(P3=0,0,COUNTIF(Pasaia_1_5b_imgsummary!E3:BP3,"112")*100/P3)</f>
        <v>0</v>
      </c>
      <c r="AC3">
        <f>IF(P3=0,0,COUNTIF(Pasaia_1_5b_imgsummary!E3:BP3,"113")*100/P3)</f>
        <v>0</v>
      </c>
      <c r="AD3">
        <f>IF(P3=0,0,COUNTIF(Pasaia_1_5b_imgsummary!E3:BP3,"114")*100/P3)</f>
        <v>0</v>
      </c>
      <c r="AE3">
        <f>IF(P3=0,0,COUNTIF(Pasaia_1_5b_imgsummary!E3:BP3,"115")*100/P3)</f>
        <v>0</v>
      </c>
      <c r="AF3">
        <f>IF(P3=0,0,COUNTIF(Pasaia_1_5b_imgsummary!E3:BP3,"116")*100/P3)</f>
        <v>0</v>
      </c>
      <c r="AG3">
        <f>IF(P3=0,0,COUNTIF(Pasaia_1_5b_imgsummary!E3:BP3,"117")*100/P3)</f>
        <v>0</v>
      </c>
      <c r="AH3">
        <f>IF(P3=0,0,COUNTIF(Pasaia_1_5b_imgsummary!E3:BP3,"118")*100/P3)</f>
        <v>0</v>
      </c>
      <c r="AI3">
        <f>IF(P3=0,0,COUNTIF(Pasaia_1_5b_imgsummary!E3:BP3,"109")*100/P3)</f>
        <v>0</v>
      </c>
      <c r="AJ3">
        <f>IF(P3=0,0,COUNTIF(Pasaia_1_5b_imgsummary!E3:BP3,"110")*100/P3)</f>
        <v>0</v>
      </c>
      <c r="AL3">
        <f>IF(P3=0,0,COUNTIF(Pasaia_1_5b_imgsummary!E3:BP3,"202")*100/P3)</f>
        <v>0</v>
      </c>
      <c r="AM3">
        <f>IF(P3=0,0,COUNTIF(Pasaia_1_5b_imgsummary!E3:BP3,"201")*100/P3)</f>
        <v>0</v>
      </c>
      <c r="AO3">
        <f>IF(P3=0,0,COUNTIF(Pasaia_1_5b_imgsummary!E3:BP3,"306")*100/P3)</f>
        <v>0</v>
      </c>
      <c r="AP3">
        <f>IF(P3=0,0,COUNTIF(Pasaia_1_5b_imgsummary!E3:BP3,"302")*100/P3)</f>
        <v>0</v>
      </c>
      <c r="AQ3">
        <f>IF(P3=0,0,COUNTIF(Pasaia_1_5b_imgsummary!E3:BP3,"307")*100/P3)</f>
        <v>0</v>
      </c>
      <c r="AR3">
        <f>IF(P3=0,0,COUNTIF(Pasaia_1_5b_imgsummary!E3:BP3,"303")*100/P3)</f>
        <v>0</v>
      </c>
      <c r="AS3">
        <f>IF(P3=0,0,COUNTIF(Pasaia_1_5b_imgsummary!E3:BP3,"304")*100/P3)</f>
        <v>0</v>
      </c>
      <c r="AT3" s="29">
        <f>IF(P3=0,0,COUNTIF(Pasaia_1_5b_imgsummary!E3:BP3,"305")*100/P3)</f>
        <v>12.5</v>
      </c>
      <c r="AV3">
        <f>IF(P3=0,0,COUNTIF(Pasaia_1_5b_imgsummary!E3:BP3,"401")*100/P3)</f>
        <v>0</v>
      </c>
      <c r="AW3">
        <f>IF(P3=0,0,COUNTIF(Pasaia_1_5b_imgsummary!E3:BP3,"402")*100/P3)</f>
        <v>0</v>
      </c>
      <c r="AY3" s="29">
        <f>IF(P3=0,0,COUNTIF(Pasaia_1_5b_imgsummary!E3:BP3,"501")*100/P3)</f>
        <v>17.1875</v>
      </c>
      <c r="AZ3">
        <f>IF(P3=0,0,COUNTIF(Pasaia_1_5b_imgsummary!E3:BP3,"502")*100/P3)</f>
        <v>0</v>
      </c>
      <c r="BA3" s="29">
        <f>IF(P3=0,0,COUNTIF(Pasaia_1_5b_imgsummary!E3:BP3,"503")*100/P3)</f>
        <v>31.25</v>
      </c>
      <c r="BB3">
        <f>IF(P3=0,0,COUNTIF(Pasaia_1_5b_imgsummary!E3:BP3,"504")*100/P3)</f>
        <v>0</v>
      </c>
      <c r="BD3">
        <f>IF(P3=0,0,COUNTIF(Pasaia_1_5b_imgsummary!E3:BP3,"601")*100/P3)</f>
        <v>0</v>
      </c>
      <c r="BE3">
        <f>IF(P3=0,0,COUNTIF(Pasaia_1_5b_imgsummary!E3:BP3,"602")*100/P3)</f>
        <v>0</v>
      </c>
      <c r="BF3">
        <f>IF(P3=0,0,COUNTIF(Pasaia_1_5b_imgsummary!E3:BP3,"603")*100/P3)</f>
        <v>0</v>
      </c>
      <c r="BG3" s="29">
        <f>IF(P3=0,0,COUNTIF(Pasaia_1_5b_imgsummary!E3:BP3,"604")*100/P3)</f>
        <v>3.125</v>
      </c>
      <c r="BI3">
        <f>IF(P3=0,0,COUNTIF(Pasaia_1_5b_imgsummary!E3:BP3,"701")*100/P3)</f>
        <v>0</v>
      </c>
      <c r="BJ3">
        <f>IF(P3=0,0,COUNTIF(Pasaia_1_5b_imgsummary!E3:BP3,"702")*100/P3)</f>
        <v>0</v>
      </c>
      <c r="BK3">
        <f>IF(P3=0,0,COUNTIF(Pasaia_1_5b_imgsummary!E3:BP3,"703")*100/P3)</f>
        <v>0</v>
      </c>
      <c r="BL3">
        <f>IF(P3=0,0,COUNTIF(Pasaia_1_5b_imgsummary!E3:BP3,"705")*100/P3)</f>
        <v>0</v>
      </c>
      <c r="BM3">
        <f>IF(P3=0,0,COUNTIF(Pasaia_1_5b_imgsummary!E3:BP3,"704")*100/P3)</f>
        <v>0</v>
      </c>
      <c r="BO3">
        <f>IF(P3=0,0,COUNTIF(Pasaia_1_5b_imgsummary!E3:BP3,"801")*100/P3)</f>
        <v>0</v>
      </c>
      <c r="BP3">
        <f>IF(P3=0,0,COUNTIF(Pasaia_1_5b_imgsummary!E3:BP3,"802")*100/P3)</f>
        <v>0</v>
      </c>
      <c r="BR3" s="29">
        <f>IF(P3=0,0,COUNTIF(Pasaia_1_5b_imgsummary!E3:BP3,"901")*100/P3)</f>
        <v>20.3125</v>
      </c>
      <c r="BS3">
        <f>IF(P3=0,0,COUNTIF(Pasaia_1_5b_imgsummary!E3:BP3,"902")*100/P3)</f>
        <v>0</v>
      </c>
      <c r="BT3">
        <f>IF(P3=0,0,COUNTIF(Pasaia_1_5b_imgsummary!E3:BP3,"904")*100/P3)</f>
        <v>0</v>
      </c>
      <c r="BU3">
        <f>IF(P3=0,0,COUNTIF(Pasaia_1_5b_imgsummary!E3:BP3,"905")*100/P3)</f>
        <v>0</v>
      </c>
      <c r="BV3" s="29">
        <f>IF(P3=0,0,COUNTIF(Pasaia_1_5b_imgsummary!E3:BP3,"903")*100/P3)</f>
        <v>14.0625</v>
      </c>
      <c r="BX3">
        <f>IF(P3=0,0,COUNTIF(Pasaia_1_5b_imgsummary!E3:BP3,"1001")*100/P3)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434</v>
      </c>
      <c r="F3" s="29">
        <f>IF(P3=0,0,COUNTIF(Pasaia_1_6a_imgsummary!BQ3:EB3,"100")*100/P3)</f>
        <v>1.5625</v>
      </c>
      <c r="G3">
        <f>IF(P3=0,0,COUNTIF(Pasaia_1_6a_imgsummary!BQ3:EB3,"200")*100/P3)</f>
        <v>0</v>
      </c>
      <c r="H3" s="29">
        <f>IF(P3=0,0,COUNTIF(Pasaia_1_6a_imgsummary!BQ3:EB3,"300")*100/P3)</f>
        <v>15.625</v>
      </c>
      <c r="I3">
        <f>IF(P3=0,0,COUNTIF(Pasaia_1_6a_imgsummary!BQ3:EB3,"400")*100/P3)</f>
        <v>0</v>
      </c>
      <c r="J3" s="29">
        <f>IF(P3=0,0,COUNTIF(Pasaia_1_6a_imgsummary!BQ3:EB3,"500")*100/P3)</f>
        <v>60.9375</v>
      </c>
      <c r="K3" s="29">
        <f>IF(P3=0,0,COUNTIF(Pasaia_1_6a_imgsummary!BQ3:EB3,"600")*100/P3)</f>
        <v>1.5625</v>
      </c>
      <c r="L3">
        <f>IF(P3=0,0,COUNTIF(Pasaia_1_6a_imgsummary!BQ3:EB3,"700")*100/P3)</f>
        <v>0</v>
      </c>
      <c r="M3">
        <f>IF(P3=0,0,COUNTIF(Pasaia_1_6a_imgsummary!BQ3:EB3,"800")*100/P3)</f>
        <v>0</v>
      </c>
      <c r="N3" s="29">
        <f>IF(P3=0,0,COUNTIF(Pasaia_1_6a_imgsummary!BQ3:EB3,"900")*100/P3)</f>
        <v>20.3125</v>
      </c>
      <c r="O3">
        <f>IF(P3=0,0,COUNTIF(Pasaia_1_6a_imgsummary!BQ3:EB3,"1000")*100/P3)</f>
        <v>0</v>
      </c>
      <c r="P3">
        <f>64-COUNTIF(Pasaia_1_6a_imgsummary!BQ3:EB3,"TWS")</f>
        <v>64</v>
      </c>
      <c r="S3">
        <f>IF(P3=0,0,COUNTIF(Pasaia_1_6a_imgsummary!E3:BP3,"108")*100/P3)</f>
        <v>0</v>
      </c>
      <c r="T3">
        <f>IF(P3=0,0,COUNTIF(Pasaia_1_6a_imgsummary!E3:BP3,"105")*100/P3)</f>
        <v>0</v>
      </c>
      <c r="U3">
        <f>IF(P3=0,0,COUNTIF(Pasaia_1_6a_imgsummary!E3:BP3,"103")*100/P3)</f>
        <v>0</v>
      </c>
      <c r="V3">
        <f>IF(P3=0,0,COUNTIF(Pasaia_1_6a_imgsummary!E3:BP3,"107")*100/P3)</f>
        <v>0</v>
      </c>
      <c r="W3">
        <f>IF(P3=0,0,COUNTIF(Pasaia_1_6a_imgsummary!E3:BP3,"101")*100/P3)</f>
        <v>0</v>
      </c>
      <c r="X3">
        <f>IF(P3=0,0,COUNTIF(Pasaia_1_6a_imgsummary!E3:BP3,"106")*100/P3)</f>
        <v>0</v>
      </c>
      <c r="Y3">
        <f>IF(P3=0,0,COUNTIF(Pasaia_1_6a_imgsummary!E3:BP3,"102")*100/P3)</f>
        <v>0</v>
      </c>
      <c r="Z3">
        <f>IF(P3=0,0,COUNTIF(Pasaia_1_6a_imgsummary!E3:BP3,"104")*100/P3)</f>
        <v>0</v>
      </c>
      <c r="AA3">
        <f>IF(P3=0,0,COUNTIF(Pasaia_1_6a_imgsummary!E3:BP3,"111")*100/P3)</f>
        <v>0</v>
      </c>
      <c r="AB3">
        <f>IF(P3=0,0,COUNTIF(Pasaia_1_6a_imgsummary!E3:BP3,"112")*100/P3)</f>
        <v>0</v>
      </c>
      <c r="AC3">
        <f>IF(P3=0,0,COUNTIF(Pasaia_1_6a_imgsummary!E3:BP3,"113")*100/P3)</f>
        <v>0</v>
      </c>
      <c r="AD3">
        <f>IF(P3=0,0,COUNTIF(Pasaia_1_6a_imgsummary!E3:BP3,"114")*100/P3)</f>
        <v>0</v>
      </c>
      <c r="AE3">
        <f>IF(P3=0,0,COUNTIF(Pasaia_1_6a_imgsummary!E3:BP3,"115")*100/P3)</f>
        <v>0</v>
      </c>
      <c r="AF3">
        <f>IF(P3=0,0,COUNTIF(Pasaia_1_6a_imgsummary!E3:BP3,"116")*100/P3)</f>
        <v>0</v>
      </c>
      <c r="AG3">
        <f>IF(P3=0,0,COUNTIF(Pasaia_1_6a_imgsummary!E3:BP3,"117")*100/P3)</f>
        <v>0</v>
      </c>
      <c r="AH3">
        <f>IF(P3=0,0,COUNTIF(Pasaia_1_6a_imgsummary!E3:BP3,"118")*100/P3)</f>
        <v>0</v>
      </c>
      <c r="AI3" s="29">
        <f>IF(P3=0,0,COUNTIF(Pasaia_1_6a_imgsummary!E3:BP3,"109")*100/P3)</f>
        <v>1.5625</v>
      </c>
      <c r="AJ3">
        <f>IF(P3=0,0,COUNTIF(Pasaia_1_6a_imgsummary!E3:BP3,"110")*100/P3)</f>
        <v>0</v>
      </c>
      <c r="AL3">
        <f>IF(P3=0,0,COUNTIF(Pasaia_1_6a_imgsummary!E3:BP3,"202")*100/P3)</f>
        <v>0</v>
      </c>
      <c r="AM3">
        <f>IF(P3=0,0,COUNTIF(Pasaia_1_6a_imgsummary!E3:BP3,"201")*100/P3)</f>
        <v>0</v>
      </c>
      <c r="AO3">
        <f>IF(P3=0,0,COUNTIF(Pasaia_1_6a_imgsummary!E3:BP3,"306")*100/P3)</f>
        <v>0</v>
      </c>
      <c r="AP3">
        <f>IF(P3=0,0,COUNTIF(Pasaia_1_6a_imgsummary!E3:BP3,"302")*100/P3)</f>
        <v>0</v>
      </c>
      <c r="AQ3">
        <f>IF(P3=0,0,COUNTIF(Pasaia_1_6a_imgsummary!E3:BP3,"307")*100/P3)</f>
        <v>0</v>
      </c>
      <c r="AR3">
        <f>IF(P3=0,0,COUNTIF(Pasaia_1_6a_imgsummary!E3:BP3,"303")*100/P3)</f>
        <v>0</v>
      </c>
      <c r="AS3">
        <f>IF(P3=0,0,COUNTIF(Pasaia_1_6a_imgsummary!E3:BP3,"304")*100/P3)</f>
        <v>0</v>
      </c>
      <c r="AT3" s="29">
        <f>IF(P3=0,0,COUNTIF(Pasaia_1_6a_imgsummary!E3:BP3,"305")*100/P3)</f>
        <v>15.625</v>
      </c>
      <c r="AV3">
        <f>IF(P3=0,0,COUNTIF(Pasaia_1_6a_imgsummary!E3:BP3,"401")*100/P3)</f>
        <v>0</v>
      </c>
      <c r="AW3">
        <f>IF(P3=0,0,COUNTIF(Pasaia_1_6a_imgsummary!E3:BP3,"402")*100/P3)</f>
        <v>0</v>
      </c>
      <c r="AY3" s="29">
        <f>IF(P3=0,0,COUNTIF(Pasaia_1_6a_imgsummary!E3:BP3,"501")*100/P3)</f>
        <v>43.75</v>
      </c>
      <c r="AZ3">
        <f>IF(P3=0,0,COUNTIF(Pasaia_1_6a_imgsummary!E3:BP3,"502")*100/P3)</f>
        <v>0</v>
      </c>
      <c r="BA3" s="29">
        <f>IF(P3=0,0,COUNTIF(Pasaia_1_6a_imgsummary!E3:BP3,"503")*100/P3)</f>
        <v>17.1875</v>
      </c>
      <c r="BB3">
        <f>IF(P3=0,0,COUNTIF(Pasaia_1_6a_imgsummary!E3:BP3,"504")*100/P3)</f>
        <v>0</v>
      </c>
      <c r="BD3">
        <f>IF(P3=0,0,COUNTIF(Pasaia_1_6a_imgsummary!E3:BP3,"601")*100/P3)</f>
        <v>0</v>
      </c>
      <c r="BE3">
        <f>IF(P3=0,0,COUNTIF(Pasaia_1_6a_imgsummary!E3:BP3,"602")*100/P3)</f>
        <v>0</v>
      </c>
      <c r="BF3" s="29">
        <f>IF(P3=0,0,COUNTIF(Pasaia_1_6a_imgsummary!E3:BP3,"603")*100/P3)</f>
        <v>1.5625</v>
      </c>
      <c r="BG3">
        <f>IF(P3=0,0,COUNTIF(Pasaia_1_6a_imgsummary!E3:BP3,"604")*100/P3)</f>
        <v>0</v>
      </c>
      <c r="BI3">
        <f>IF(P3=0,0,COUNTIF(Pasaia_1_6a_imgsummary!E3:BP3,"701")*100/P3)</f>
        <v>0</v>
      </c>
      <c r="BJ3">
        <f>IF(P3=0,0,COUNTIF(Pasaia_1_6a_imgsummary!E3:BP3,"702")*100/P3)</f>
        <v>0</v>
      </c>
      <c r="BK3">
        <f>IF(P3=0,0,COUNTIF(Pasaia_1_6a_imgsummary!E3:BP3,"703")*100/P3)</f>
        <v>0</v>
      </c>
      <c r="BL3">
        <f>IF(P3=0,0,COUNTIF(Pasaia_1_6a_imgsummary!E3:BP3,"705")*100/P3)</f>
        <v>0</v>
      </c>
      <c r="BM3">
        <f>IF(P3=0,0,COUNTIF(Pasaia_1_6a_imgsummary!E3:BP3,"704")*100/P3)</f>
        <v>0</v>
      </c>
      <c r="BO3">
        <f>IF(P3=0,0,COUNTIF(Pasaia_1_6a_imgsummary!E3:BP3,"801")*100/P3)</f>
        <v>0</v>
      </c>
      <c r="BP3">
        <f>IF(P3=0,0,COUNTIF(Pasaia_1_6a_imgsummary!E3:BP3,"802")*100/P3)</f>
        <v>0</v>
      </c>
      <c r="BR3" s="29">
        <f>IF(P3=0,0,COUNTIF(Pasaia_1_6a_imgsummary!E3:BP3,"901")*100/P3)</f>
        <v>10.9375</v>
      </c>
      <c r="BS3">
        <f>IF(P3=0,0,COUNTIF(Pasaia_1_6a_imgsummary!E3:BP3,"902")*100/P3)</f>
        <v>0</v>
      </c>
      <c r="BT3">
        <f>IF(P3=0,0,COUNTIF(Pasaia_1_6a_imgsummary!E3:BP3,"904")*100/P3)</f>
        <v>0</v>
      </c>
      <c r="BU3">
        <f>IF(P3=0,0,COUNTIF(Pasaia_1_6a_imgsummary!E3:BP3,"905")*100/P3)</f>
        <v>0</v>
      </c>
      <c r="BV3" s="29">
        <f>IF(P3=0,0,COUNTIF(Pasaia_1_6a_imgsummary!E3:BP3,"903")*100/P3)</f>
        <v>9.375</v>
      </c>
      <c r="BX3">
        <f>IF(P3=0,0,COUNTIF(Pasaia_1_6a_imgsummary!E3:BP3,"1001")*100/P3)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438</v>
      </c>
      <c r="F3" s="29">
        <f>IF(P3=0,0,COUNTIF(Pasaia_1_6b_imgsummary!BQ3:EB3,"100")*100/P3)</f>
        <v>26.5625</v>
      </c>
      <c r="G3" s="29">
        <f>IF(P3=0,0,COUNTIF(Pasaia_1_6b_imgsummary!BQ3:EB3,"200")*100/P3)</f>
        <v>1.5625</v>
      </c>
      <c r="H3" s="29">
        <f>IF(P3=0,0,COUNTIF(Pasaia_1_6b_imgsummary!BQ3:EB3,"300")*100/P3)</f>
        <v>4.6875</v>
      </c>
      <c r="I3">
        <f>IF(P3=0,0,COUNTIF(Pasaia_1_6b_imgsummary!BQ3:EB3,"400")*100/P3)</f>
        <v>0</v>
      </c>
      <c r="J3" s="29">
        <f>IF(P3=0,0,COUNTIF(Pasaia_1_6b_imgsummary!BQ3:EB3,"500")*100/P3)</f>
        <v>57.8125</v>
      </c>
      <c r="K3" s="29">
        <f>IF(P3=0,0,COUNTIF(Pasaia_1_6b_imgsummary!BQ3:EB3,"600")*100/P3)</f>
        <v>1.5625</v>
      </c>
      <c r="L3">
        <f>IF(P3=0,0,COUNTIF(Pasaia_1_6b_imgsummary!BQ3:EB3,"700")*100/P3)</f>
        <v>0</v>
      </c>
      <c r="M3">
        <f>IF(P3=0,0,COUNTIF(Pasaia_1_6b_imgsummary!BQ3:EB3,"800")*100/P3)</f>
        <v>0</v>
      </c>
      <c r="N3" s="29">
        <f>IF(P3=0,0,COUNTIF(Pasaia_1_6b_imgsummary!BQ3:EB3,"900")*100/P3)</f>
        <v>7.8125</v>
      </c>
      <c r="O3">
        <f>IF(P3=0,0,COUNTIF(Pasaia_1_6b_imgsummary!BQ3:EB3,"1000")*100/P3)</f>
        <v>0</v>
      </c>
      <c r="P3">
        <f>64-COUNTIF(Pasaia_1_6b_imgsummary!BQ3:EB3,"TWS")</f>
        <v>64</v>
      </c>
      <c r="S3">
        <f>IF(P3=0,0,COUNTIF(Pasaia_1_6b_imgsummary!E3:BP3,"108")*100/P3)</f>
        <v>0</v>
      </c>
      <c r="T3">
        <f>IF(P3=0,0,COUNTIF(Pasaia_1_6b_imgsummary!E3:BP3,"105")*100/P3)</f>
        <v>0</v>
      </c>
      <c r="U3">
        <f>IF(P3=0,0,COUNTIF(Pasaia_1_6b_imgsummary!E3:BP3,"103")*100/P3)</f>
        <v>0</v>
      </c>
      <c r="V3">
        <f>IF(P3=0,0,COUNTIF(Pasaia_1_6b_imgsummary!E3:BP3,"107")*100/P3)</f>
        <v>0</v>
      </c>
      <c r="W3">
        <f>IF(P3=0,0,COUNTIF(Pasaia_1_6b_imgsummary!E3:BP3,"101")*100/P3)</f>
        <v>0</v>
      </c>
      <c r="X3">
        <f>IF(P3=0,0,COUNTIF(Pasaia_1_6b_imgsummary!E3:BP3,"106")*100/P3)</f>
        <v>0</v>
      </c>
      <c r="Y3" s="29">
        <f>IF(P3=0,0,COUNTIF(Pasaia_1_6b_imgsummary!E3:BP3,"102")*100/P3)</f>
        <v>1.5625</v>
      </c>
      <c r="Z3">
        <f>IF(P3=0,0,COUNTIF(Pasaia_1_6b_imgsummary!E3:BP3,"104")*100/P3)</f>
        <v>0</v>
      </c>
      <c r="AA3">
        <f>IF(P3=0,0,COUNTIF(Pasaia_1_6b_imgsummary!E3:BP3,"111")*100/P3)</f>
        <v>0</v>
      </c>
      <c r="AB3" s="29">
        <f>IF(P3=0,0,COUNTIF(Pasaia_1_6b_imgsummary!E3:BP3,"112")*100/P3)</f>
        <v>4.6875</v>
      </c>
      <c r="AC3">
        <f>IF(P3=0,0,COUNTIF(Pasaia_1_6b_imgsummary!E3:BP3,"113")*100/P3)</f>
        <v>0</v>
      </c>
      <c r="AD3">
        <f>IF(P3=0,0,COUNTIF(Pasaia_1_6b_imgsummary!E3:BP3,"114")*100/P3)</f>
        <v>0</v>
      </c>
      <c r="AE3">
        <f>IF(P3=0,0,COUNTIF(Pasaia_1_6b_imgsummary!E3:BP3,"115")*100/P3)</f>
        <v>0</v>
      </c>
      <c r="AF3">
        <f>IF(P3=0,0,COUNTIF(Pasaia_1_6b_imgsummary!E3:BP3,"116")*100/P3)</f>
        <v>0</v>
      </c>
      <c r="AG3">
        <f>IF(P3=0,0,COUNTIF(Pasaia_1_6b_imgsummary!E3:BP3,"117")*100/P3)</f>
        <v>0</v>
      </c>
      <c r="AH3">
        <f>IF(P3=0,0,COUNTIF(Pasaia_1_6b_imgsummary!E3:BP3,"118")*100/P3)</f>
        <v>0</v>
      </c>
      <c r="AI3" s="29">
        <f>IF(P3=0,0,COUNTIF(Pasaia_1_6b_imgsummary!E3:BP3,"109")*100/P3)</f>
        <v>20.3125</v>
      </c>
      <c r="AJ3">
        <f>IF(P3=0,0,COUNTIF(Pasaia_1_6b_imgsummary!E3:BP3,"110")*100/P3)</f>
        <v>0</v>
      </c>
      <c r="AL3">
        <f>IF(P3=0,0,COUNTIF(Pasaia_1_6b_imgsummary!E3:BP3,"202")*100/P3)</f>
        <v>0</v>
      </c>
      <c r="AM3" s="29">
        <f>IF(P3=0,0,COUNTIF(Pasaia_1_6b_imgsummary!E3:BP3,"201")*100/P3)</f>
        <v>1.5625</v>
      </c>
      <c r="AO3">
        <f>IF(P3=0,0,COUNTIF(Pasaia_1_6b_imgsummary!E3:BP3,"306")*100/P3)</f>
        <v>0</v>
      </c>
      <c r="AP3">
        <f>IF(P3=0,0,COUNTIF(Pasaia_1_6b_imgsummary!E3:BP3,"302")*100/P3)</f>
        <v>0</v>
      </c>
      <c r="AQ3">
        <f>IF(P3=0,0,COUNTIF(Pasaia_1_6b_imgsummary!E3:BP3,"307")*100/P3)</f>
        <v>0</v>
      </c>
      <c r="AR3">
        <f>IF(P3=0,0,COUNTIF(Pasaia_1_6b_imgsummary!E3:BP3,"303")*100/P3)</f>
        <v>0</v>
      </c>
      <c r="AS3">
        <f>IF(P3=0,0,COUNTIF(Pasaia_1_6b_imgsummary!E3:BP3,"304")*100/P3)</f>
        <v>0</v>
      </c>
      <c r="AT3" s="29">
        <f>IF(P3=0,0,COUNTIF(Pasaia_1_6b_imgsummary!E3:BP3,"305")*100/P3)</f>
        <v>4.6875</v>
      </c>
      <c r="AV3">
        <f>IF(P3=0,0,COUNTIF(Pasaia_1_6b_imgsummary!E3:BP3,"401")*100/P3)</f>
        <v>0</v>
      </c>
      <c r="AW3">
        <f>IF(P3=0,0,COUNTIF(Pasaia_1_6b_imgsummary!E3:BP3,"402")*100/P3)</f>
        <v>0</v>
      </c>
      <c r="AY3" s="29">
        <f>IF(P3=0,0,COUNTIF(Pasaia_1_6b_imgsummary!E3:BP3,"501")*100/P3)</f>
        <v>20.3125</v>
      </c>
      <c r="AZ3">
        <f>IF(P3=0,0,COUNTIF(Pasaia_1_6b_imgsummary!E3:BP3,"502")*100/P3)</f>
        <v>0</v>
      </c>
      <c r="BA3" s="29">
        <f>IF(P3=0,0,COUNTIF(Pasaia_1_6b_imgsummary!E3:BP3,"503")*100/P3)</f>
        <v>37.5</v>
      </c>
      <c r="BB3">
        <f>IF(P3=0,0,COUNTIF(Pasaia_1_6b_imgsummary!E3:BP3,"504")*100/P3)</f>
        <v>0</v>
      </c>
      <c r="BD3">
        <f>IF(P3=0,0,COUNTIF(Pasaia_1_6b_imgsummary!E3:BP3,"601")*100/P3)</f>
        <v>0</v>
      </c>
      <c r="BE3">
        <f>IF(P3=0,0,COUNTIF(Pasaia_1_6b_imgsummary!E3:BP3,"602")*100/P3)</f>
        <v>0</v>
      </c>
      <c r="BF3" s="29">
        <f>IF(P3=0,0,COUNTIF(Pasaia_1_6b_imgsummary!E3:BP3,"603")*100/P3)</f>
        <v>1.5625</v>
      </c>
      <c r="BG3">
        <f>IF(P3=0,0,COUNTIF(Pasaia_1_6b_imgsummary!E3:BP3,"604")*100/P3)</f>
        <v>0</v>
      </c>
      <c r="BI3">
        <f>IF(P3=0,0,COUNTIF(Pasaia_1_6b_imgsummary!E3:BP3,"701")*100/P3)</f>
        <v>0</v>
      </c>
      <c r="BJ3">
        <f>IF(P3=0,0,COUNTIF(Pasaia_1_6b_imgsummary!E3:BP3,"702")*100/P3)</f>
        <v>0</v>
      </c>
      <c r="BK3">
        <f>IF(P3=0,0,COUNTIF(Pasaia_1_6b_imgsummary!E3:BP3,"703")*100/P3)</f>
        <v>0</v>
      </c>
      <c r="BL3">
        <f>IF(P3=0,0,COUNTIF(Pasaia_1_6b_imgsummary!E3:BP3,"705")*100/P3)</f>
        <v>0</v>
      </c>
      <c r="BM3">
        <f>IF(P3=0,0,COUNTIF(Pasaia_1_6b_imgsummary!E3:BP3,"704")*100/P3)</f>
        <v>0</v>
      </c>
      <c r="BO3">
        <f>IF(P3=0,0,COUNTIF(Pasaia_1_6b_imgsummary!E3:BP3,"801")*100/P3)</f>
        <v>0</v>
      </c>
      <c r="BP3">
        <f>IF(P3=0,0,COUNTIF(Pasaia_1_6b_imgsummary!E3:BP3,"802")*100/P3)</f>
        <v>0</v>
      </c>
      <c r="BR3" s="29">
        <f>IF(P3=0,0,COUNTIF(Pasaia_1_6b_imgsummary!E3:BP3,"901")*100/P3)</f>
        <v>6.25</v>
      </c>
      <c r="BS3">
        <f>IF(P3=0,0,COUNTIF(Pasaia_1_6b_imgsummary!E3:BP3,"902")*100/P3)</f>
        <v>0</v>
      </c>
      <c r="BT3">
        <f>IF(P3=0,0,COUNTIF(Pasaia_1_6b_imgsummary!E3:BP3,"904")*100/P3)</f>
        <v>0</v>
      </c>
      <c r="BU3">
        <f>IF(P3=0,0,COUNTIF(Pasaia_1_6b_imgsummary!E3:BP3,"905")*100/P3)</f>
        <v>0</v>
      </c>
      <c r="BV3" s="29">
        <f>IF(P3=0,0,COUNTIF(Pasaia_1_6b_imgsummary!E3:BP3,"903")*100/P3)</f>
        <v>1.5625</v>
      </c>
      <c r="BX3">
        <f>IF(P3=0,0,COUNTIF(Pasaia_1_6b_imgsummary!E3:BP3,"1001")*100/P3)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443</v>
      </c>
      <c r="F3" s="29">
        <f>IF(P3=0,0,COUNTIF(Pasaia_1_7a_imgsummary!BQ3:EB3,"100")*100/P3)</f>
        <v>26.5625</v>
      </c>
      <c r="G3">
        <f>IF(P3=0,0,COUNTIF(Pasaia_1_7a_imgsummary!BQ3:EB3,"200")*100/P3)</f>
        <v>0</v>
      </c>
      <c r="H3" s="29">
        <f>IF(P3=0,0,COUNTIF(Pasaia_1_7a_imgsummary!BQ3:EB3,"300")*100/P3)</f>
        <v>9.375</v>
      </c>
      <c r="I3">
        <f>IF(P3=0,0,COUNTIF(Pasaia_1_7a_imgsummary!BQ3:EB3,"400")*100/P3)</f>
        <v>0</v>
      </c>
      <c r="J3" s="29">
        <f>IF(P3=0,0,COUNTIF(Pasaia_1_7a_imgsummary!BQ3:EB3,"500")*100/P3)</f>
        <v>56.25</v>
      </c>
      <c r="K3" s="29">
        <f>IF(P3=0,0,COUNTIF(Pasaia_1_7a_imgsummary!BQ3:EB3,"600")*100/P3)</f>
        <v>1.5625</v>
      </c>
      <c r="L3">
        <f>IF(P3=0,0,COUNTIF(Pasaia_1_7a_imgsummary!BQ3:EB3,"700")*100/P3)</f>
        <v>0</v>
      </c>
      <c r="M3">
        <f>IF(P3=0,0,COUNTIF(Pasaia_1_7a_imgsummary!BQ3:EB3,"800")*100/P3)</f>
        <v>0</v>
      </c>
      <c r="N3" s="29">
        <f>IF(P3=0,0,COUNTIF(Pasaia_1_7a_imgsummary!BQ3:EB3,"900")*100/P3)</f>
        <v>6.25</v>
      </c>
      <c r="O3">
        <f>IF(P3=0,0,COUNTIF(Pasaia_1_7a_imgsummary!BQ3:EB3,"1000")*100/P3)</f>
        <v>0</v>
      </c>
      <c r="P3">
        <f>64-COUNTIF(Pasaia_1_7a_imgsummary!BQ3:EB3,"TWS")</f>
        <v>64</v>
      </c>
      <c r="S3">
        <f>IF(P3=0,0,COUNTIF(Pasaia_1_7a_imgsummary!E3:BP3,"108")*100/P3)</f>
        <v>0</v>
      </c>
      <c r="T3">
        <f>IF(P3=0,0,COUNTIF(Pasaia_1_7a_imgsummary!E3:BP3,"105")*100/P3)</f>
        <v>0</v>
      </c>
      <c r="U3">
        <f>IF(P3=0,0,COUNTIF(Pasaia_1_7a_imgsummary!E3:BP3,"103")*100/P3)</f>
        <v>0</v>
      </c>
      <c r="V3">
        <f>IF(P3=0,0,COUNTIF(Pasaia_1_7a_imgsummary!E3:BP3,"107")*100/P3)</f>
        <v>0</v>
      </c>
      <c r="W3">
        <f>IF(P3=0,0,COUNTIF(Pasaia_1_7a_imgsummary!E3:BP3,"101")*100/P3)</f>
        <v>0</v>
      </c>
      <c r="X3">
        <f>IF(P3=0,0,COUNTIF(Pasaia_1_7a_imgsummary!E3:BP3,"106")*100/P3)</f>
        <v>0</v>
      </c>
      <c r="Y3" s="29">
        <f>IF(P3=0,0,COUNTIF(Pasaia_1_7a_imgsummary!E3:BP3,"102")*100/P3)</f>
        <v>6.25</v>
      </c>
      <c r="Z3">
        <f>IF(P3=0,0,COUNTIF(Pasaia_1_7a_imgsummary!E3:BP3,"104")*100/P3)</f>
        <v>0</v>
      </c>
      <c r="AA3">
        <f>IF(P3=0,0,COUNTIF(Pasaia_1_7a_imgsummary!E3:BP3,"111")*100/P3)</f>
        <v>0</v>
      </c>
      <c r="AB3">
        <f>IF(P3=0,0,COUNTIF(Pasaia_1_7a_imgsummary!E3:BP3,"112")*100/P3)</f>
        <v>0</v>
      </c>
      <c r="AC3">
        <f>IF(P3=0,0,COUNTIF(Pasaia_1_7a_imgsummary!E3:BP3,"113")*100/P3)</f>
        <v>0</v>
      </c>
      <c r="AD3">
        <f>IF(P3=0,0,COUNTIF(Pasaia_1_7a_imgsummary!E3:BP3,"114")*100/P3)</f>
        <v>0</v>
      </c>
      <c r="AE3">
        <f>IF(P3=0,0,COUNTIF(Pasaia_1_7a_imgsummary!E3:BP3,"115")*100/P3)</f>
        <v>0</v>
      </c>
      <c r="AF3">
        <f>IF(P3=0,0,COUNTIF(Pasaia_1_7a_imgsummary!E3:BP3,"116")*100/P3)</f>
        <v>0</v>
      </c>
      <c r="AG3">
        <f>IF(P3=0,0,COUNTIF(Pasaia_1_7a_imgsummary!E3:BP3,"117")*100/P3)</f>
        <v>0</v>
      </c>
      <c r="AH3">
        <f>IF(P3=0,0,COUNTIF(Pasaia_1_7a_imgsummary!E3:BP3,"118")*100/P3)</f>
        <v>0</v>
      </c>
      <c r="AI3" s="29">
        <f>IF(P3=0,0,COUNTIF(Pasaia_1_7a_imgsummary!E3:BP3,"109")*100/P3)</f>
        <v>20.3125</v>
      </c>
      <c r="AJ3">
        <f>IF(P3=0,0,COUNTIF(Pasaia_1_7a_imgsummary!E3:BP3,"110")*100/P3)</f>
        <v>0</v>
      </c>
      <c r="AL3">
        <f>IF(P3=0,0,COUNTIF(Pasaia_1_7a_imgsummary!E3:BP3,"202")*100/P3)</f>
        <v>0</v>
      </c>
      <c r="AM3">
        <f>IF(P3=0,0,COUNTIF(Pasaia_1_7a_imgsummary!E3:BP3,"201")*100/P3)</f>
        <v>0</v>
      </c>
      <c r="AO3">
        <f>IF(P3=0,0,COUNTIF(Pasaia_1_7a_imgsummary!E3:BP3,"306")*100/P3)</f>
        <v>0</v>
      </c>
      <c r="AP3">
        <f>IF(P3=0,0,COUNTIF(Pasaia_1_7a_imgsummary!E3:BP3,"302")*100/P3)</f>
        <v>0</v>
      </c>
      <c r="AQ3">
        <f>IF(P3=0,0,COUNTIF(Pasaia_1_7a_imgsummary!E3:BP3,"307")*100/P3)</f>
        <v>0</v>
      </c>
      <c r="AR3" s="29">
        <f>IF(P3=0,0,COUNTIF(Pasaia_1_7a_imgsummary!E3:BP3,"303")*100/P3)</f>
        <v>3.125</v>
      </c>
      <c r="AS3">
        <f>IF(P3=0,0,COUNTIF(Pasaia_1_7a_imgsummary!E3:BP3,"304")*100/P3)</f>
        <v>0</v>
      </c>
      <c r="AT3" s="29">
        <f>IF(P3=0,0,COUNTIF(Pasaia_1_7a_imgsummary!E3:BP3,"305")*100/P3)</f>
        <v>6.25</v>
      </c>
      <c r="AV3">
        <f>IF(P3=0,0,COUNTIF(Pasaia_1_7a_imgsummary!E3:BP3,"401")*100/P3)</f>
        <v>0</v>
      </c>
      <c r="AW3">
        <f>IF(P3=0,0,COUNTIF(Pasaia_1_7a_imgsummary!E3:BP3,"402")*100/P3)</f>
        <v>0</v>
      </c>
      <c r="AY3" s="29">
        <f>IF(P3=0,0,COUNTIF(Pasaia_1_7a_imgsummary!E3:BP3,"501")*100/P3)</f>
        <v>35.9375</v>
      </c>
      <c r="AZ3">
        <f>IF(P3=0,0,COUNTIF(Pasaia_1_7a_imgsummary!E3:BP3,"502")*100/P3)</f>
        <v>0</v>
      </c>
      <c r="BA3" s="29">
        <f>IF(P3=0,0,COUNTIF(Pasaia_1_7a_imgsummary!E3:BP3,"503")*100/P3)</f>
        <v>20.3125</v>
      </c>
      <c r="BB3">
        <f>IF(P3=0,0,COUNTIF(Pasaia_1_7a_imgsummary!E3:BP3,"504")*100/P3)</f>
        <v>0</v>
      </c>
      <c r="BD3">
        <f>IF(P3=0,0,COUNTIF(Pasaia_1_7a_imgsummary!E3:BP3,"601")*100/P3)</f>
        <v>0</v>
      </c>
      <c r="BE3">
        <f>IF(P3=0,0,COUNTIF(Pasaia_1_7a_imgsummary!E3:BP3,"602")*100/P3)</f>
        <v>0</v>
      </c>
      <c r="BF3" s="29">
        <f>IF(P3=0,0,COUNTIF(Pasaia_1_7a_imgsummary!E3:BP3,"603")*100/P3)</f>
        <v>1.5625</v>
      </c>
      <c r="BG3">
        <f>IF(P3=0,0,COUNTIF(Pasaia_1_7a_imgsummary!E3:BP3,"604")*100/P3)</f>
        <v>0</v>
      </c>
      <c r="BI3">
        <f>IF(P3=0,0,COUNTIF(Pasaia_1_7a_imgsummary!E3:BP3,"701")*100/P3)</f>
        <v>0</v>
      </c>
      <c r="BJ3">
        <f>IF(P3=0,0,COUNTIF(Pasaia_1_7a_imgsummary!E3:BP3,"702")*100/P3)</f>
        <v>0</v>
      </c>
      <c r="BK3">
        <f>IF(P3=0,0,COUNTIF(Pasaia_1_7a_imgsummary!E3:BP3,"703")*100/P3)</f>
        <v>0</v>
      </c>
      <c r="BL3">
        <f>IF(P3=0,0,COUNTIF(Pasaia_1_7a_imgsummary!E3:BP3,"705")*100/P3)</f>
        <v>0</v>
      </c>
      <c r="BM3">
        <f>IF(P3=0,0,COUNTIF(Pasaia_1_7a_imgsummary!E3:BP3,"704")*100/P3)</f>
        <v>0</v>
      </c>
      <c r="BO3">
        <f>IF(P3=0,0,COUNTIF(Pasaia_1_7a_imgsummary!E3:BP3,"801")*100/P3)</f>
        <v>0</v>
      </c>
      <c r="BP3">
        <f>IF(P3=0,0,COUNTIF(Pasaia_1_7a_imgsummary!E3:BP3,"802")*100/P3)</f>
        <v>0</v>
      </c>
      <c r="BR3" s="29">
        <f>IF(P3=0,0,COUNTIF(Pasaia_1_7a_imgsummary!E3:BP3,"901")*100/P3)</f>
        <v>1.5625</v>
      </c>
      <c r="BS3">
        <f>IF(P3=0,0,COUNTIF(Pasaia_1_7a_imgsummary!E3:BP3,"902")*100/P3)</f>
        <v>0</v>
      </c>
      <c r="BT3">
        <f>IF(P3=0,0,COUNTIF(Pasaia_1_7a_imgsummary!E3:BP3,"904")*100/P3)</f>
        <v>0</v>
      </c>
      <c r="BU3">
        <f>IF(P3=0,0,COUNTIF(Pasaia_1_7a_imgsummary!E3:BP3,"905")*100/P3)</f>
        <v>0</v>
      </c>
      <c r="BV3" s="29">
        <f>IF(P3=0,0,COUNTIF(Pasaia_1_7a_imgsummary!E3:BP3,"903")*100/P3)</f>
        <v>4.6875</v>
      </c>
      <c r="BX3">
        <f>IF(P3=0,0,COUNTIF(Pasaia_1_7a_imgsummary!E3:BP3,"1001")*100/P3)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447</v>
      </c>
      <c r="F3">
        <f>IF(P3=0,0,COUNTIF(Pasaia_1_7b_imgsummary!BQ3:EB3,"100")*100/P3)</f>
        <v>0</v>
      </c>
      <c r="G3">
        <f>IF(P3=0,0,COUNTIF(Pasaia_1_7b_imgsummary!BQ3:EB3,"200")*100/P3)</f>
        <v>0</v>
      </c>
      <c r="H3" s="29">
        <f>IF(P3=0,0,COUNTIF(Pasaia_1_7b_imgsummary!BQ3:EB3,"300")*100/P3)</f>
        <v>1.5625</v>
      </c>
      <c r="I3">
        <f>IF(P3=0,0,COUNTIF(Pasaia_1_7b_imgsummary!BQ3:EB3,"400")*100/P3)</f>
        <v>0</v>
      </c>
      <c r="J3" s="29">
        <f>IF(P3=0,0,COUNTIF(Pasaia_1_7b_imgsummary!BQ3:EB3,"500")*100/P3)</f>
        <v>75</v>
      </c>
      <c r="K3" s="29">
        <f>IF(P3=0,0,COUNTIF(Pasaia_1_7b_imgsummary!BQ3:EB3,"600")*100/P3)</f>
        <v>4.6875</v>
      </c>
      <c r="L3">
        <f>IF(P3=0,0,COUNTIF(Pasaia_1_7b_imgsummary!BQ3:EB3,"700")*100/P3)</f>
        <v>0</v>
      </c>
      <c r="M3">
        <f>IF(P3=0,0,COUNTIF(Pasaia_1_7b_imgsummary!BQ3:EB3,"800")*100/P3)</f>
        <v>0</v>
      </c>
      <c r="N3" s="29">
        <f>IF(P3=0,0,COUNTIF(Pasaia_1_7b_imgsummary!BQ3:EB3,"900")*100/P3)</f>
        <v>18.75</v>
      </c>
      <c r="O3">
        <f>IF(P3=0,0,COUNTIF(Pasaia_1_7b_imgsummary!BQ3:EB3,"1000")*100/P3)</f>
        <v>0</v>
      </c>
      <c r="P3">
        <f>64-COUNTIF(Pasaia_1_7b_imgsummary!BQ3:EB3,"TWS")</f>
        <v>64</v>
      </c>
      <c r="S3">
        <f>IF(P3=0,0,COUNTIF(Pasaia_1_7b_imgsummary!E3:BP3,"108")*100/P3)</f>
        <v>0</v>
      </c>
      <c r="T3">
        <f>IF(P3=0,0,COUNTIF(Pasaia_1_7b_imgsummary!E3:BP3,"105")*100/P3)</f>
        <v>0</v>
      </c>
      <c r="U3">
        <f>IF(P3=0,0,COUNTIF(Pasaia_1_7b_imgsummary!E3:BP3,"103")*100/P3)</f>
        <v>0</v>
      </c>
      <c r="V3">
        <f>IF(P3=0,0,COUNTIF(Pasaia_1_7b_imgsummary!E3:BP3,"107")*100/P3)</f>
        <v>0</v>
      </c>
      <c r="W3">
        <f>IF(P3=0,0,COUNTIF(Pasaia_1_7b_imgsummary!E3:BP3,"101")*100/P3)</f>
        <v>0</v>
      </c>
      <c r="X3">
        <f>IF(P3=0,0,COUNTIF(Pasaia_1_7b_imgsummary!E3:BP3,"106")*100/P3)</f>
        <v>0</v>
      </c>
      <c r="Y3">
        <f>IF(P3=0,0,COUNTIF(Pasaia_1_7b_imgsummary!E3:BP3,"102")*100/P3)</f>
        <v>0</v>
      </c>
      <c r="Z3">
        <f>IF(P3=0,0,COUNTIF(Pasaia_1_7b_imgsummary!E3:BP3,"104")*100/P3)</f>
        <v>0</v>
      </c>
      <c r="AA3">
        <f>IF(P3=0,0,COUNTIF(Pasaia_1_7b_imgsummary!E3:BP3,"111")*100/P3)</f>
        <v>0</v>
      </c>
      <c r="AB3">
        <f>IF(P3=0,0,COUNTIF(Pasaia_1_7b_imgsummary!E3:BP3,"112")*100/P3)</f>
        <v>0</v>
      </c>
      <c r="AC3">
        <f>IF(P3=0,0,COUNTIF(Pasaia_1_7b_imgsummary!E3:BP3,"113")*100/P3)</f>
        <v>0</v>
      </c>
      <c r="AD3">
        <f>IF(P3=0,0,COUNTIF(Pasaia_1_7b_imgsummary!E3:BP3,"114")*100/P3)</f>
        <v>0</v>
      </c>
      <c r="AE3">
        <f>IF(P3=0,0,COUNTIF(Pasaia_1_7b_imgsummary!E3:BP3,"115")*100/P3)</f>
        <v>0</v>
      </c>
      <c r="AF3">
        <f>IF(P3=0,0,COUNTIF(Pasaia_1_7b_imgsummary!E3:BP3,"116")*100/P3)</f>
        <v>0</v>
      </c>
      <c r="AG3">
        <f>IF(P3=0,0,COUNTIF(Pasaia_1_7b_imgsummary!E3:BP3,"117")*100/P3)</f>
        <v>0</v>
      </c>
      <c r="AH3">
        <f>IF(P3=0,0,COUNTIF(Pasaia_1_7b_imgsummary!E3:BP3,"118")*100/P3)</f>
        <v>0</v>
      </c>
      <c r="AI3">
        <f>IF(P3=0,0,COUNTIF(Pasaia_1_7b_imgsummary!E3:BP3,"109")*100/P3)</f>
        <v>0</v>
      </c>
      <c r="AJ3">
        <f>IF(P3=0,0,COUNTIF(Pasaia_1_7b_imgsummary!E3:BP3,"110")*100/P3)</f>
        <v>0</v>
      </c>
      <c r="AL3">
        <f>IF(P3=0,0,COUNTIF(Pasaia_1_7b_imgsummary!E3:BP3,"202")*100/P3)</f>
        <v>0</v>
      </c>
      <c r="AM3">
        <f>IF(P3=0,0,COUNTIF(Pasaia_1_7b_imgsummary!E3:BP3,"201")*100/P3)</f>
        <v>0</v>
      </c>
      <c r="AO3">
        <f>IF(P3=0,0,COUNTIF(Pasaia_1_7b_imgsummary!E3:BP3,"306")*100/P3)</f>
        <v>0</v>
      </c>
      <c r="AP3">
        <f>IF(P3=0,0,COUNTIF(Pasaia_1_7b_imgsummary!E3:BP3,"302")*100/P3)</f>
        <v>0</v>
      </c>
      <c r="AQ3">
        <f>IF(P3=0,0,COUNTIF(Pasaia_1_7b_imgsummary!E3:BP3,"307")*100/P3)</f>
        <v>0</v>
      </c>
      <c r="AR3">
        <f>IF(P3=0,0,COUNTIF(Pasaia_1_7b_imgsummary!E3:BP3,"303")*100/P3)</f>
        <v>0</v>
      </c>
      <c r="AS3">
        <f>IF(P3=0,0,COUNTIF(Pasaia_1_7b_imgsummary!E3:BP3,"304")*100/P3)</f>
        <v>0</v>
      </c>
      <c r="AT3" s="29">
        <f>IF(P3=0,0,COUNTIF(Pasaia_1_7b_imgsummary!E3:BP3,"305")*100/P3)</f>
        <v>1.5625</v>
      </c>
      <c r="AV3">
        <f>IF(P3=0,0,COUNTIF(Pasaia_1_7b_imgsummary!E3:BP3,"401")*100/P3)</f>
        <v>0</v>
      </c>
      <c r="AW3">
        <f>IF(P3=0,0,COUNTIF(Pasaia_1_7b_imgsummary!E3:BP3,"402")*100/P3)</f>
        <v>0</v>
      </c>
      <c r="AY3" s="29">
        <f>IF(P3=0,0,COUNTIF(Pasaia_1_7b_imgsummary!E3:BP3,"501")*100/P3)</f>
        <v>40.625</v>
      </c>
      <c r="AZ3">
        <f>IF(P3=0,0,COUNTIF(Pasaia_1_7b_imgsummary!E3:BP3,"502")*100/P3)</f>
        <v>0</v>
      </c>
      <c r="BA3" s="29">
        <f>IF(P3=0,0,COUNTIF(Pasaia_1_7b_imgsummary!E3:BP3,"503")*100/P3)</f>
        <v>34.375</v>
      </c>
      <c r="BB3">
        <f>IF(P3=0,0,COUNTIF(Pasaia_1_7b_imgsummary!E3:BP3,"504")*100/P3)</f>
        <v>0</v>
      </c>
      <c r="BD3">
        <f>IF(P3=0,0,COUNTIF(Pasaia_1_7b_imgsummary!E3:BP3,"601")*100/P3)</f>
        <v>0</v>
      </c>
      <c r="BE3">
        <f>IF(P3=0,0,COUNTIF(Pasaia_1_7b_imgsummary!E3:BP3,"602")*100/P3)</f>
        <v>0</v>
      </c>
      <c r="BF3" s="29">
        <f>IF(P3=0,0,COUNTIF(Pasaia_1_7b_imgsummary!E3:BP3,"603")*100/P3)</f>
        <v>4.6875</v>
      </c>
      <c r="BG3">
        <f>IF(P3=0,0,COUNTIF(Pasaia_1_7b_imgsummary!E3:BP3,"604")*100/P3)</f>
        <v>0</v>
      </c>
      <c r="BI3">
        <f>IF(P3=0,0,COUNTIF(Pasaia_1_7b_imgsummary!E3:BP3,"701")*100/P3)</f>
        <v>0</v>
      </c>
      <c r="BJ3">
        <f>IF(P3=0,0,COUNTIF(Pasaia_1_7b_imgsummary!E3:BP3,"702")*100/P3)</f>
        <v>0</v>
      </c>
      <c r="BK3">
        <f>IF(P3=0,0,COUNTIF(Pasaia_1_7b_imgsummary!E3:BP3,"703")*100/P3)</f>
        <v>0</v>
      </c>
      <c r="BL3">
        <f>IF(P3=0,0,COUNTIF(Pasaia_1_7b_imgsummary!E3:BP3,"705")*100/P3)</f>
        <v>0</v>
      </c>
      <c r="BM3">
        <f>IF(P3=0,0,COUNTIF(Pasaia_1_7b_imgsummary!E3:BP3,"704")*100/P3)</f>
        <v>0</v>
      </c>
      <c r="BO3">
        <f>IF(P3=0,0,COUNTIF(Pasaia_1_7b_imgsummary!E3:BP3,"801")*100/P3)</f>
        <v>0</v>
      </c>
      <c r="BP3">
        <f>IF(P3=0,0,COUNTIF(Pasaia_1_7b_imgsummary!E3:BP3,"802")*100/P3)</f>
        <v>0</v>
      </c>
      <c r="BR3" s="29">
        <f>IF(P3=0,0,COUNTIF(Pasaia_1_7b_imgsummary!E3:BP3,"901")*100/P3)</f>
        <v>14.0625</v>
      </c>
      <c r="BS3">
        <f>IF(P3=0,0,COUNTIF(Pasaia_1_7b_imgsummary!E3:BP3,"902")*100/P3)</f>
        <v>0</v>
      </c>
      <c r="BT3">
        <f>IF(P3=0,0,COUNTIF(Pasaia_1_7b_imgsummary!E3:BP3,"904")*100/P3)</f>
        <v>0</v>
      </c>
      <c r="BU3">
        <f>IF(P3=0,0,COUNTIF(Pasaia_1_7b_imgsummary!E3:BP3,"905")*100/P3)</f>
        <v>0</v>
      </c>
      <c r="BV3" s="29">
        <f>IF(P3=0,0,COUNTIF(Pasaia_1_7b_imgsummary!E3:BP3,"903")*100/P3)</f>
        <v>4.6875</v>
      </c>
      <c r="BX3">
        <f>IF(P3=0,0,COUNTIF(Pasaia_1_7b_imgsummary!E3:BP3,"1001")*100/P3)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451</v>
      </c>
      <c r="F3" s="29">
        <f>IF(P3=0,0,COUNTIF(Pasaia_1_8a_imgsummary!BQ3:EB3,"100")*100/P3)</f>
        <v>1.5625</v>
      </c>
      <c r="G3">
        <f>IF(P3=0,0,COUNTIF(Pasaia_1_8a_imgsummary!BQ3:EB3,"200")*100/P3)</f>
        <v>0</v>
      </c>
      <c r="H3" s="29">
        <f>IF(P3=0,0,COUNTIF(Pasaia_1_8a_imgsummary!BQ3:EB3,"300")*100/P3)</f>
        <v>14.0625</v>
      </c>
      <c r="I3">
        <f>IF(P3=0,0,COUNTIF(Pasaia_1_8a_imgsummary!BQ3:EB3,"400")*100/P3)</f>
        <v>0</v>
      </c>
      <c r="J3" s="29">
        <f>IF(P3=0,0,COUNTIF(Pasaia_1_8a_imgsummary!BQ3:EB3,"500")*100/P3)</f>
        <v>70.3125</v>
      </c>
      <c r="K3">
        <f>IF(P3=0,0,COUNTIF(Pasaia_1_8a_imgsummary!BQ3:EB3,"600")*100/P3)</f>
        <v>0</v>
      </c>
      <c r="L3">
        <f>IF(P3=0,0,COUNTIF(Pasaia_1_8a_imgsummary!BQ3:EB3,"700")*100/P3)</f>
        <v>0</v>
      </c>
      <c r="M3">
        <f>IF(P3=0,0,COUNTIF(Pasaia_1_8a_imgsummary!BQ3:EB3,"800")*100/P3)</f>
        <v>0</v>
      </c>
      <c r="N3" s="29">
        <f>IF(P3=0,0,COUNTIF(Pasaia_1_8a_imgsummary!BQ3:EB3,"900")*100/P3)</f>
        <v>14.0625</v>
      </c>
      <c r="O3">
        <f>IF(P3=0,0,COUNTIF(Pasaia_1_8a_imgsummary!BQ3:EB3,"1000")*100/P3)</f>
        <v>0</v>
      </c>
      <c r="P3">
        <f>64-COUNTIF(Pasaia_1_8a_imgsummary!BQ3:EB3,"TWS")</f>
        <v>64</v>
      </c>
      <c r="S3">
        <f>IF(P3=0,0,COUNTIF(Pasaia_1_8a_imgsummary!E3:BP3,"108")*100/P3)</f>
        <v>0</v>
      </c>
      <c r="T3">
        <f>IF(P3=0,0,COUNTIF(Pasaia_1_8a_imgsummary!E3:BP3,"105")*100/P3)</f>
        <v>0</v>
      </c>
      <c r="U3">
        <f>IF(P3=0,0,COUNTIF(Pasaia_1_8a_imgsummary!E3:BP3,"103")*100/P3)</f>
        <v>0</v>
      </c>
      <c r="V3">
        <f>IF(P3=0,0,COUNTIF(Pasaia_1_8a_imgsummary!E3:BP3,"107")*100/P3)</f>
        <v>0</v>
      </c>
      <c r="W3">
        <f>IF(P3=0,0,COUNTIF(Pasaia_1_8a_imgsummary!E3:BP3,"101")*100/P3)</f>
        <v>0</v>
      </c>
      <c r="X3">
        <f>IF(P3=0,0,COUNTIF(Pasaia_1_8a_imgsummary!E3:BP3,"106")*100/P3)</f>
        <v>0</v>
      </c>
      <c r="Y3" s="29">
        <f>IF(P3=0,0,COUNTIF(Pasaia_1_8a_imgsummary!E3:BP3,"102")*100/P3)</f>
        <v>1.5625</v>
      </c>
      <c r="Z3">
        <f>IF(P3=0,0,COUNTIF(Pasaia_1_8a_imgsummary!E3:BP3,"104")*100/P3)</f>
        <v>0</v>
      </c>
      <c r="AA3">
        <f>IF(P3=0,0,COUNTIF(Pasaia_1_8a_imgsummary!E3:BP3,"111")*100/P3)</f>
        <v>0</v>
      </c>
      <c r="AB3">
        <f>IF(P3=0,0,COUNTIF(Pasaia_1_8a_imgsummary!E3:BP3,"112")*100/P3)</f>
        <v>0</v>
      </c>
      <c r="AC3">
        <f>IF(P3=0,0,COUNTIF(Pasaia_1_8a_imgsummary!E3:BP3,"113")*100/P3)</f>
        <v>0</v>
      </c>
      <c r="AD3">
        <f>IF(P3=0,0,COUNTIF(Pasaia_1_8a_imgsummary!E3:BP3,"114")*100/P3)</f>
        <v>0</v>
      </c>
      <c r="AE3">
        <f>IF(P3=0,0,COUNTIF(Pasaia_1_8a_imgsummary!E3:BP3,"115")*100/P3)</f>
        <v>0</v>
      </c>
      <c r="AF3">
        <f>IF(P3=0,0,COUNTIF(Pasaia_1_8a_imgsummary!E3:BP3,"116")*100/P3)</f>
        <v>0</v>
      </c>
      <c r="AG3">
        <f>IF(P3=0,0,COUNTIF(Pasaia_1_8a_imgsummary!E3:BP3,"117")*100/P3)</f>
        <v>0</v>
      </c>
      <c r="AH3">
        <f>IF(P3=0,0,COUNTIF(Pasaia_1_8a_imgsummary!E3:BP3,"118")*100/P3)</f>
        <v>0</v>
      </c>
      <c r="AI3">
        <f>IF(P3=0,0,COUNTIF(Pasaia_1_8a_imgsummary!E3:BP3,"109")*100/P3)</f>
        <v>0</v>
      </c>
      <c r="AJ3">
        <f>IF(P3=0,0,COUNTIF(Pasaia_1_8a_imgsummary!E3:BP3,"110")*100/P3)</f>
        <v>0</v>
      </c>
      <c r="AL3">
        <f>IF(P3=0,0,COUNTIF(Pasaia_1_8a_imgsummary!E3:BP3,"202")*100/P3)</f>
        <v>0</v>
      </c>
      <c r="AM3">
        <f>IF(P3=0,0,COUNTIF(Pasaia_1_8a_imgsummary!E3:BP3,"201")*100/P3)</f>
        <v>0</v>
      </c>
      <c r="AO3">
        <f>IF(P3=0,0,COUNTIF(Pasaia_1_8a_imgsummary!E3:BP3,"306")*100/P3)</f>
        <v>0</v>
      </c>
      <c r="AP3">
        <f>IF(P3=0,0,COUNTIF(Pasaia_1_8a_imgsummary!E3:BP3,"302")*100/P3)</f>
        <v>0</v>
      </c>
      <c r="AQ3">
        <f>IF(P3=0,0,COUNTIF(Pasaia_1_8a_imgsummary!E3:BP3,"307")*100/P3)</f>
        <v>0</v>
      </c>
      <c r="AR3">
        <f>IF(P3=0,0,COUNTIF(Pasaia_1_8a_imgsummary!E3:BP3,"303")*100/P3)</f>
        <v>0</v>
      </c>
      <c r="AS3">
        <f>IF(P3=0,0,COUNTIF(Pasaia_1_8a_imgsummary!E3:BP3,"304")*100/P3)</f>
        <v>0</v>
      </c>
      <c r="AT3" s="29">
        <f>IF(P3=0,0,COUNTIF(Pasaia_1_8a_imgsummary!E3:BP3,"305")*100/P3)</f>
        <v>14.0625</v>
      </c>
      <c r="AV3">
        <f>IF(P3=0,0,COUNTIF(Pasaia_1_8a_imgsummary!E3:BP3,"401")*100/P3)</f>
        <v>0</v>
      </c>
      <c r="AW3">
        <f>IF(P3=0,0,COUNTIF(Pasaia_1_8a_imgsummary!E3:BP3,"402")*100/P3)</f>
        <v>0</v>
      </c>
      <c r="AY3" s="29">
        <f>IF(P3=0,0,COUNTIF(Pasaia_1_8a_imgsummary!E3:BP3,"501")*100/P3)</f>
        <v>42.1875</v>
      </c>
      <c r="AZ3">
        <f>IF(P3=0,0,COUNTIF(Pasaia_1_8a_imgsummary!E3:BP3,"502")*100/P3)</f>
        <v>0</v>
      </c>
      <c r="BA3" s="29">
        <f>IF(P3=0,0,COUNTIF(Pasaia_1_8a_imgsummary!E3:BP3,"503")*100/P3)</f>
        <v>28.125</v>
      </c>
      <c r="BB3">
        <f>IF(P3=0,0,COUNTIF(Pasaia_1_8a_imgsummary!E3:BP3,"504")*100/P3)</f>
        <v>0</v>
      </c>
      <c r="BD3">
        <f>IF(P3=0,0,COUNTIF(Pasaia_1_8a_imgsummary!E3:BP3,"601")*100/P3)</f>
        <v>0</v>
      </c>
      <c r="BE3">
        <f>IF(P3=0,0,COUNTIF(Pasaia_1_8a_imgsummary!E3:BP3,"602")*100/P3)</f>
        <v>0</v>
      </c>
      <c r="BF3">
        <f>IF(P3=0,0,COUNTIF(Pasaia_1_8a_imgsummary!E3:BP3,"603")*100/P3)</f>
        <v>0</v>
      </c>
      <c r="BG3">
        <f>IF(P3=0,0,COUNTIF(Pasaia_1_8a_imgsummary!E3:BP3,"604")*100/P3)</f>
        <v>0</v>
      </c>
      <c r="BI3">
        <f>IF(P3=0,0,COUNTIF(Pasaia_1_8a_imgsummary!E3:BP3,"701")*100/P3)</f>
        <v>0</v>
      </c>
      <c r="BJ3">
        <f>IF(P3=0,0,COUNTIF(Pasaia_1_8a_imgsummary!E3:BP3,"702")*100/P3)</f>
        <v>0</v>
      </c>
      <c r="BK3">
        <f>IF(P3=0,0,COUNTIF(Pasaia_1_8a_imgsummary!E3:BP3,"703")*100/P3)</f>
        <v>0</v>
      </c>
      <c r="BL3">
        <f>IF(P3=0,0,COUNTIF(Pasaia_1_8a_imgsummary!E3:BP3,"705")*100/P3)</f>
        <v>0</v>
      </c>
      <c r="BM3">
        <f>IF(P3=0,0,COUNTIF(Pasaia_1_8a_imgsummary!E3:BP3,"704")*100/P3)</f>
        <v>0</v>
      </c>
      <c r="BO3">
        <f>IF(P3=0,0,COUNTIF(Pasaia_1_8a_imgsummary!E3:BP3,"801")*100/P3)</f>
        <v>0</v>
      </c>
      <c r="BP3">
        <f>IF(P3=0,0,COUNTIF(Pasaia_1_8a_imgsummary!E3:BP3,"802")*100/P3)</f>
        <v>0</v>
      </c>
      <c r="BR3" s="29">
        <f>IF(P3=0,0,COUNTIF(Pasaia_1_8a_imgsummary!E3:BP3,"901")*100/P3)</f>
        <v>7.8125</v>
      </c>
      <c r="BS3">
        <f>IF(P3=0,0,COUNTIF(Pasaia_1_8a_imgsummary!E3:BP3,"902")*100/P3)</f>
        <v>0</v>
      </c>
      <c r="BT3">
        <f>IF(P3=0,0,COUNTIF(Pasaia_1_8a_imgsummary!E3:BP3,"904")*100/P3)</f>
        <v>0</v>
      </c>
      <c r="BU3">
        <f>IF(P3=0,0,COUNTIF(Pasaia_1_8a_imgsummary!E3:BP3,"905")*100/P3)</f>
        <v>0</v>
      </c>
      <c r="BV3" s="29">
        <f>IF(P3=0,0,COUNTIF(Pasaia_1_8a_imgsummary!E3:BP3,"903")*100/P3)</f>
        <v>6.25</v>
      </c>
      <c r="BX3">
        <f>IF(P3=0,0,COUNTIF(Pasaia_1_8a_imgsummary!E3:BP3,"1001")*100/P3)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303</v>
      </c>
      <c r="B2" s="38"/>
      <c r="C2" s="53">
        <v>300</v>
      </c>
      <c r="D2" s="53" t="s">
        <v>339</v>
      </c>
      <c r="E2" s="53" t="s">
        <v>406</v>
      </c>
      <c r="F2" s="53" t="s">
        <v>407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501</v>
      </c>
      <c r="B3" s="31"/>
      <c r="C3">
        <v>500</v>
      </c>
      <c r="E3" t="s">
        <v>406</v>
      </c>
      <c r="F3" t="s">
        <v>407</v>
      </c>
      <c r="H3" t="s">
        <v>333</v>
      </c>
      <c r="I3" t="s">
        <v>334</v>
      </c>
      <c r="J3" t="s">
        <v>335</v>
      </c>
      <c r="N3" t="s">
        <v>405</v>
      </c>
      <c r="AH3" s="114"/>
    </row>
    <row r="4" spans="1:34" x14ac:dyDescent="0.25">
      <c r="A4" s="109">
        <v>501</v>
      </c>
      <c r="B4" s="31"/>
      <c r="C4">
        <v>500</v>
      </c>
      <c r="E4" t="s">
        <v>406</v>
      </c>
      <c r="F4" t="s">
        <v>407</v>
      </c>
      <c r="H4" t="s">
        <v>333</v>
      </c>
      <c r="I4" t="s">
        <v>334</v>
      </c>
      <c r="J4" t="s">
        <v>335</v>
      </c>
      <c r="N4" t="s">
        <v>405</v>
      </c>
      <c r="AH4" s="114"/>
    </row>
    <row r="5" spans="1:34" x14ac:dyDescent="0.25">
      <c r="A5" s="109">
        <v>501</v>
      </c>
      <c r="B5" s="31"/>
      <c r="C5">
        <v>500</v>
      </c>
      <c r="E5" t="s">
        <v>406</v>
      </c>
      <c r="F5" t="s">
        <v>407</v>
      </c>
      <c r="H5" t="s">
        <v>333</v>
      </c>
      <c r="I5" t="s">
        <v>334</v>
      </c>
      <c r="J5" t="s">
        <v>335</v>
      </c>
      <c r="N5" t="s">
        <v>405</v>
      </c>
      <c r="AH5" s="114"/>
    </row>
    <row r="6" spans="1:34" x14ac:dyDescent="0.25">
      <c r="A6" s="109">
        <v>501</v>
      </c>
      <c r="B6" s="31"/>
      <c r="C6">
        <v>500</v>
      </c>
      <c r="E6" t="s">
        <v>406</v>
      </c>
      <c r="F6" t="s">
        <v>407</v>
      </c>
      <c r="H6" t="s">
        <v>333</v>
      </c>
      <c r="I6" t="s">
        <v>334</v>
      </c>
      <c r="J6" t="s">
        <v>335</v>
      </c>
      <c r="N6" t="s">
        <v>405</v>
      </c>
      <c r="AH6" s="114"/>
    </row>
    <row r="7" spans="1:34" x14ac:dyDescent="0.25">
      <c r="A7" s="109">
        <v>501</v>
      </c>
      <c r="B7" s="31"/>
      <c r="C7">
        <v>500</v>
      </c>
      <c r="E7" t="s">
        <v>406</v>
      </c>
      <c r="F7" t="s">
        <v>407</v>
      </c>
      <c r="H7" t="s">
        <v>333</v>
      </c>
      <c r="I7" t="s">
        <v>334</v>
      </c>
      <c r="J7" t="s">
        <v>335</v>
      </c>
      <c r="N7" t="s">
        <v>405</v>
      </c>
      <c r="AH7" s="114"/>
    </row>
    <row r="8" spans="1:34" x14ac:dyDescent="0.25">
      <c r="A8" s="109">
        <v>501</v>
      </c>
      <c r="B8" s="31"/>
      <c r="C8">
        <v>500</v>
      </c>
      <c r="E8" t="s">
        <v>406</v>
      </c>
      <c r="F8" t="s">
        <v>407</v>
      </c>
      <c r="H8" t="s">
        <v>333</v>
      </c>
      <c r="I8" t="s">
        <v>334</v>
      </c>
      <c r="J8" t="s">
        <v>335</v>
      </c>
      <c r="N8" t="s">
        <v>405</v>
      </c>
      <c r="AH8" s="114"/>
    </row>
    <row r="9" spans="1:34" x14ac:dyDescent="0.25">
      <c r="A9" s="109">
        <v>305</v>
      </c>
      <c r="B9" s="31"/>
      <c r="C9">
        <v>300</v>
      </c>
      <c r="E9" t="s">
        <v>406</v>
      </c>
      <c r="F9" t="s">
        <v>407</v>
      </c>
      <c r="H9" t="s">
        <v>333</v>
      </c>
      <c r="I9" t="s">
        <v>334</v>
      </c>
      <c r="J9" t="s">
        <v>335</v>
      </c>
      <c r="N9" t="s">
        <v>405</v>
      </c>
      <c r="AH9" s="114"/>
    </row>
    <row r="10" spans="1:34" x14ac:dyDescent="0.25">
      <c r="A10" s="109">
        <v>303</v>
      </c>
      <c r="B10" s="31"/>
      <c r="C10">
        <v>300</v>
      </c>
      <c r="E10" t="s">
        <v>406</v>
      </c>
      <c r="F10" t="s">
        <v>407</v>
      </c>
      <c r="H10" t="s">
        <v>333</v>
      </c>
      <c r="I10" t="s">
        <v>334</v>
      </c>
      <c r="J10" t="s">
        <v>335</v>
      </c>
      <c r="N10" t="s">
        <v>405</v>
      </c>
      <c r="AH10" s="114"/>
    </row>
    <row r="11" spans="1:34" x14ac:dyDescent="0.25">
      <c r="A11" s="109">
        <v>109</v>
      </c>
      <c r="B11" s="31"/>
      <c r="C11">
        <v>100</v>
      </c>
      <c r="E11" t="s">
        <v>406</v>
      </c>
      <c r="F11" t="s">
        <v>407</v>
      </c>
      <c r="H11" t="s">
        <v>333</v>
      </c>
      <c r="I11" t="s">
        <v>334</v>
      </c>
      <c r="J11" t="s">
        <v>335</v>
      </c>
      <c r="N11" t="s">
        <v>405</v>
      </c>
      <c r="AH11" s="114"/>
    </row>
    <row r="12" spans="1:34" x14ac:dyDescent="0.25">
      <c r="A12" s="109">
        <v>903</v>
      </c>
      <c r="B12" s="31"/>
      <c r="C12">
        <v>900</v>
      </c>
      <c r="E12" t="s">
        <v>406</v>
      </c>
      <c r="F12" t="s">
        <v>407</v>
      </c>
      <c r="H12" t="s">
        <v>333</v>
      </c>
      <c r="I12" t="s">
        <v>334</v>
      </c>
      <c r="J12" t="s">
        <v>335</v>
      </c>
      <c r="N12" t="s">
        <v>405</v>
      </c>
      <c r="AH12" s="114"/>
    </row>
    <row r="13" spans="1:34" x14ac:dyDescent="0.25">
      <c r="A13" s="109">
        <v>102</v>
      </c>
      <c r="B13" s="31"/>
      <c r="C13">
        <v>100</v>
      </c>
      <c r="E13" t="s">
        <v>406</v>
      </c>
      <c r="F13" t="s">
        <v>407</v>
      </c>
      <c r="H13" t="s">
        <v>333</v>
      </c>
      <c r="I13" t="s">
        <v>334</v>
      </c>
      <c r="J13" t="s">
        <v>335</v>
      </c>
      <c r="N13" t="s">
        <v>405</v>
      </c>
      <c r="AH13" s="114"/>
    </row>
    <row r="14" spans="1:34" x14ac:dyDescent="0.25">
      <c r="A14" s="109">
        <v>102</v>
      </c>
      <c r="B14" s="31"/>
      <c r="C14">
        <v>100</v>
      </c>
      <c r="E14" t="s">
        <v>406</v>
      </c>
      <c r="F14" t="s">
        <v>407</v>
      </c>
      <c r="H14" t="s">
        <v>333</v>
      </c>
      <c r="I14" t="s">
        <v>334</v>
      </c>
      <c r="J14" t="s">
        <v>335</v>
      </c>
      <c r="N14" t="s">
        <v>405</v>
      </c>
      <c r="AH14" s="114"/>
    </row>
    <row r="15" spans="1:34" x14ac:dyDescent="0.25">
      <c r="A15" s="109">
        <v>501</v>
      </c>
      <c r="B15" s="31"/>
      <c r="C15">
        <v>500</v>
      </c>
      <c r="E15" t="s">
        <v>406</v>
      </c>
      <c r="F15" t="s">
        <v>407</v>
      </c>
      <c r="H15" t="s">
        <v>333</v>
      </c>
      <c r="I15" t="s">
        <v>334</v>
      </c>
      <c r="J15" t="s">
        <v>335</v>
      </c>
      <c r="N15" t="s">
        <v>405</v>
      </c>
      <c r="AH15" s="114"/>
    </row>
    <row r="16" spans="1:34" x14ac:dyDescent="0.25">
      <c r="A16" s="109">
        <v>109</v>
      </c>
      <c r="B16" s="31"/>
      <c r="C16">
        <v>100</v>
      </c>
      <c r="E16" t="s">
        <v>406</v>
      </c>
      <c r="F16" t="s">
        <v>407</v>
      </c>
      <c r="H16" t="s">
        <v>333</v>
      </c>
      <c r="I16" t="s">
        <v>334</v>
      </c>
      <c r="J16" t="s">
        <v>335</v>
      </c>
      <c r="N16" t="s">
        <v>405</v>
      </c>
      <c r="AH16" s="114"/>
    </row>
    <row r="17" spans="1:34" x14ac:dyDescent="0.25">
      <c r="A17" s="109">
        <v>901</v>
      </c>
      <c r="B17" s="31"/>
      <c r="C17">
        <v>900</v>
      </c>
      <c r="E17" t="s">
        <v>406</v>
      </c>
      <c r="F17" t="s">
        <v>407</v>
      </c>
      <c r="H17" t="s">
        <v>333</v>
      </c>
      <c r="I17" t="s">
        <v>334</v>
      </c>
      <c r="J17" t="s">
        <v>335</v>
      </c>
      <c r="N17" t="s">
        <v>405</v>
      </c>
      <c r="AH17" s="114"/>
    </row>
    <row r="18" spans="1:34" x14ac:dyDescent="0.25">
      <c r="A18" s="109">
        <v>503</v>
      </c>
      <c r="B18" s="31"/>
      <c r="C18">
        <v>500</v>
      </c>
      <c r="E18" t="s">
        <v>406</v>
      </c>
      <c r="F18" t="s">
        <v>407</v>
      </c>
      <c r="H18" t="s">
        <v>333</v>
      </c>
      <c r="I18" t="s">
        <v>334</v>
      </c>
      <c r="J18" t="s">
        <v>335</v>
      </c>
      <c r="N18" t="s">
        <v>405</v>
      </c>
      <c r="AH18" s="114"/>
    </row>
    <row r="19" spans="1:34" x14ac:dyDescent="0.25">
      <c r="A19" s="109">
        <v>501</v>
      </c>
      <c r="B19" s="31"/>
      <c r="C19">
        <v>500</v>
      </c>
      <c r="E19" t="s">
        <v>406</v>
      </c>
      <c r="F19" t="s">
        <v>407</v>
      </c>
      <c r="H19" t="s">
        <v>333</v>
      </c>
      <c r="I19" t="s">
        <v>334</v>
      </c>
      <c r="J19" t="s">
        <v>335</v>
      </c>
      <c r="N19" t="s">
        <v>405</v>
      </c>
      <c r="AH19" s="114"/>
    </row>
    <row r="20" spans="1:34" x14ac:dyDescent="0.25">
      <c r="A20" s="109">
        <v>109</v>
      </c>
      <c r="B20" s="31"/>
      <c r="C20">
        <v>100</v>
      </c>
      <c r="E20" t="s">
        <v>406</v>
      </c>
      <c r="F20" t="s">
        <v>407</v>
      </c>
      <c r="H20" t="s">
        <v>333</v>
      </c>
      <c r="I20" t="s">
        <v>334</v>
      </c>
      <c r="J20" t="s">
        <v>335</v>
      </c>
      <c r="N20" t="s">
        <v>405</v>
      </c>
      <c r="AH20" s="114"/>
    </row>
    <row r="21" spans="1:34" x14ac:dyDescent="0.25">
      <c r="A21" s="109">
        <v>603</v>
      </c>
      <c r="B21" s="31"/>
      <c r="C21">
        <v>600</v>
      </c>
      <c r="E21" t="s">
        <v>406</v>
      </c>
      <c r="F21" t="s">
        <v>407</v>
      </c>
      <c r="H21" t="s">
        <v>333</v>
      </c>
      <c r="I21" t="s">
        <v>334</v>
      </c>
      <c r="J21" t="s">
        <v>335</v>
      </c>
      <c r="N21" t="s">
        <v>405</v>
      </c>
      <c r="AH21" s="114"/>
    </row>
    <row r="22" spans="1:34" x14ac:dyDescent="0.25">
      <c r="A22" s="109">
        <v>102</v>
      </c>
      <c r="B22" s="31"/>
      <c r="C22">
        <v>100</v>
      </c>
      <c r="E22" t="s">
        <v>406</v>
      </c>
      <c r="F22" t="s">
        <v>407</v>
      </c>
      <c r="H22" t="s">
        <v>333</v>
      </c>
      <c r="I22" t="s">
        <v>334</v>
      </c>
      <c r="J22" t="s">
        <v>335</v>
      </c>
      <c r="N22" t="s">
        <v>405</v>
      </c>
      <c r="AH22" s="114"/>
    </row>
    <row r="23" spans="1:34" x14ac:dyDescent="0.25">
      <c r="A23" s="109">
        <v>109</v>
      </c>
      <c r="B23" s="31"/>
      <c r="C23">
        <v>100</v>
      </c>
      <c r="E23" t="s">
        <v>406</v>
      </c>
      <c r="F23" t="s">
        <v>407</v>
      </c>
      <c r="H23" t="s">
        <v>333</v>
      </c>
      <c r="I23" t="s">
        <v>334</v>
      </c>
      <c r="J23" t="s">
        <v>335</v>
      </c>
      <c r="N23" t="s">
        <v>405</v>
      </c>
      <c r="AH23" s="114"/>
    </row>
    <row r="24" spans="1:34" x14ac:dyDescent="0.25">
      <c r="A24" s="109">
        <v>503</v>
      </c>
      <c r="B24" s="31"/>
      <c r="C24">
        <v>500</v>
      </c>
      <c r="E24" t="s">
        <v>406</v>
      </c>
      <c r="F24" t="s">
        <v>407</v>
      </c>
      <c r="H24" t="s">
        <v>333</v>
      </c>
      <c r="I24" t="s">
        <v>334</v>
      </c>
      <c r="J24" t="s">
        <v>335</v>
      </c>
      <c r="N24" t="s">
        <v>405</v>
      </c>
      <c r="AH24" s="114"/>
    </row>
    <row r="25" spans="1:34" x14ac:dyDescent="0.25">
      <c r="A25" s="109">
        <v>501</v>
      </c>
      <c r="B25" s="31"/>
      <c r="C25">
        <v>500</v>
      </c>
      <c r="E25" t="s">
        <v>406</v>
      </c>
      <c r="F25" t="s">
        <v>407</v>
      </c>
      <c r="H25" t="s">
        <v>333</v>
      </c>
      <c r="I25" t="s">
        <v>334</v>
      </c>
      <c r="J25" t="s">
        <v>335</v>
      </c>
      <c r="N25" t="s">
        <v>405</v>
      </c>
      <c r="AH25" s="114"/>
    </row>
    <row r="26" spans="1:34" x14ac:dyDescent="0.25">
      <c r="A26" s="109">
        <v>501</v>
      </c>
      <c r="B26" s="31"/>
      <c r="C26">
        <v>500</v>
      </c>
      <c r="E26" t="s">
        <v>406</v>
      </c>
      <c r="F26" t="s">
        <v>407</v>
      </c>
      <c r="H26" t="s">
        <v>333</v>
      </c>
      <c r="I26" t="s">
        <v>334</v>
      </c>
      <c r="J26" t="s">
        <v>335</v>
      </c>
      <c r="N26" t="s">
        <v>405</v>
      </c>
      <c r="AH26" s="114"/>
    </row>
    <row r="27" spans="1:34" x14ac:dyDescent="0.25">
      <c r="A27" s="109">
        <v>111</v>
      </c>
      <c r="B27" s="31"/>
      <c r="C27">
        <v>100</v>
      </c>
      <c r="E27" t="s">
        <v>406</v>
      </c>
      <c r="F27" t="s">
        <v>407</v>
      </c>
      <c r="H27" t="s">
        <v>333</v>
      </c>
      <c r="I27" t="s">
        <v>334</v>
      </c>
      <c r="J27" t="s">
        <v>335</v>
      </c>
      <c r="N27" t="s">
        <v>405</v>
      </c>
      <c r="AH27" s="114"/>
    </row>
    <row r="28" spans="1:34" x14ac:dyDescent="0.25">
      <c r="A28" s="109">
        <v>111</v>
      </c>
      <c r="B28" s="31"/>
      <c r="C28">
        <v>100</v>
      </c>
      <c r="E28" t="s">
        <v>406</v>
      </c>
      <c r="F28" t="s">
        <v>407</v>
      </c>
      <c r="H28" t="s">
        <v>333</v>
      </c>
      <c r="I28" t="s">
        <v>334</v>
      </c>
      <c r="J28" t="s">
        <v>335</v>
      </c>
      <c r="N28" t="s">
        <v>405</v>
      </c>
      <c r="AH28" s="114"/>
    </row>
    <row r="29" spans="1:34" x14ac:dyDescent="0.25">
      <c r="A29" s="109">
        <v>109</v>
      </c>
      <c r="B29" s="31"/>
      <c r="C29">
        <v>100</v>
      </c>
      <c r="E29" t="s">
        <v>406</v>
      </c>
      <c r="F29" t="s">
        <v>407</v>
      </c>
      <c r="H29" t="s">
        <v>333</v>
      </c>
      <c r="I29" t="s">
        <v>334</v>
      </c>
      <c r="J29" t="s">
        <v>335</v>
      </c>
      <c r="N29" t="s">
        <v>405</v>
      </c>
      <c r="AH29" s="114"/>
    </row>
    <row r="30" spans="1:34" x14ac:dyDescent="0.25">
      <c r="A30" s="109">
        <v>109</v>
      </c>
      <c r="B30" s="31"/>
      <c r="C30">
        <v>100</v>
      </c>
      <c r="E30" t="s">
        <v>406</v>
      </c>
      <c r="F30" t="s">
        <v>407</v>
      </c>
      <c r="H30" t="s">
        <v>333</v>
      </c>
      <c r="I30" t="s">
        <v>334</v>
      </c>
      <c r="J30" t="s">
        <v>335</v>
      </c>
      <c r="N30" t="s">
        <v>405</v>
      </c>
      <c r="AH30" s="114"/>
    </row>
    <row r="31" spans="1:34" x14ac:dyDescent="0.25">
      <c r="A31" s="109">
        <v>501</v>
      </c>
      <c r="B31" s="31"/>
      <c r="C31">
        <v>500</v>
      </c>
      <c r="E31" t="s">
        <v>406</v>
      </c>
      <c r="F31" t="s">
        <v>407</v>
      </c>
      <c r="H31" t="s">
        <v>333</v>
      </c>
      <c r="I31" t="s">
        <v>334</v>
      </c>
      <c r="J31" t="s">
        <v>335</v>
      </c>
      <c r="N31" t="s">
        <v>405</v>
      </c>
      <c r="AH31" s="114"/>
    </row>
    <row r="32" spans="1:34" x14ac:dyDescent="0.25">
      <c r="A32" s="109">
        <v>501</v>
      </c>
      <c r="B32" s="31"/>
      <c r="C32">
        <v>500</v>
      </c>
      <c r="E32" t="s">
        <v>406</v>
      </c>
      <c r="F32" t="s">
        <v>407</v>
      </c>
      <c r="H32" t="s">
        <v>333</v>
      </c>
      <c r="I32" t="s">
        <v>334</v>
      </c>
      <c r="J32" t="s">
        <v>335</v>
      </c>
      <c r="N32" t="s">
        <v>405</v>
      </c>
      <c r="AH32" s="114"/>
    </row>
    <row r="33" spans="1:34" x14ac:dyDescent="0.25">
      <c r="A33" s="109">
        <v>303</v>
      </c>
      <c r="B33" s="31"/>
      <c r="C33">
        <v>300</v>
      </c>
      <c r="E33" t="s">
        <v>406</v>
      </c>
      <c r="F33" t="s">
        <v>407</v>
      </c>
      <c r="H33" t="s">
        <v>333</v>
      </c>
      <c r="I33" t="s">
        <v>334</v>
      </c>
      <c r="J33" t="s">
        <v>335</v>
      </c>
      <c r="N33" t="s">
        <v>405</v>
      </c>
      <c r="AH33" s="114"/>
    </row>
    <row r="34" spans="1:34" x14ac:dyDescent="0.25">
      <c r="A34" s="109">
        <v>503</v>
      </c>
      <c r="B34" s="31"/>
      <c r="C34">
        <v>500</v>
      </c>
      <c r="E34" t="s">
        <v>406</v>
      </c>
      <c r="F34" t="s">
        <v>407</v>
      </c>
      <c r="H34" t="s">
        <v>333</v>
      </c>
      <c r="I34" t="s">
        <v>334</v>
      </c>
      <c r="J34" t="s">
        <v>335</v>
      </c>
      <c r="N34" t="s">
        <v>405</v>
      </c>
      <c r="AH34" s="114"/>
    </row>
    <row r="35" spans="1:34" x14ac:dyDescent="0.25">
      <c r="A35" s="109">
        <v>102</v>
      </c>
      <c r="B35" s="31"/>
      <c r="C35">
        <v>100</v>
      </c>
      <c r="E35" t="s">
        <v>406</v>
      </c>
      <c r="F35" t="s">
        <v>407</v>
      </c>
      <c r="H35" t="s">
        <v>333</v>
      </c>
      <c r="I35" t="s">
        <v>334</v>
      </c>
      <c r="J35" t="s">
        <v>335</v>
      </c>
      <c r="N35" t="s">
        <v>405</v>
      </c>
      <c r="AH35" s="114"/>
    </row>
    <row r="36" spans="1:34" x14ac:dyDescent="0.25">
      <c r="A36" s="109">
        <v>501</v>
      </c>
      <c r="B36" s="31"/>
      <c r="C36">
        <v>500</v>
      </c>
      <c r="E36" t="s">
        <v>406</v>
      </c>
      <c r="F36" t="s">
        <v>407</v>
      </c>
      <c r="H36" t="s">
        <v>333</v>
      </c>
      <c r="I36" t="s">
        <v>334</v>
      </c>
      <c r="J36" t="s">
        <v>335</v>
      </c>
      <c r="N36" t="s">
        <v>405</v>
      </c>
      <c r="AH36" s="114"/>
    </row>
    <row r="37" spans="1:34" x14ac:dyDescent="0.25">
      <c r="A37" s="109">
        <v>109</v>
      </c>
      <c r="B37" s="31"/>
      <c r="C37">
        <v>100</v>
      </c>
      <c r="E37" t="s">
        <v>406</v>
      </c>
      <c r="F37" t="s">
        <v>407</v>
      </c>
      <c r="H37" t="s">
        <v>333</v>
      </c>
      <c r="I37" t="s">
        <v>334</v>
      </c>
      <c r="J37" t="s">
        <v>335</v>
      </c>
      <c r="N37" t="s">
        <v>405</v>
      </c>
      <c r="AH37" s="114"/>
    </row>
    <row r="38" spans="1:34" x14ac:dyDescent="0.25">
      <c r="A38" s="109">
        <v>109</v>
      </c>
      <c r="B38" s="31"/>
      <c r="C38">
        <v>100</v>
      </c>
      <c r="E38" t="s">
        <v>406</v>
      </c>
      <c r="F38" t="s">
        <v>407</v>
      </c>
      <c r="H38" t="s">
        <v>333</v>
      </c>
      <c r="I38" t="s">
        <v>334</v>
      </c>
      <c r="J38" t="s">
        <v>335</v>
      </c>
      <c r="N38" t="s">
        <v>405</v>
      </c>
      <c r="AH38" s="114"/>
    </row>
    <row r="39" spans="1:34" x14ac:dyDescent="0.25">
      <c r="A39" s="109">
        <v>903</v>
      </c>
      <c r="B39" s="31"/>
      <c r="C39">
        <v>900</v>
      </c>
      <c r="E39" t="s">
        <v>406</v>
      </c>
      <c r="F39" t="s">
        <v>407</v>
      </c>
      <c r="H39" t="s">
        <v>333</v>
      </c>
      <c r="I39" t="s">
        <v>334</v>
      </c>
      <c r="J39" t="s">
        <v>335</v>
      </c>
      <c r="N39" t="s">
        <v>405</v>
      </c>
      <c r="AH39" s="114"/>
    </row>
    <row r="40" spans="1:34" x14ac:dyDescent="0.25">
      <c r="A40" s="109">
        <v>903</v>
      </c>
      <c r="B40" s="31"/>
      <c r="C40">
        <v>900</v>
      </c>
      <c r="E40" t="s">
        <v>406</v>
      </c>
      <c r="F40" t="s">
        <v>407</v>
      </c>
      <c r="H40" t="s">
        <v>333</v>
      </c>
      <c r="I40" t="s">
        <v>334</v>
      </c>
      <c r="J40" t="s">
        <v>335</v>
      </c>
      <c r="N40" t="s">
        <v>405</v>
      </c>
      <c r="AH40" s="114"/>
    </row>
    <row r="41" spans="1:34" x14ac:dyDescent="0.25">
      <c r="A41" s="109">
        <v>501</v>
      </c>
      <c r="B41" s="31"/>
      <c r="C41">
        <v>500</v>
      </c>
      <c r="E41" t="s">
        <v>406</v>
      </c>
      <c r="F41" t="s">
        <v>407</v>
      </c>
      <c r="H41" t="s">
        <v>333</v>
      </c>
      <c r="I41" t="s">
        <v>334</v>
      </c>
      <c r="J41" t="s">
        <v>335</v>
      </c>
      <c r="N41" t="s">
        <v>405</v>
      </c>
      <c r="AH41" s="114"/>
    </row>
    <row r="42" spans="1:34" x14ac:dyDescent="0.25">
      <c r="A42" s="109">
        <v>501</v>
      </c>
      <c r="B42" s="31"/>
      <c r="C42">
        <v>500</v>
      </c>
      <c r="E42" t="s">
        <v>406</v>
      </c>
      <c r="F42" t="s">
        <v>407</v>
      </c>
      <c r="H42" t="s">
        <v>333</v>
      </c>
      <c r="I42" t="s">
        <v>334</v>
      </c>
      <c r="J42" t="s">
        <v>335</v>
      </c>
      <c r="N42" t="s">
        <v>405</v>
      </c>
      <c r="AH42" s="114"/>
    </row>
    <row r="43" spans="1:34" x14ac:dyDescent="0.25">
      <c r="A43" s="109">
        <v>501</v>
      </c>
      <c r="B43" s="31"/>
      <c r="C43">
        <v>500</v>
      </c>
      <c r="E43" t="s">
        <v>406</v>
      </c>
      <c r="F43" t="s">
        <v>407</v>
      </c>
      <c r="H43" t="s">
        <v>333</v>
      </c>
      <c r="I43" t="s">
        <v>334</v>
      </c>
      <c r="J43" t="s">
        <v>335</v>
      </c>
      <c r="N43" t="s">
        <v>405</v>
      </c>
      <c r="AH43" s="114"/>
    </row>
    <row r="44" spans="1:34" x14ac:dyDescent="0.25">
      <c r="A44" s="109">
        <v>110</v>
      </c>
      <c r="B44" s="31"/>
      <c r="C44">
        <v>100</v>
      </c>
      <c r="E44" t="s">
        <v>406</v>
      </c>
      <c r="F44" t="s">
        <v>407</v>
      </c>
      <c r="H44" t="s">
        <v>333</v>
      </c>
      <c r="I44" t="s">
        <v>334</v>
      </c>
      <c r="J44" t="s">
        <v>335</v>
      </c>
      <c r="N44" t="s">
        <v>405</v>
      </c>
      <c r="AH44" s="114"/>
    </row>
    <row r="45" spans="1:34" x14ac:dyDescent="0.25">
      <c r="A45" s="109">
        <v>501</v>
      </c>
      <c r="B45" s="31"/>
      <c r="C45">
        <v>500</v>
      </c>
      <c r="E45" t="s">
        <v>406</v>
      </c>
      <c r="F45" t="s">
        <v>407</v>
      </c>
      <c r="H45" t="s">
        <v>333</v>
      </c>
      <c r="I45" t="s">
        <v>334</v>
      </c>
      <c r="J45" t="s">
        <v>335</v>
      </c>
      <c r="N45" t="s">
        <v>405</v>
      </c>
      <c r="AH45" s="114"/>
    </row>
    <row r="46" spans="1:34" x14ac:dyDescent="0.25">
      <c r="A46" s="109">
        <v>903</v>
      </c>
      <c r="B46" s="31"/>
      <c r="C46">
        <v>900</v>
      </c>
      <c r="E46" t="s">
        <v>406</v>
      </c>
      <c r="F46" t="s">
        <v>407</v>
      </c>
      <c r="H46" t="s">
        <v>333</v>
      </c>
      <c r="I46" t="s">
        <v>334</v>
      </c>
      <c r="J46" t="s">
        <v>335</v>
      </c>
      <c r="N46" t="s">
        <v>405</v>
      </c>
      <c r="AH46" s="114"/>
    </row>
    <row r="47" spans="1:34" x14ac:dyDescent="0.25">
      <c r="A47" s="109">
        <v>109</v>
      </c>
      <c r="B47" s="31"/>
      <c r="C47">
        <v>100</v>
      </c>
      <c r="E47" t="s">
        <v>406</v>
      </c>
      <c r="F47" t="s">
        <v>407</v>
      </c>
      <c r="H47" t="s">
        <v>333</v>
      </c>
      <c r="I47" t="s">
        <v>334</v>
      </c>
      <c r="J47" t="s">
        <v>335</v>
      </c>
      <c r="N47" t="s">
        <v>405</v>
      </c>
      <c r="AH47" s="114"/>
    </row>
    <row r="48" spans="1:34" x14ac:dyDescent="0.25">
      <c r="A48" s="109">
        <v>501</v>
      </c>
      <c r="B48" s="31"/>
      <c r="C48">
        <v>500</v>
      </c>
      <c r="E48" t="s">
        <v>406</v>
      </c>
      <c r="F48" t="s">
        <v>407</v>
      </c>
      <c r="H48" t="s">
        <v>333</v>
      </c>
      <c r="I48" t="s">
        <v>334</v>
      </c>
      <c r="J48" t="s">
        <v>335</v>
      </c>
      <c r="N48" t="s">
        <v>405</v>
      </c>
      <c r="AH48" s="114"/>
    </row>
    <row r="49" spans="1:34" x14ac:dyDescent="0.25">
      <c r="A49" s="109">
        <v>501</v>
      </c>
      <c r="B49" s="31"/>
      <c r="C49">
        <v>500</v>
      </c>
      <c r="E49" t="s">
        <v>406</v>
      </c>
      <c r="F49" t="s">
        <v>407</v>
      </c>
      <c r="H49" t="s">
        <v>333</v>
      </c>
      <c r="I49" t="s">
        <v>334</v>
      </c>
      <c r="J49" t="s">
        <v>335</v>
      </c>
      <c r="N49" t="s">
        <v>405</v>
      </c>
      <c r="AH49" s="114"/>
    </row>
    <row r="50" spans="1:34" x14ac:dyDescent="0.25">
      <c r="A50" s="109">
        <v>503</v>
      </c>
      <c r="B50" s="31"/>
      <c r="C50">
        <v>500</v>
      </c>
      <c r="E50" t="s">
        <v>406</v>
      </c>
      <c r="F50" t="s">
        <v>407</v>
      </c>
      <c r="H50" t="s">
        <v>333</v>
      </c>
      <c r="I50" t="s">
        <v>334</v>
      </c>
      <c r="J50" t="s">
        <v>335</v>
      </c>
      <c r="N50" t="s">
        <v>405</v>
      </c>
      <c r="AH50" s="114"/>
    </row>
    <row r="51" spans="1:34" x14ac:dyDescent="0.25">
      <c r="A51" s="109">
        <v>109</v>
      </c>
      <c r="B51" s="31"/>
      <c r="C51">
        <v>100</v>
      </c>
      <c r="E51" t="s">
        <v>406</v>
      </c>
      <c r="F51" t="s">
        <v>407</v>
      </c>
      <c r="H51" t="s">
        <v>333</v>
      </c>
      <c r="I51" t="s">
        <v>334</v>
      </c>
      <c r="J51" t="s">
        <v>335</v>
      </c>
      <c r="N51" t="s">
        <v>405</v>
      </c>
      <c r="AH51" s="114"/>
    </row>
    <row r="52" spans="1:34" x14ac:dyDescent="0.25">
      <c r="A52" s="109">
        <v>501</v>
      </c>
      <c r="B52" s="31"/>
      <c r="C52">
        <v>500</v>
      </c>
      <c r="E52" t="s">
        <v>406</v>
      </c>
      <c r="F52" t="s">
        <v>407</v>
      </c>
      <c r="H52" t="s">
        <v>333</v>
      </c>
      <c r="I52" t="s">
        <v>334</v>
      </c>
      <c r="J52" t="s">
        <v>335</v>
      </c>
      <c r="N52" t="s">
        <v>405</v>
      </c>
      <c r="AH52" s="114"/>
    </row>
    <row r="53" spans="1:34" x14ac:dyDescent="0.25">
      <c r="A53" s="109">
        <v>503</v>
      </c>
      <c r="B53" s="31"/>
      <c r="C53">
        <v>500</v>
      </c>
      <c r="E53" t="s">
        <v>406</v>
      </c>
      <c r="F53" t="s">
        <v>407</v>
      </c>
      <c r="H53" t="s">
        <v>333</v>
      </c>
      <c r="I53" t="s">
        <v>334</v>
      </c>
      <c r="J53" t="s">
        <v>335</v>
      </c>
      <c r="N53" t="s">
        <v>405</v>
      </c>
      <c r="AH53" s="114"/>
    </row>
    <row r="54" spans="1:34" x14ac:dyDescent="0.25">
      <c r="A54" s="109">
        <v>102</v>
      </c>
      <c r="B54" s="31"/>
      <c r="C54">
        <v>100</v>
      </c>
      <c r="E54" t="s">
        <v>406</v>
      </c>
      <c r="F54" t="s">
        <v>407</v>
      </c>
      <c r="H54" t="s">
        <v>333</v>
      </c>
      <c r="I54" t="s">
        <v>334</v>
      </c>
      <c r="J54" t="s">
        <v>335</v>
      </c>
      <c r="N54" t="s">
        <v>405</v>
      </c>
      <c r="AH54" s="114"/>
    </row>
    <row r="55" spans="1:34" x14ac:dyDescent="0.25">
      <c r="A55" s="109">
        <v>903</v>
      </c>
      <c r="B55" s="31"/>
      <c r="C55">
        <v>900</v>
      </c>
      <c r="E55" t="s">
        <v>406</v>
      </c>
      <c r="F55" t="s">
        <v>407</v>
      </c>
      <c r="H55" t="s">
        <v>333</v>
      </c>
      <c r="I55" t="s">
        <v>334</v>
      </c>
      <c r="J55" t="s">
        <v>335</v>
      </c>
      <c r="N55" t="s">
        <v>405</v>
      </c>
      <c r="AH55" s="114"/>
    </row>
    <row r="56" spans="1:34" x14ac:dyDescent="0.25">
      <c r="A56" s="109">
        <v>109</v>
      </c>
      <c r="B56" s="31"/>
      <c r="C56">
        <v>100</v>
      </c>
      <c r="E56" t="s">
        <v>406</v>
      </c>
      <c r="F56" t="s">
        <v>407</v>
      </c>
      <c r="H56" t="s">
        <v>333</v>
      </c>
      <c r="I56" t="s">
        <v>334</v>
      </c>
      <c r="J56" t="s">
        <v>335</v>
      </c>
      <c r="N56" t="s">
        <v>405</v>
      </c>
      <c r="AH56" s="114"/>
    </row>
    <row r="57" spans="1:34" x14ac:dyDescent="0.25">
      <c r="A57" s="109">
        <v>305</v>
      </c>
      <c r="B57" s="31"/>
      <c r="C57">
        <v>300</v>
      </c>
      <c r="E57" t="s">
        <v>406</v>
      </c>
      <c r="F57" t="s">
        <v>407</v>
      </c>
      <c r="H57" t="s">
        <v>333</v>
      </c>
      <c r="I57" t="s">
        <v>334</v>
      </c>
      <c r="J57" t="s">
        <v>335</v>
      </c>
      <c r="N57" t="s">
        <v>405</v>
      </c>
      <c r="AH57" s="114"/>
    </row>
    <row r="58" spans="1:34" x14ac:dyDescent="0.25">
      <c r="A58" s="109">
        <v>305</v>
      </c>
      <c r="B58" s="31"/>
      <c r="C58">
        <v>300</v>
      </c>
      <c r="E58" t="s">
        <v>406</v>
      </c>
      <c r="F58" t="s">
        <v>407</v>
      </c>
      <c r="H58" t="s">
        <v>333</v>
      </c>
      <c r="I58" t="s">
        <v>334</v>
      </c>
      <c r="J58" t="s">
        <v>335</v>
      </c>
      <c r="N58" t="s">
        <v>405</v>
      </c>
      <c r="AH58" s="114"/>
    </row>
    <row r="59" spans="1:34" x14ac:dyDescent="0.25">
      <c r="A59" s="109">
        <v>305</v>
      </c>
      <c r="B59" s="31"/>
      <c r="C59">
        <v>300</v>
      </c>
      <c r="E59" t="s">
        <v>406</v>
      </c>
      <c r="F59" t="s">
        <v>407</v>
      </c>
      <c r="H59" t="s">
        <v>333</v>
      </c>
      <c r="I59" t="s">
        <v>334</v>
      </c>
      <c r="J59" t="s">
        <v>335</v>
      </c>
      <c r="N59" t="s">
        <v>405</v>
      </c>
      <c r="AH59" s="114"/>
    </row>
    <row r="60" spans="1:34" x14ac:dyDescent="0.25">
      <c r="A60" s="109">
        <v>305</v>
      </c>
      <c r="B60" s="31"/>
      <c r="C60">
        <v>300</v>
      </c>
      <c r="E60" t="s">
        <v>406</v>
      </c>
      <c r="F60" t="s">
        <v>407</v>
      </c>
      <c r="H60" t="s">
        <v>333</v>
      </c>
      <c r="I60" t="s">
        <v>334</v>
      </c>
      <c r="J60" t="s">
        <v>335</v>
      </c>
      <c r="N60" t="s">
        <v>405</v>
      </c>
      <c r="AH60" s="114"/>
    </row>
    <row r="61" spans="1:34" x14ac:dyDescent="0.25">
      <c r="A61" s="109">
        <v>305</v>
      </c>
      <c r="B61" s="31"/>
      <c r="C61">
        <v>300</v>
      </c>
      <c r="E61" t="s">
        <v>406</v>
      </c>
      <c r="F61" t="s">
        <v>407</v>
      </c>
      <c r="H61" t="s">
        <v>333</v>
      </c>
      <c r="I61" t="s">
        <v>334</v>
      </c>
      <c r="J61" t="s">
        <v>335</v>
      </c>
      <c r="N61" t="s">
        <v>405</v>
      </c>
      <c r="AH61" s="114"/>
    </row>
    <row r="62" spans="1:34" x14ac:dyDescent="0.25">
      <c r="A62" s="109">
        <v>501</v>
      </c>
      <c r="B62" s="31"/>
      <c r="C62">
        <v>500</v>
      </c>
      <c r="E62" t="s">
        <v>406</v>
      </c>
      <c r="F62" t="s">
        <v>407</v>
      </c>
      <c r="H62" t="s">
        <v>333</v>
      </c>
      <c r="I62" t="s">
        <v>334</v>
      </c>
      <c r="J62" t="s">
        <v>335</v>
      </c>
      <c r="N62" t="s">
        <v>405</v>
      </c>
      <c r="AH62" s="114"/>
    </row>
    <row r="63" spans="1:34" x14ac:dyDescent="0.25">
      <c r="A63" s="109">
        <v>501</v>
      </c>
      <c r="B63" s="31"/>
      <c r="C63">
        <v>500</v>
      </c>
      <c r="E63" t="s">
        <v>406</v>
      </c>
      <c r="F63" t="s">
        <v>407</v>
      </c>
      <c r="H63" t="s">
        <v>333</v>
      </c>
      <c r="I63" t="s">
        <v>334</v>
      </c>
      <c r="J63" t="s">
        <v>335</v>
      </c>
      <c r="N63" t="s">
        <v>405</v>
      </c>
      <c r="AH63" s="114"/>
    </row>
    <row r="64" spans="1:34" x14ac:dyDescent="0.25">
      <c r="A64" s="109">
        <v>503</v>
      </c>
      <c r="B64" s="31"/>
      <c r="C64">
        <v>500</v>
      </c>
      <c r="E64" t="s">
        <v>406</v>
      </c>
      <c r="F64" t="s">
        <v>407</v>
      </c>
      <c r="H64" t="s">
        <v>333</v>
      </c>
      <c r="I64" t="s">
        <v>334</v>
      </c>
      <c r="J64" t="s">
        <v>335</v>
      </c>
      <c r="N64" t="s">
        <v>405</v>
      </c>
      <c r="AH64" s="114"/>
    </row>
    <row r="65" spans="1:34" ht="15.75" thickBot="1" x14ac:dyDescent="0.3">
      <c r="A65" s="110">
        <v>305</v>
      </c>
      <c r="B65" s="39"/>
      <c r="C65" s="40">
        <v>300</v>
      </c>
      <c r="D65" s="40" t="s">
        <v>340</v>
      </c>
      <c r="E65" s="40" t="s">
        <v>406</v>
      </c>
      <c r="F65" s="40" t="s">
        <v>407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455</v>
      </c>
      <c r="F3" s="29">
        <f>IF(P3=0,0,COUNTIF(Pasaia_1_8b_imgsummary!BQ3:EB3,"100")*100/P3)</f>
        <v>29.6875</v>
      </c>
      <c r="G3" s="29">
        <f>IF(P3=0,0,COUNTIF(Pasaia_1_8b_imgsummary!BQ3:EB3,"200")*100/P3)</f>
        <v>1.5625</v>
      </c>
      <c r="H3" s="29">
        <f>IF(P3=0,0,COUNTIF(Pasaia_1_8b_imgsummary!BQ3:EB3,"300")*100/P3)</f>
        <v>6.25</v>
      </c>
      <c r="I3">
        <f>IF(P3=0,0,COUNTIF(Pasaia_1_8b_imgsummary!BQ3:EB3,"400")*100/P3)</f>
        <v>0</v>
      </c>
      <c r="J3" s="29">
        <f>IF(P3=0,0,COUNTIF(Pasaia_1_8b_imgsummary!BQ3:EB3,"500")*100/P3)</f>
        <v>54.6875</v>
      </c>
      <c r="K3" s="29">
        <f>IF(P3=0,0,COUNTIF(Pasaia_1_8b_imgsummary!BQ3:EB3,"600")*100/P3)</f>
        <v>1.5625</v>
      </c>
      <c r="L3">
        <f>IF(P3=0,0,COUNTIF(Pasaia_1_8b_imgsummary!BQ3:EB3,"700")*100/P3)</f>
        <v>0</v>
      </c>
      <c r="M3">
        <f>IF(P3=0,0,COUNTIF(Pasaia_1_8b_imgsummary!BQ3:EB3,"800")*100/P3)</f>
        <v>0</v>
      </c>
      <c r="N3" s="29">
        <f>IF(P3=0,0,COUNTIF(Pasaia_1_8b_imgsummary!BQ3:EB3,"900")*100/P3)</f>
        <v>6.25</v>
      </c>
      <c r="O3">
        <f>IF(P3=0,0,COUNTIF(Pasaia_1_8b_imgsummary!BQ3:EB3,"1000")*100/P3)</f>
        <v>0</v>
      </c>
      <c r="P3">
        <f>64-COUNTIF(Pasaia_1_8b_imgsummary!BQ3:EB3,"TWS")</f>
        <v>64</v>
      </c>
      <c r="S3">
        <f>IF(P3=0,0,COUNTIF(Pasaia_1_8b_imgsummary!E3:BP3,"108")*100/P3)</f>
        <v>0</v>
      </c>
      <c r="T3">
        <f>IF(P3=0,0,COUNTIF(Pasaia_1_8b_imgsummary!E3:BP3,"105")*100/P3)</f>
        <v>0</v>
      </c>
      <c r="U3">
        <f>IF(P3=0,0,COUNTIF(Pasaia_1_8b_imgsummary!E3:BP3,"103")*100/P3)</f>
        <v>0</v>
      </c>
      <c r="V3">
        <f>IF(P3=0,0,COUNTIF(Pasaia_1_8b_imgsummary!E3:BP3,"107")*100/P3)</f>
        <v>0</v>
      </c>
      <c r="W3">
        <f>IF(P3=0,0,COUNTIF(Pasaia_1_8b_imgsummary!E3:BP3,"101")*100/P3)</f>
        <v>0</v>
      </c>
      <c r="X3">
        <f>IF(P3=0,0,COUNTIF(Pasaia_1_8b_imgsummary!E3:BP3,"106")*100/P3)</f>
        <v>0</v>
      </c>
      <c r="Y3" s="29">
        <f>IF(P3=0,0,COUNTIF(Pasaia_1_8b_imgsummary!E3:BP3,"102")*100/P3)</f>
        <v>3.125</v>
      </c>
      <c r="Z3">
        <f>IF(P3=0,0,COUNTIF(Pasaia_1_8b_imgsummary!E3:BP3,"104")*100/P3)</f>
        <v>0</v>
      </c>
      <c r="AA3">
        <f>IF(P3=0,0,COUNTIF(Pasaia_1_8b_imgsummary!E3:BP3,"111")*100/P3)</f>
        <v>0</v>
      </c>
      <c r="AB3">
        <f>IF(P3=0,0,COUNTIF(Pasaia_1_8b_imgsummary!E3:BP3,"112")*100/P3)</f>
        <v>0</v>
      </c>
      <c r="AC3">
        <f>IF(P3=0,0,COUNTIF(Pasaia_1_8b_imgsummary!E3:BP3,"113")*100/P3)</f>
        <v>0</v>
      </c>
      <c r="AD3">
        <f>IF(P3=0,0,COUNTIF(Pasaia_1_8b_imgsummary!E3:BP3,"114")*100/P3)</f>
        <v>0</v>
      </c>
      <c r="AE3">
        <f>IF(P3=0,0,COUNTIF(Pasaia_1_8b_imgsummary!E3:BP3,"115")*100/P3)</f>
        <v>0</v>
      </c>
      <c r="AF3">
        <f>IF(P3=0,0,COUNTIF(Pasaia_1_8b_imgsummary!E3:BP3,"116")*100/P3)</f>
        <v>0</v>
      </c>
      <c r="AG3">
        <f>IF(P3=0,0,COUNTIF(Pasaia_1_8b_imgsummary!E3:BP3,"117")*100/P3)</f>
        <v>0</v>
      </c>
      <c r="AH3">
        <f>IF(P3=0,0,COUNTIF(Pasaia_1_8b_imgsummary!E3:BP3,"118")*100/P3)</f>
        <v>0</v>
      </c>
      <c r="AI3" s="29">
        <f>IF(P3=0,0,COUNTIF(Pasaia_1_8b_imgsummary!E3:BP3,"109")*100/P3)</f>
        <v>26.5625</v>
      </c>
      <c r="AJ3">
        <f>IF(P3=0,0,COUNTIF(Pasaia_1_8b_imgsummary!E3:BP3,"110")*100/P3)</f>
        <v>0</v>
      </c>
      <c r="AL3">
        <f>IF(P3=0,0,COUNTIF(Pasaia_1_8b_imgsummary!E3:BP3,"202")*100/P3)</f>
        <v>0</v>
      </c>
      <c r="AM3" s="29">
        <f>IF(P3=0,0,COUNTIF(Pasaia_1_8b_imgsummary!E3:BP3,"201")*100/P3)</f>
        <v>1.5625</v>
      </c>
      <c r="AO3">
        <f>IF(P3=0,0,COUNTIF(Pasaia_1_8b_imgsummary!E3:BP3,"306")*100/P3)</f>
        <v>0</v>
      </c>
      <c r="AP3">
        <f>IF(P3=0,0,COUNTIF(Pasaia_1_8b_imgsummary!E3:BP3,"302")*100/P3)</f>
        <v>0</v>
      </c>
      <c r="AQ3">
        <f>IF(P3=0,0,COUNTIF(Pasaia_1_8b_imgsummary!E3:BP3,"307")*100/P3)</f>
        <v>0</v>
      </c>
      <c r="AR3">
        <f>IF(P3=0,0,COUNTIF(Pasaia_1_8b_imgsummary!E3:BP3,"303")*100/P3)</f>
        <v>0</v>
      </c>
      <c r="AS3">
        <f>IF(P3=0,0,COUNTIF(Pasaia_1_8b_imgsummary!E3:BP3,"304")*100/P3)</f>
        <v>0</v>
      </c>
      <c r="AT3" s="29">
        <f>IF(P3=0,0,COUNTIF(Pasaia_1_8b_imgsummary!E3:BP3,"305")*100/P3)</f>
        <v>6.25</v>
      </c>
      <c r="AV3">
        <f>IF(P3=0,0,COUNTIF(Pasaia_1_8b_imgsummary!E3:BP3,"401")*100/P3)</f>
        <v>0</v>
      </c>
      <c r="AW3">
        <f>IF(P3=0,0,COUNTIF(Pasaia_1_8b_imgsummary!E3:BP3,"402")*100/P3)</f>
        <v>0</v>
      </c>
      <c r="AY3" s="29">
        <f>IF(P3=0,0,COUNTIF(Pasaia_1_8b_imgsummary!E3:BP3,"501")*100/P3)</f>
        <v>23.4375</v>
      </c>
      <c r="AZ3">
        <f>IF(P3=0,0,COUNTIF(Pasaia_1_8b_imgsummary!E3:BP3,"502")*100/P3)</f>
        <v>0</v>
      </c>
      <c r="BA3" s="29">
        <f>IF(P3=0,0,COUNTIF(Pasaia_1_8b_imgsummary!E3:BP3,"503")*100/P3)</f>
        <v>31.25</v>
      </c>
      <c r="BB3">
        <f>IF(P3=0,0,COUNTIF(Pasaia_1_8b_imgsummary!E3:BP3,"504")*100/P3)</f>
        <v>0</v>
      </c>
      <c r="BD3">
        <f>IF(P3=0,0,COUNTIF(Pasaia_1_8b_imgsummary!E3:BP3,"601")*100/P3)</f>
        <v>0</v>
      </c>
      <c r="BE3">
        <f>IF(P3=0,0,COUNTIF(Pasaia_1_8b_imgsummary!E3:BP3,"602")*100/P3)</f>
        <v>0</v>
      </c>
      <c r="BF3" s="29">
        <f>IF(P3=0,0,COUNTIF(Pasaia_1_8b_imgsummary!E3:BP3,"603")*100/P3)</f>
        <v>1.5625</v>
      </c>
      <c r="BG3">
        <f>IF(P3=0,0,COUNTIF(Pasaia_1_8b_imgsummary!E3:BP3,"604")*100/P3)</f>
        <v>0</v>
      </c>
      <c r="BI3">
        <f>IF(P3=0,0,COUNTIF(Pasaia_1_8b_imgsummary!E3:BP3,"701")*100/P3)</f>
        <v>0</v>
      </c>
      <c r="BJ3">
        <f>IF(P3=0,0,COUNTIF(Pasaia_1_8b_imgsummary!E3:BP3,"702")*100/P3)</f>
        <v>0</v>
      </c>
      <c r="BK3">
        <f>IF(P3=0,0,COUNTIF(Pasaia_1_8b_imgsummary!E3:BP3,"703")*100/P3)</f>
        <v>0</v>
      </c>
      <c r="BL3">
        <f>IF(P3=0,0,COUNTIF(Pasaia_1_8b_imgsummary!E3:BP3,"705")*100/P3)</f>
        <v>0</v>
      </c>
      <c r="BM3">
        <f>IF(P3=0,0,COUNTIF(Pasaia_1_8b_imgsummary!E3:BP3,"704")*100/P3)</f>
        <v>0</v>
      </c>
      <c r="BO3">
        <f>IF(P3=0,0,COUNTIF(Pasaia_1_8b_imgsummary!E3:BP3,"801")*100/P3)</f>
        <v>0</v>
      </c>
      <c r="BP3">
        <f>IF(P3=0,0,COUNTIF(Pasaia_1_8b_imgsummary!E3:BP3,"802")*100/P3)</f>
        <v>0</v>
      </c>
      <c r="BR3" s="29">
        <f>IF(P3=0,0,COUNTIF(Pasaia_1_8b_imgsummary!E3:BP3,"901")*100/P3)</f>
        <v>3.125</v>
      </c>
      <c r="BS3">
        <f>IF(P3=0,0,COUNTIF(Pasaia_1_8b_imgsummary!E3:BP3,"902")*100/P3)</f>
        <v>0</v>
      </c>
      <c r="BT3">
        <f>IF(P3=0,0,COUNTIF(Pasaia_1_8b_imgsummary!E3:BP3,"904")*100/P3)</f>
        <v>0</v>
      </c>
      <c r="BU3">
        <f>IF(P3=0,0,COUNTIF(Pasaia_1_8b_imgsummary!E3:BP3,"905")*100/P3)</f>
        <v>0</v>
      </c>
      <c r="BV3" s="29">
        <f>IF(P3=0,0,COUNTIF(Pasaia_1_8b_imgsummary!E3:BP3,"903")*100/P3)</f>
        <v>3.125</v>
      </c>
      <c r="BX3">
        <f>IF(P3=0,0,COUNTIF(Pasaia_1_8b_imgsummary!E3:BP3,"1001")*100/P3)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5" width="3.7109375" bestFit="1" customWidth="1"/>
    <col min="46" max="46" width="4.570312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459</v>
      </c>
      <c r="F3" s="29">
        <f>IF(P3=0,0,COUNTIF(Pasaia_1_9a_imgsummary!BQ3:EB3,"100")*100/P3)</f>
        <v>29.6875</v>
      </c>
      <c r="G3">
        <f>IF(P3=0,0,COUNTIF(Pasaia_1_9a_imgsummary!BQ3:EB3,"200")*100/P3)</f>
        <v>0</v>
      </c>
      <c r="H3" s="29">
        <f>IF(P3=0,0,COUNTIF(Pasaia_1_9a_imgsummary!BQ3:EB3,"300")*100/P3)</f>
        <v>15.625</v>
      </c>
      <c r="I3" s="29">
        <f>IF(P3=0,0,COUNTIF(Pasaia_1_9a_imgsummary!BQ3:EB3,"400")*100/P3)</f>
        <v>3.125</v>
      </c>
      <c r="J3" s="29">
        <f>IF(P3=0,0,COUNTIF(Pasaia_1_9a_imgsummary!BQ3:EB3,"500")*100/P3)</f>
        <v>45.3125</v>
      </c>
      <c r="K3">
        <f>IF(P3=0,0,COUNTIF(Pasaia_1_9a_imgsummary!BQ3:EB3,"600")*100/P3)</f>
        <v>0</v>
      </c>
      <c r="L3">
        <f>IF(P3=0,0,COUNTIF(Pasaia_1_9a_imgsummary!BQ3:EB3,"700")*100/P3)</f>
        <v>0</v>
      </c>
      <c r="M3">
        <f>IF(P3=0,0,COUNTIF(Pasaia_1_9a_imgsummary!BQ3:EB3,"800")*100/P3)</f>
        <v>0</v>
      </c>
      <c r="N3" s="29">
        <f>IF(P3=0,0,COUNTIF(Pasaia_1_9a_imgsummary!BQ3:EB3,"900")*100/P3)</f>
        <v>6.25</v>
      </c>
      <c r="O3">
        <f>IF(P3=0,0,COUNTIF(Pasaia_1_9a_imgsummary!BQ3:EB3,"1000")*100/P3)</f>
        <v>0</v>
      </c>
      <c r="P3">
        <f>64-COUNTIF(Pasaia_1_9a_imgsummary!BQ3:EB3,"TWS")</f>
        <v>64</v>
      </c>
      <c r="S3">
        <f>IF(P3=0,0,COUNTIF(Pasaia_1_9a_imgsummary!E3:BP3,"108")*100/P3)</f>
        <v>0</v>
      </c>
      <c r="T3">
        <f>IF(P3=0,0,COUNTIF(Pasaia_1_9a_imgsummary!E3:BP3,"105")*100/P3)</f>
        <v>0</v>
      </c>
      <c r="U3">
        <f>IF(P3=0,0,COUNTIF(Pasaia_1_9a_imgsummary!E3:BP3,"103")*100/P3)</f>
        <v>0</v>
      </c>
      <c r="V3">
        <f>IF(P3=0,0,COUNTIF(Pasaia_1_9a_imgsummary!E3:BP3,"107")*100/P3)</f>
        <v>0</v>
      </c>
      <c r="W3">
        <f>IF(P3=0,0,COUNTIF(Pasaia_1_9a_imgsummary!E3:BP3,"101")*100/P3)</f>
        <v>0</v>
      </c>
      <c r="X3">
        <f>IF(P3=0,0,COUNTIF(Pasaia_1_9a_imgsummary!E3:BP3,"106")*100/P3)</f>
        <v>0</v>
      </c>
      <c r="Y3" s="29">
        <f>IF(P3=0,0,COUNTIF(Pasaia_1_9a_imgsummary!E3:BP3,"102")*100/P3)</f>
        <v>7.8125</v>
      </c>
      <c r="Z3">
        <f>IF(P3=0,0,COUNTIF(Pasaia_1_9a_imgsummary!E3:BP3,"104")*100/P3)</f>
        <v>0</v>
      </c>
      <c r="AA3">
        <f>IF(P3=0,0,COUNTIF(Pasaia_1_9a_imgsummary!E3:BP3,"111")*100/P3)</f>
        <v>0</v>
      </c>
      <c r="AB3">
        <f>IF(P3=0,0,COUNTIF(Pasaia_1_9a_imgsummary!E3:BP3,"112")*100/P3)</f>
        <v>0</v>
      </c>
      <c r="AC3">
        <f>IF(P3=0,0,COUNTIF(Pasaia_1_9a_imgsummary!E3:BP3,"113")*100/P3)</f>
        <v>0</v>
      </c>
      <c r="AD3">
        <f>IF(P3=0,0,COUNTIF(Pasaia_1_9a_imgsummary!E3:BP3,"114")*100/P3)</f>
        <v>0</v>
      </c>
      <c r="AE3">
        <f>IF(P3=0,0,COUNTIF(Pasaia_1_9a_imgsummary!E3:BP3,"115")*100/P3)</f>
        <v>0</v>
      </c>
      <c r="AF3">
        <f>IF(P3=0,0,COUNTIF(Pasaia_1_9a_imgsummary!E3:BP3,"116")*100/P3)</f>
        <v>0</v>
      </c>
      <c r="AG3">
        <f>IF(P3=0,0,COUNTIF(Pasaia_1_9a_imgsummary!E3:BP3,"117")*100/P3)</f>
        <v>0</v>
      </c>
      <c r="AH3">
        <f>IF(P3=0,0,COUNTIF(Pasaia_1_9a_imgsummary!E3:BP3,"118")*100/P3)</f>
        <v>0</v>
      </c>
      <c r="AI3" s="29">
        <f>IF(P3=0,0,COUNTIF(Pasaia_1_9a_imgsummary!E3:BP3,"109")*100/P3)</f>
        <v>21.875</v>
      </c>
      <c r="AJ3">
        <f>IF(P3=0,0,COUNTIF(Pasaia_1_9a_imgsummary!E3:BP3,"110")*100/P3)</f>
        <v>0</v>
      </c>
      <c r="AL3">
        <f>IF(P3=0,0,COUNTIF(Pasaia_1_9a_imgsummary!E3:BP3,"202")*100/P3)</f>
        <v>0</v>
      </c>
      <c r="AM3">
        <f>IF(P3=0,0,COUNTIF(Pasaia_1_9a_imgsummary!E3:BP3,"201")*100/P3)</f>
        <v>0</v>
      </c>
      <c r="AO3">
        <f>IF(P3=0,0,COUNTIF(Pasaia_1_9a_imgsummary!E3:BP3,"306")*100/P3)</f>
        <v>0</v>
      </c>
      <c r="AP3">
        <f>IF(P3=0,0,COUNTIF(Pasaia_1_9a_imgsummary!E3:BP3,"302")*100/P3)</f>
        <v>0</v>
      </c>
      <c r="AQ3">
        <f>IF(P3=0,0,COUNTIF(Pasaia_1_9a_imgsummary!E3:BP3,"307")*100/P3)</f>
        <v>0</v>
      </c>
      <c r="AR3" s="29">
        <f>IF(P3=0,0,COUNTIF(Pasaia_1_9a_imgsummary!E3:BP3,"303")*100/P3)</f>
        <v>4.6875</v>
      </c>
      <c r="AS3">
        <f>IF(P3=0,0,COUNTIF(Pasaia_1_9a_imgsummary!E3:BP3,"304")*100/P3)</f>
        <v>0</v>
      </c>
      <c r="AT3" s="29">
        <f>IF(P3=0,0,COUNTIF(Pasaia_1_9a_imgsummary!E3:BP3,"305")*100/P3)</f>
        <v>10.9375</v>
      </c>
      <c r="AV3">
        <f>IF(P3=0,0,COUNTIF(Pasaia_1_9a_imgsummary!E3:BP3,"401")*100/P3)</f>
        <v>0</v>
      </c>
      <c r="AW3" s="29">
        <f>IF(P3=0,0,COUNTIF(Pasaia_1_9a_imgsummary!E3:BP3,"402")*100/P3)</f>
        <v>3.125</v>
      </c>
      <c r="AY3" s="29">
        <f>IF(P3=0,0,COUNTIF(Pasaia_1_9a_imgsummary!E3:BP3,"501")*100/P3)</f>
        <v>31.25</v>
      </c>
      <c r="AZ3">
        <f>IF(P3=0,0,COUNTIF(Pasaia_1_9a_imgsummary!E3:BP3,"502")*100/P3)</f>
        <v>0</v>
      </c>
      <c r="BA3" s="29">
        <f>IF(P3=0,0,COUNTIF(Pasaia_1_9a_imgsummary!E3:BP3,"503")*100/P3)</f>
        <v>14.0625</v>
      </c>
      <c r="BB3">
        <f>IF(P3=0,0,COUNTIF(Pasaia_1_9a_imgsummary!E3:BP3,"504")*100/P3)</f>
        <v>0</v>
      </c>
      <c r="BD3">
        <f>IF(P3=0,0,COUNTIF(Pasaia_1_9a_imgsummary!E3:BP3,"601")*100/P3)</f>
        <v>0</v>
      </c>
      <c r="BE3">
        <f>IF(P3=0,0,COUNTIF(Pasaia_1_9a_imgsummary!E3:BP3,"602")*100/P3)</f>
        <v>0</v>
      </c>
      <c r="BF3">
        <f>IF(P3=0,0,COUNTIF(Pasaia_1_9a_imgsummary!E3:BP3,"603")*100/P3)</f>
        <v>0</v>
      </c>
      <c r="BG3">
        <f>IF(P3=0,0,COUNTIF(Pasaia_1_9a_imgsummary!E3:BP3,"604")*100/P3)</f>
        <v>0</v>
      </c>
      <c r="BI3">
        <f>IF(P3=0,0,COUNTIF(Pasaia_1_9a_imgsummary!E3:BP3,"701")*100/P3)</f>
        <v>0</v>
      </c>
      <c r="BJ3">
        <f>IF(P3=0,0,COUNTIF(Pasaia_1_9a_imgsummary!E3:BP3,"702")*100/P3)</f>
        <v>0</v>
      </c>
      <c r="BK3">
        <f>IF(P3=0,0,COUNTIF(Pasaia_1_9a_imgsummary!E3:BP3,"703")*100/P3)</f>
        <v>0</v>
      </c>
      <c r="BL3">
        <f>IF(P3=0,0,COUNTIF(Pasaia_1_9a_imgsummary!E3:BP3,"705")*100/P3)</f>
        <v>0</v>
      </c>
      <c r="BM3">
        <f>IF(P3=0,0,COUNTIF(Pasaia_1_9a_imgsummary!E3:BP3,"704")*100/P3)</f>
        <v>0</v>
      </c>
      <c r="BO3">
        <f>IF(P3=0,0,COUNTIF(Pasaia_1_9a_imgsummary!E3:BP3,"801")*100/P3)</f>
        <v>0</v>
      </c>
      <c r="BP3">
        <f>IF(P3=0,0,COUNTIF(Pasaia_1_9a_imgsummary!E3:BP3,"802")*100/P3)</f>
        <v>0</v>
      </c>
      <c r="BR3">
        <f>IF(P3=0,0,COUNTIF(Pasaia_1_9a_imgsummary!E3:BP3,"901")*100/P3)</f>
        <v>0</v>
      </c>
      <c r="BS3">
        <f>IF(P3=0,0,COUNTIF(Pasaia_1_9a_imgsummary!E3:BP3,"902")*100/P3)</f>
        <v>0</v>
      </c>
      <c r="BT3">
        <f>IF(P3=0,0,COUNTIF(Pasaia_1_9a_imgsummary!E3:BP3,"904")*100/P3)</f>
        <v>0</v>
      </c>
      <c r="BU3" s="29">
        <f>IF(P3=0,0,COUNTIF(Pasaia_1_9a_imgsummary!E3:BP3,"905")*100/P3)</f>
        <v>6.25</v>
      </c>
      <c r="BV3">
        <f>IF(P3=0,0,COUNTIF(Pasaia_1_9a_imgsummary!E3:BP3,"903")*100/P3)</f>
        <v>0</v>
      </c>
      <c r="BX3">
        <f>IF(P3=0,0,COUNTIF(Pasaia_1_9a_imgsummary!E3:BP3,"1001")*100/P3)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COUNTIF(OFFSET(Pasaia_1_1a_raw!C2,0,0,D9-B9+1,1), "100")</f>
        <v>0</v>
      </c>
      <c r="C16" s="36">
        <f ca="1">(B16/H75)*100</f>
        <v>0</v>
      </c>
      <c r="D16" s="36">
        <f ca="1">SUM(J17:J34)</f>
        <v>0</v>
      </c>
      <c r="E16" s="47">
        <f ca="1">1-SUM(K17:K34)</f>
        <v>1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COUNTIF(OFFSET(Pasaia_1_1a_raw!C2,0,0,D9-B9+1,1),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COUNTIF(OFFSET(Pasaia_1_1a_raw!A2,0,0,D9-B9+1,1),"108")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COUNTIF(OFFSET(Pasaia_1_1a_raw!C2,0,0,D9-B9+1,1), "300")</f>
        <v>14</v>
      </c>
      <c r="C18" s="36">
        <f ca="1">(B18/H75)*100</f>
        <v>21.875</v>
      </c>
      <c r="D18" s="36">
        <f ca="1">SUM(J39:J44)</f>
        <v>0</v>
      </c>
      <c r="E18" s="47">
        <f ca="1">1-SUM(K39:K44)</f>
        <v>0</v>
      </c>
      <c r="G18" s="43" t="s">
        <v>213</v>
      </c>
      <c r="H18">
        <f ca="1">COUNTIF(OFFSET(Pasaia_1_1a_raw!A2,0,0,D9-B9+1,1),"105")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COUNTIF(OFFSET(Pasaia_1_1a_raw!C2,0,0,D9-B9+1,1), "400")</f>
        <v>50</v>
      </c>
      <c r="C19" s="32">
        <f ca="1">(B19/H75)*100</f>
        <v>78.125</v>
      </c>
      <c r="D19" s="32">
        <f ca="1">SUM(J46:J47)</f>
        <v>9.8039113279731999E-2</v>
      </c>
      <c r="E19" s="48">
        <f ca="1">1-SUM(K46:K47)</f>
        <v>3.9200000000000124E-2</v>
      </c>
      <c r="G19" s="43" t="s">
        <v>214</v>
      </c>
      <c r="H19">
        <f ca="1">COUNTIF(OFFSET(Pasaia_1_1a_raw!A2,0,0,D9-B9+1,1),"103")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COUNTIF(OFFSET(Pasaia_1_1a_raw!C2,0,0,D9-B9+1,1), "500")</f>
        <v>0</v>
      </c>
      <c r="C20" s="36">
        <f ca="1">(B20/H75)*100</f>
        <v>0</v>
      </c>
      <c r="D20" s="36">
        <f ca="1">SUM(J49:J52)</f>
        <v>0</v>
      </c>
      <c r="E20" s="47">
        <f ca="1">1-SUM(K49:K52)</f>
        <v>1</v>
      </c>
      <c r="G20" s="43" t="s">
        <v>215</v>
      </c>
      <c r="H20">
        <f ca="1">COUNTIF(OFFSET(Pasaia_1_1a_raw!A2,0,0,D9-B9+1,1),"107")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COUNTIF(OFFSET(Pasaia_1_1a_raw!C2,0,0,D9-B9+1,1),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COUNTIF(OFFSET(Pasaia_1_1a_raw!A2,0,0,D9-B9+1,1),"101")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COUNTIF(OFFSET(Pasaia_1_1a_raw!C2,0,0,D9-B9+1,1),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COUNTIF(OFFSET(Pasaia_1_1a_raw!A2,0,0,D9-B9+1,1),"106")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COUNTIF(OFFSET(Pasaia_1_1a_raw!C2,0,0,D9-B9+1,1),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COUNTIF(OFFSET(Pasaia_1_1a_raw!A2,0,0,D9-B9+1,1),"102")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48">
        <f ca="1">IF(H23=0,0,((H23/B16)^2))</f>
        <v>0</v>
      </c>
    </row>
    <row r="24" spans="1:14" x14ac:dyDescent="0.25">
      <c r="A24" s="42" t="s">
        <v>328</v>
      </c>
      <c r="B24" s="35">
        <f ca="1">COUNTIF(OFFSET(Pasaia_1_1a_raw!C2,0,0,D9-B9+1,1),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COUNTIF(OFFSET(Pasaia_1_1a_raw!A2,0,0,D9-B9+1,1),"104")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COUNTIF(OFFSET(Pasaia_1_1a_raw!C2,0,0,D9-B9+1,1), "1000")</f>
        <v>0</v>
      </c>
      <c r="C25" s="32">
        <f ca="1">(B25/H75)*100</f>
        <v>0</v>
      </c>
      <c r="D25" s="32">
        <f>SUM(J74:J74)</f>
        <v>0</v>
      </c>
      <c r="E25" s="48">
        <f ca="1">1-SUM(K74:K74)</f>
        <v>1</v>
      </c>
      <c r="G25" s="43" t="s">
        <v>220</v>
      </c>
      <c r="H25">
        <f ca="1">COUNTIF(OFFSET(Pasaia_1_1a_raw!A2,0,0,D9-B9+1,1),"111")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COUNTIF(OFFSET(Pasaia_1_1a_raw!A2,0,0,D9-B9+1,1),"112")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COUNTIF(OFFSET(Pasaia_1_1a_raw!A2,0,0,D9-B9+1,1),"113")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COUNTIF(OFFSET(Pasaia_1_1a_raw!A2,0,0,D9-B9+1,1),"114")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COUNTIF(OFFSET(Pasaia_1_1a_raw!A2,0,0,D9-B9+1,1),"115")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COUNTIF(OFFSET(Pasaia_1_1a_raw!A2,0,0,D9-B9+1,1),"116")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COUNTIF(OFFSET(Pasaia_1_1a_raw!A2,0,0,D9-B9+1,1),"117")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COUNTIF(OFFSET(Pasaia_1_1a_raw!A2,0,0,D9-B9+1,1),"118")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COUNTIF(OFFSET(Pasaia_1_1a_raw!A2,0,0,D9-B9+1,1),"109")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3" t="s">
        <v>229</v>
      </c>
      <c r="H34">
        <f ca="1">COUNTIF(OFFSET(Pasaia_1_1a_raw!A2,0,0,D9-B9+1,1),"110")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48">
        <f ca="1">IF(H34=0,0,((H34/B16)^2))</f>
        <v>0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COUNTIF(OFFSET(Pasaia_1_1a_raw!A2,0,0,D9-B9+1,1),"202")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COUNTIF(OFFSET(Pasaia_1_1a_raw!A2,0,0,D9-B9+1,1),"201")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COUNTIF(OFFSET(Pasaia_1_1a_raw!A2,0,0,D9-B9+1,1),"306")</f>
        <v>14</v>
      </c>
      <c r="I39" s="32">
        <f ca="1">(H39/H75)*100</f>
        <v>21.875</v>
      </c>
      <c r="J39" s="32">
        <f ca="1">IF(H39=0,0,-1*((H39/B18)*(LN(H39/B18))))</f>
        <v>0</v>
      </c>
      <c r="K39" s="48">
        <f ca="1">IF(H39=0,0,((H39/B18)^2))</f>
        <v>1</v>
      </c>
    </row>
    <row r="40" spans="7:11" x14ac:dyDescent="0.25">
      <c r="G40" s="43" t="s">
        <v>233</v>
      </c>
      <c r="H40">
        <f ca="1">COUNTIF(OFFSET(Pasaia_1_1a_raw!A2,0,0,D9-B9+1,1),"302")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COUNTIF(OFFSET(Pasaia_1_1a_raw!A2,0,0,D9-B9+1,1),"307")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COUNTIF(OFFSET(Pasaia_1_1a_raw!A2,0,0,D9-B9+1,1),"303")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48">
        <f ca="1">IF(H42=0,0,((H42/B18)^2))</f>
        <v>0</v>
      </c>
    </row>
    <row r="43" spans="7:11" x14ac:dyDescent="0.25">
      <c r="G43" s="43" t="s">
        <v>236</v>
      </c>
      <c r="H43">
        <f ca="1">COUNTIF(OFFSET(Pasaia_1_1a_raw!A2,0,0,D9-B9+1,1),"304")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3" t="s">
        <v>237</v>
      </c>
      <c r="H44">
        <f ca="1">COUNTIF(OFFSET(Pasaia_1_1a_raw!A2,0,0,D9-B9+1,1),"305")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COUNTIF(OFFSET(Pasaia_1_1a_raw!A2,0,0,D9-B9+1,1),"401")</f>
        <v>49</v>
      </c>
      <c r="I46" s="32">
        <f ca="1">(H46/H75)*100</f>
        <v>76.5625</v>
      </c>
      <c r="J46" s="32">
        <f ca="1">IF(H46=0,0,-1*((H46/B19)*(LN(H46/B19))))</f>
        <v>1.9798653171169075E-2</v>
      </c>
      <c r="K46" s="48">
        <f ca="1">IF(H46=0,0,((H46/B19)^2))</f>
        <v>0.96039999999999992</v>
      </c>
    </row>
    <row r="47" spans="7:11" x14ac:dyDescent="0.25">
      <c r="G47" s="43" t="s">
        <v>239</v>
      </c>
      <c r="H47">
        <f ca="1">COUNTIF(OFFSET(Pasaia_1_1a_raw!A2,0,0,D9-B9+1,1),"402")</f>
        <v>1</v>
      </c>
      <c r="I47" s="32">
        <f ca="1">(H47/H75)*100</f>
        <v>1.5625</v>
      </c>
      <c r="J47" s="32">
        <f ca="1">IF(H47=0,0,-1*((H47/B19)*(LN(H47/B19))))</f>
        <v>7.824046010856292E-2</v>
      </c>
      <c r="K47" s="48">
        <f ca="1">IF(H47=0,0,((H47/B19)^2))</f>
        <v>4.0000000000000002E-4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COUNTIF(OFFSET(Pasaia_1_1a_raw!A2,0,0,D9-B9+1,1),"501")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COUNTIF(OFFSET(Pasaia_1_1a_raw!A2,0,0,D9-B9+1,1),"502")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COUNTIF(OFFSET(Pasaia_1_1a_raw!A2,0,0,D9-B9+1,1),"503")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COUNTIF(OFFSET(Pasaia_1_1a_raw!A2,0,0,D9-B9+1,1),"504")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COUNTIF(OFFSET(Pasaia_1_1a_raw!A2,0,0,D9-B9+1,1),"601")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COUNTIF(OFFSET(Pasaia_1_1a_raw!A2,0,0,D9-B9+1,1),"602")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COUNTIF(OFFSET(Pasaia_1_1a_raw!A2,0,0,D9-B9+1,1),"603")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COUNTIF(OFFSET(Pasaia_1_1a_raw!A2,0,0,D9-B9+1,1),"604")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COUNTIF(OFFSET(Pasaia_1_1a_raw!A2,0,0,D9-B9+1,1),"701")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COUNTIF(OFFSET(Pasaia_1_1a_raw!A2,0,0,D9-B9+1,1),"702")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COUNTIF(OFFSET(Pasaia_1_1a_raw!A2,0,0,D9-B9+1,1),"703")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COUNTIF(OFFSET(Pasaia_1_1a_raw!A2,0,0,D9-B9+1,1),"705")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COUNTIF(OFFSET(Pasaia_1_1a_raw!A2,0,0,D9-B9+1,1),"704")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COUNTIF(OFFSET(Pasaia_1_1a_raw!A2,0,0,D9-B9+1,1),"801")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COUNTIF(OFFSET(Pasaia_1_1a_raw!A2,0,0,D9-B9+1,1),"802")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COUNTIF(OFFSET(Pasaia_1_1a_raw!A2,0,0,D9-B9+1,1),"901")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COUNTIF(OFFSET(Pasaia_1_1a_raw!A2,0,0,D9-B9+1,1),"902")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COUNTIF(OFFSET(Pasaia_1_1a_raw!A2,0,0,D9-B9+1,1),"904")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COUNTIF(OFFSET(Pasaia_1_1a_raw!A2,0,0,D9-B9+1,1),"905")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COUNTIF(OFFSET(Pasaia_1_1a_raw!A2,0,0,D9-B9+1,1),"903")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COUNTIF(OFFSET(Pasaia_1_1a_raw!A2,0,0,D9-B9+1,1),"1001")</f>
        <v>0</v>
      </c>
      <c r="I74" s="32">
        <f ca="1">(H74/SUM(H15:H74))*100</f>
        <v>0</v>
      </c>
      <c r="J74" s="32"/>
      <c r="K74" s="48">
        <f ca="1">IF(H74=0,0,((H74/B25)^2))</f>
        <v>0</v>
      </c>
    </row>
    <row r="75" spans="7:11" ht="15.75" thickBot="1" x14ac:dyDescent="0.3">
      <c r="G75" s="52" t="s">
        <v>285</v>
      </c>
      <c r="H75" s="51">
        <f ca="1">SUM(H16:H72)</f>
        <v>64</v>
      </c>
      <c r="I75" s="51">
        <f ca="1">SUM(I16:I72)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COUNTIF(OFFSET(Pasaia_1_1b_raw!C2,0,0,D9-B9+1,1), "100")</f>
        <v>0</v>
      </c>
      <c r="C16" s="36">
        <f ca="1">(B16/H75)*100</f>
        <v>0</v>
      </c>
      <c r="D16" s="36">
        <f ca="1">SUM(J17:J34)</f>
        <v>0</v>
      </c>
      <c r="E16" s="76">
        <f ca="1">1-SUM(K17:K34)</f>
        <v>1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COUNTIF(OFFSET(Pasaia_1_1b_raw!C2,0,0,D9-B9+1,1),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COUNTIF(OFFSET(Pasaia_1_1b_raw!A2,0,0,D9-B9+1,1),"108")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COUNTIF(OFFSET(Pasaia_1_1b_raw!C2,0,0,D9-B9+1,1), "300")</f>
        <v>2</v>
      </c>
      <c r="C18" s="36">
        <f ca="1">(B18/H75)*100</f>
        <v>3.125</v>
      </c>
      <c r="D18" s="36">
        <f ca="1">SUM(J39:J44)</f>
        <v>0</v>
      </c>
      <c r="E18" s="76">
        <f ca="1">1-SUM(K39:K44)</f>
        <v>0</v>
      </c>
      <c r="G18" s="72" t="s">
        <v>213</v>
      </c>
      <c r="H18">
        <f ca="1">COUNTIF(OFFSET(Pasaia_1_1b_raw!A2,0,0,D9-B9+1,1),"105")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COUNTIF(OFFSET(Pasaia_1_1b_raw!C2,0,0,D9-B9+1,1),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COUNTIF(OFFSET(Pasaia_1_1b_raw!A2,0,0,D9-B9+1,1),"103")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COUNTIF(OFFSET(Pasaia_1_1b_raw!C2,0,0,D9-B9+1,1), "500")</f>
        <v>25</v>
      </c>
      <c r="C20" s="36">
        <f ca="1">(B20/H75)*100</f>
        <v>39.0625</v>
      </c>
      <c r="D20" s="36">
        <f ca="1">SUM(J49:J52)</f>
        <v>0.55107992808697281</v>
      </c>
      <c r="E20" s="76">
        <f ca="1">1-SUM(K49:K52)</f>
        <v>0.36480000000000001</v>
      </c>
      <c r="G20" s="72" t="s">
        <v>215</v>
      </c>
      <c r="H20">
        <f ca="1">COUNTIF(OFFSET(Pasaia_1_1b_raw!A2,0,0,D9-B9+1,1),"107")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COUNTIF(OFFSET(Pasaia_1_1b_raw!C2,0,0,D9-B9+1,1), "600")</f>
        <v>3</v>
      </c>
      <c r="C21" s="32">
        <f ca="1">(B21/H75)*100</f>
        <v>4.6875</v>
      </c>
      <c r="D21" s="32">
        <f ca="1">SUM(J54:J57)</f>
        <v>0</v>
      </c>
      <c r="E21" s="77">
        <f ca="1">1-SUM(K54:K57)</f>
        <v>0</v>
      </c>
      <c r="G21" s="72" t="s">
        <v>216</v>
      </c>
      <c r="H21">
        <f ca="1">COUNTIF(OFFSET(Pasaia_1_1b_raw!A2,0,0,D9-B9+1,1),"101")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COUNTIF(OFFSET(Pasaia_1_1b_raw!C2,0,0,D9-B9+1,1),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COUNTIF(OFFSET(Pasaia_1_1b_raw!A2,0,0,D9-B9+1,1),"106")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COUNTIF(OFFSET(Pasaia_1_1b_raw!C2,0,0,D9-B9+1,1),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COUNTIF(OFFSET(Pasaia_1_1b_raw!A2,0,0,D9-B9+1,1),"102")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77">
        <f ca="1">IF(H23=0,0,((H23/B16)^2))</f>
        <v>0</v>
      </c>
    </row>
    <row r="24" spans="1:14" x14ac:dyDescent="0.25">
      <c r="A24" s="71" t="s">
        <v>328</v>
      </c>
      <c r="B24" s="35">
        <f ca="1">COUNTIF(OFFSET(Pasaia_1_1b_raw!C2,0,0,D9-B9+1,1), "900")</f>
        <v>34</v>
      </c>
      <c r="C24" s="36">
        <f ca="1">(B24/H75)*100</f>
        <v>53.125</v>
      </c>
      <c r="D24" s="36">
        <f ca="1">SUM(J68:J72)</f>
        <v>0.46599925696104261</v>
      </c>
      <c r="E24" s="76">
        <f ca="1">1-SUM(K68:K72)</f>
        <v>0.29065743944636679</v>
      </c>
      <c r="G24" s="72" t="s">
        <v>219</v>
      </c>
      <c r="H24">
        <f ca="1">COUNTIF(OFFSET(Pasaia_1_1b_raw!A2,0,0,D9-B9+1,1),"104")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COUNTIF(OFFSET(Pasaia_1_1b_raw!C2,0,0,D9-B9+1,1), "1000")</f>
        <v>0</v>
      </c>
      <c r="C25" s="32">
        <f ca="1">(B25/H75)*100</f>
        <v>0</v>
      </c>
      <c r="D25" s="32">
        <f>SUM(J74:J74)</f>
        <v>0</v>
      </c>
      <c r="E25" s="77">
        <f ca="1">1-SUM(K74:K74)</f>
        <v>1</v>
      </c>
      <c r="G25" s="72" t="s">
        <v>220</v>
      </c>
      <c r="H25">
        <f ca="1">COUNTIF(OFFSET(Pasaia_1_1b_raw!A2,0,0,D9-B9+1,1),"111")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COUNTIF(OFFSET(Pasaia_1_1b_raw!A2,0,0,D9-B9+1,1),"112")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COUNTIF(OFFSET(Pasaia_1_1b_raw!A2,0,0,D9-B9+1,1),"113")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COUNTIF(OFFSET(Pasaia_1_1b_raw!A2,0,0,D9-B9+1,1),"114")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COUNTIF(OFFSET(Pasaia_1_1b_raw!A2,0,0,D9-B9+1,1),"115")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COUNTIF(OFFSET(Pasaia_1_1b_raw!A2,0,0,D9-B9+1,1),"116")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COUNTIF(OFFSET(Pasaia_1_1b_raw!A2,0,0,D9-B9+1,1),"117")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COUNTIF(OFFSET(Pasaia_1_1b_raw!A2,0,0,D9-B9+1,1),"118")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COUNTIF(OFFSET(Pasaia_1_1b_raw!A2,0,0,D9-B9+1,1),"109")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COUNTIF(OFFSET(Pasaia_1_1b_raw!A2,0,0,D9-B9+1,1),"110")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COUNTIF(OFFSET(Pasaia_1_1b_raw!A2,0,0,D9-B9+1,1),"202")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COUNTIF(OFFSET(Pasaia_1_1b_raw!A2,0,0,D9-B9+1,1),"201")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COUNTIF(OFFSET(Pasaia_1_1b_raw!A2,0,0,D9-B9+1,1),"306")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COUNTIF(OFFSET(Pasaia_1_1b_raw!A2,0,0,D9-B9+1,1),"302")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COUNTIF(OFFSET(Pasaia_1_1b_raw!A2,0,0,D9-B9+1,1),"307")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COUNTIF(OFFSET(Pasaia_1_1b_raw!A2,0,0,D9-B9+1,1),"303")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COUNTIF(OFFSET(Pasaia_1_1b_raw!A2,0,0,D9-B9+1,1),"304")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2" t="s">
        <v>237</v>
      </c>
      <c r="H44">
        <f ca="1">COUNTIF(OFFSET(Pasaia_1_1b_raw!A2,0,0,D9-B9+1,1),"305")</f>
        <v>2</v>
      </c>
      <c r="I44" s="32">
        <f ca="1">(H44/H75)*100</f>
        <v>3.125</v>
      </c>
      <c r="J44" s="32">
        <f ca="1">IF(H44=0,0,-1*((H44/B18)*(LN(H44/B18))))</f>
        <v>0</v>
      </c>
      <c r="K44" s="77">
        <f ca="1">IF(H44=0,0,((H44/B18)^2))</f>
        <v>1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COUNTIF(OFFSET(Pasaia_1_1b_raw!A2,0,0,D9-B9+1,1),"401")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COUNTIF(OFFSET(Pasaia_1_1b_raw!A2,0,0,D9-B9+1,1),"402")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COUNTIF(OFFSET(Pasaia_1_1b_raw!A2,0,0,D9-B9+1,1),"501")</f>
        <v>19</v>
      </c>
      <c r="I49" s="32">
        <f ca="1">(H49/H75)*100</f>
        <v>29.6875</v>
      </c>
      <c r="J49" s="32">
        <f ca="1">IF(H49=0,0,-1*((H49/B20)*(LN(H49/B20))))</f>
        <v>0.20857200273333784</v>
      </c>
      <c r="K49" s="77">
        <f ca="1">IF(H49=0,0,((H49/B20)^2))</f>
        <v>0.5776</v>
      </c>
    </row>
    <row r="50" spans="7:11" x14ac:dyDescent="0.25">
      <c r="G50" s="72" t="s">
        <v>241</v>
      </c>
      <c r="H50">
        <f ca="1">COUNTIF(OFFSET(Pasaia_1_1b_raw!A2,0,0,D9-B9+1,1),"502")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COUNTIF(OFFSET(Pasaia_1_1b_raw!A2,0,0,D9-B9+1,1),"503")</f>
        <v>6</v>
      </c>
      <c r="I51" s="32">
        <f ca="1">(H51/H75)*100</f>
        <v>9.375</v>
      </c>
      <c r="J51" s="32">
        <f ca="1">IF(H51=0,0,-1*((H51/B20)*(LN(H51/B20))))</f>
        <v>0.342507925353635</v>
      </c>
      <c r="K51" s="77">
        <f ca="1">IF(H51=0,0,((H51/B20)^2))</f>
        <v>5.7599999999999998E-2</v>
      </c>
    </row>
    <row r="52" spans="7:11" x14ac:dyDescent="0.25">
      <c r="G52" s="72" t="s">
        <v>243</v>
      </c>
      <c r="H52">
        <f ca="1">COUNTIF(OFFSET(Pasaia_1_1b_raw!A2,0,0,D9-B9+1,1),"504")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COUNTIF(OFFSET(Pasaia_1_1b_raw!A2,0,0,D9-B9+1,1),"601")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COUNTIF(OFFSET(Pasaia_1_1b_raw!A2,0,0,D9-B9+1,1),"602")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COUNTIF(OFFSET(Pasaia_1_1b_raw!A2,0,0,D9-B9+1,1),"603")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77">
        <f ca="1">IF(H56=0,0,((H56/B21)^2))</f>
        <v>1</v>
      </c>
    </row>
    <row r="57" spans="7:11" x14ac:dyDescent="0.25">
      <c r="G57" s="72" t="s">
        <v>247</v>
      </c>
      <c r="H57">
        <f ca="1">COUNTIF(OFFSET(Pasaia_1_1b_raw!A2,0,0,D9-B9+1,1),"604")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COUNTIF(OFFSET(Pasaia_1_1b_raw!A2,0,0,D9-B9+1,1),"701")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COUNTIF(OFFSET(Pasaia_1_1b_raw!A2,0,0,D9-B9+1,1),"702")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COUNTIF(OFFSET(Pasaia_1_1b_raw!A2,0,0,D9-B9+1,1),"703")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COUNTIF(OFFSET(Pasaia_1_1b_raw!A2,0,0,D9-B9+1,1),"705")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COUNTIF(OFFSET(Pasaia_1_1b_raw!A2,0,0,D9-B9+1,1),"704")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COUNTIF(OFFSET(Pasaia_1_1b_raw!A2,0,0,D9-B9+1,1),"801")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COUNTIF(OFFSET(Pasaia_1_1b_raw!A2,0,0,D9-B9+1,1),"802")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COUNTIF(OFFSET(Pasaia_1_1b_raw!A2,0,0,D9-B9+1,1),"901")</f>
        <v>28</v>
      </c>
      <c r="I68" s="32">
        <f ca="1">(H68/H75)*100</f>
        <v>43.75</v>
      </c>
      <c r="J68" s="32">
        <f ca="1">IF(H68=0,0,-1*((H68/B24)*(LN(H68/B24))))</f>
        <v>0.15989318836314148</v>
      </c>
      <c r="K68" s="77">
        <f ca="1">IF(H68=0,0,((H68/B24)^2))</f>
        <v>0.67820069204152245</v>
      </c>
    </row>
    <row r="69" spans="7:11" x14ac:dyDescent="0.25">
      <c r="G69" s="72" t="s">
        <v>256</v>
      </c>
      <c r="H69">
        <f ca="1">COUNTIF(OFFSET(Pasaia_1_1b_raw!A2,0,0,D9-B9+1,1),"902")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COUNTIF(OFFSET(Pasaia_1_1b_raw!A2,0,0,D9-B9+1,1),"904")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COUNTIF(OFFSET(Pasaia_1_1b_raw!A2,0,0,D9-B9+1,1),"905")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COUNTIF(OFFSET(Pasaia_1_1b_raw!A2,0,0,D9-B9+1,1),"903")</f>
        <v>6</v>
      </c>
      <c r="I72" s="32">
        <f ca="1">(H72/H75)*100</f>
        <v>9.375</v>
      </c>
      <c r="J72" s="32">
        <f ca="1">IF(H72=0,0,-1*((H72/B24)*(LN(H72/B24))))</f>
        <v>0.30610606859790113</v>
      </c>
      <c r="K72" s="77">
        <f ca="1">IF(H72=0,0,((H72/B24)^2))</f>
        <v>3.1141868512110732E-2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COUNTIF(OFFSET(Pasaia_1_1b_raw!A2,0,0,D9-B9+1,1),"1001")</f>
        <v>0</v>
      </c>
      <c r="I74" s="32">
        <f ca="1">(H74/SUM(H15:H74))*100</f>
        <v>0</v>
      </c>
      <c r="J74" s="32"/>
      <c r="K74" s="77">
        <f ca="1">IF(H74=0,0,((H74/B25)^2))</f>
        <v>0</v>
      </c>
    </row>
    <row r="75" spans="7:11" ht="15.75" thickBot="1" x14ac:dyDescent="0.3">
      <c r="G75" s="80" t="s">
        <v>285</v>
      </c>
      <c r="H75" s="51">
        <f ca="1">SUM(H16:H72)</f>
        <v>64</v>
      </c>
      <c r="I75" s="51">
        <f ca="1">SUM(I16:I72)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COUNTIF(OFFSET(Pasaia_1_2a_raw!C2,0,0,D9-B9+1,1), "100")</f>
        <v>0</v>
      </c>
      <c r="C16" s="36">
        <f ca="1">(B16/H75)*100</f>
        <v>0</v>
      </c>
      <c r="D16" s="36">
        <f ca="1">SUM(J17:J34)</f>
        <v>0</v>
      </c>
      <c r="E16" s="88">
        <f ca="1">1-SUM(K17:K34)</f>
        <v>1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COUNTIF(OFFSET(Pasaia_1_2a_raw!C2,0,0,D9-B9+1,1),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COUNTIF(OFFSET(Pasaia_1_2a_raw!A2,0,0,D9-B9+1,1),"108")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COUNTIF(OFFSET(Pasaia_1_2a_raw!C2,0,0,D9-B9+1,1), "300")</f>
        <v>15</v>
      </c>
      <c r="C18" s="36">
        <f ca="1">(B18/H75)*100</f>
        <v>23.4375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COUNTIF(OFFSET(Pasaia_1_2a_raw!A2,0,0,D9-B9+1,1),"105")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COUNTIF(OFFSET(Pasaia_1_2a_raw!C2,0,0,D9-B9+1,1),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COUNTIF(OFFSET(Pasaia_1_2a_raw!A2,0,0,D9-B9+1,1),"103")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COUNTIF(OFFSET(Pasaia_1_2a_raw!C2,0,0,D9-B9+1,1), "500")</f>
        <v>36</v>
      </c>
      <c r="C20" s="36">
        <f ca="1">(B20/H75)*100</f>
        <v>56.25</v>
      </c>
      <c r="D20" s="36">
        <f ca="1">SUM(J49:J52)</f>
        <v>0.49260365753958385</v>
      </c>
      <c r="E20" s="88">
        <f ca="1">1-SUM(K49:K52)</f>
        <v>0.31327160493827155</v>
      </c>
      <c r="G20" s="84" t="s">
        <v>215</v>
      </c>
      <c r="H20">
        <f ca="1">COUNTIF(OFFSET(Pasaia_1_2a_raw!A2,0,0,D9-B9+1,1),"107")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COUNTIF(OFFSET(Pasaia_1_2a_raw!C2,0,0,D9-B9+1,1), "600")</f>
        <v>0</v>
      </c>
      <c r="C21" s="32">
        <f ca="1">(B21/H75)*100</f>
        <v>0</v>
      </c>
      <c r="D21" s="32">
        <f ca="1">SUM(J54:J57)</f>
        <v>0</v>
      </c>
      <c r="E21" s="89">
        <f ca="1">1-SUM(K54:K57)</f>
        <v>1</v>
      </c>
      <c r="G21" s="84" t="s">
        <v>216</v>
      </c>
      <c r="H21">
        <f ca="1">COUNTIF(OFFSET(Pasaia_1_2a_raw!A2,0,0,D9-B9+1,1),"101")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COUNTIF(OFFSET(Pasaia_1_2a_raw!C2,0,0,D9-B9+1,1),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COUNTIF(OFFSET(Pasaia_1_2a_raw!A2,0,0,D9-B9+1,1),"106")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COUNTIF(OFFSET(Pasaia_1_2a_raw!C2,0,0,D9-B9+1,1),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COUNTIF(OFFSET(Pasaia_1_2a_raw!A2,0,0,D9-B9+1,1),"102")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89">
        <f ca="1">IF(H23=0,0,((H23/B16)^2))</f>
        <v>0</v>
      </c>
    </row>
    <row r="24" spans="1:14" x14ac:dyDescent="0.25">
      <c r="A24" s="83" t="s">
        <v>328</v>
      </c>
      <c r="B24" s="35">
        <f ca="1">COUNTIF(OFFSET(Pasaia_1_2a_raw!C2,0,0,D9-B9+1,1), "900")</f>
        <v>13</v>
      </c>
      <c r="C24" s="36">
        <f ca="1">(B24/H75)*100</f>
        <v>20.3125</v>
      </c>
      <c r="D24" s="36">
        <f ca="1">SUM(J68:J72)</f>
        <v>0.42932302193061622</v>
      </c>
      <c r="E24" s="88">
        <f ca="1">1-SUM(K68:K72)</f>
        <v>0.26035502958579881</v>
      </c>
      <c r="G24" s="84" t="s">
        <v>219</v>
      </c>
      <c r="H24">
        <f ca="1">COUNTIF(OFFSET(Pasaia_1_2a_raw!A2,0,0,D9-B9+1,1),"104")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329</v>
      </c>
      <c r="B25">
        <f ca="1">COUNTIF(OFFSET(Pasaia_1_2a_raw!C2,0,0,D9-B9+1,1), "1000")</f>
        <v>0</v>
      </c>
      <c r="C25" s="32">
        <f ca="1">(B25/H75)*100</f>
        <v>0</v>
      </c>
      <c r="D25" s="32">
        <f>SUM(J74:J74)</f>
        <v>0</v>
      </c>
      <c r="E25" s="89">
        <f ca="1">1-SUM(K74:K74)</f>
        <v>1</v>
      </c>
      <c r="G25" s="84" t="s">
        <v>220</v>
      </c>
      <c r="H25">
        <f ca="1">COUNTIF(OFFSET(Pasaia_1_2a_raw!A2,0,0,D9-B9+1,1),"111")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COUNTIF(OFFSET(Pasaia_1_2a_raw!A2,0,0,D9-B9+1,1),"112")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COUNTIF(OFFSET(Pasaia_1_2a_raw!A2,0,0,D9-B9+1,1),"113")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COUNTIF(OFFSET(Pasaia_1_2a_raw!A2,0,0,D9-B9+1,1),"114")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COUNTIF(OFFSET(Pasaia_1_2a_raw!A2,0,0,D9-B9+1,1),"115")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COUNTIF(OFFSET(Pasaia_1_2a_raw!A2,0,0,D9-B9+1,1),"116")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COUNTIF(OFFSET(Pasaia_1_2a_raw!A2,0,0,D9-B9+1,1),"117")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COUNTIF(OFFSET(Pasaia_1_2a_raw!A2,0,0,D9-B9+1,1),"118")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COUNTIF(OFFSET(Pasaia_1_2a_raw!A2,0,0,D9-B9+1,1),"109")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4" t="s">
        <v>229</v>
      </c>
      <c r="H34">
        <f ca="1">COUNTIF(OFFSET(Pasaia_1_2a_raw!A2,0,0,D9-B9+1,1),"110")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COUNTIF(OFFSET(Pasaia_1_2a_raw!A2,0,0,D9-B9+1,1),"202")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COUNTIF(OFFSET(Pasaia_1_2a_raw!A2,0,0,D9-B9+1,1),"201")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COUNTIF(OFFSET(Pasaia_1_2a_raw!A2,0,0,D9-B9+1,1),"306")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COUNTIF(OFFSET(Pasaia_1_2a_raw!A2,0,0,D9-B9+1,1),"302")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COUNTIF(OFFSET(Pasaia_1_2a_raw!A2,0,0,D9-B9+1,1),"307")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COUNTIF(OFFSET(Pasaia_1_2a_raw!A2,0,0,D9-B9+1,1),"303")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89">
        <f ca="1">IF(H42=0,0,((H42/B18)^2))</f>
        <v>0</v>
      </c>
    </row>
    <row r="43" spans="7:11" x14ac:dyDescent="0.25">
      <c r="G43" s="84" t="s">
        <v>236</v>
      </c>
      <c r="H43">
        <f ca="1">COUNTIF(OFFSET(Pasaia_1_2a_raw!A2,0,0,D9-B9+1,1),"304")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COUNTIF(OFFSET(Pasaia_1_2a_raw!A2,0,0,D9-B9+1,1),"305")</f>
        <v>15</v>
      </c>
      <c r="I44" s="32">
        <f ca="1">(H44/H75)*100</f>
        <v>23.4375</v>
      </c>
      <c r="J44" s="32">
        <f ca="1">IF(H44=0,0,-1*((H44/B18)*(LN(H44/B18))))</f>
        <v>0</v>
      </c>
      <c r="K44" s="89">
        <f ca="1">IF(H44=0,0,((H44/B18)^2))</f>
        <v>1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COUNTIF(OFFSET(Pasaia_1_2a_raw!A2,0,0,D9-B9+1,1),"401")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COUNTIF(OFFSET(Pasaia_1_2a_raw!A2,0,0,D9-B9+1,1),"402")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COUNTIF(OFFSET(Pasaia_1_2a_raw!A2,0,0,D9-B9+1,1),"501")</f>
        <v>29</v>
      </c>
      <c r="I49" s="32">
        <f ca="1">(H49/H75)*100</f>
        <v>45.3125</v>
      </c>
      <c r="J49" s="32">
        <f ca="1">IF(H49=0,0,-1*((H49/B20)*(LN(H49/B20))))</f>
        <v>0.17417972626720674</v>
      </c>
      <c r="K49" s="89">
        <f ca="1">IF(H49=0,0,((H49/B20)^2))</f>
        <v>0.6489197530864198</v>
      </c>
    </row>
    <row r="50" spans="7:11" x14ac:dyDescent="0.25">
      <c r="G50" s="84" t="s">
        <v>241</v>
      </c>
      <c r="H50">
        <f ca="1">COUNTIF(OFFSET(Pasaia_1_2a_raw!A2,0,0,D9-B9+1,1),"502")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89">
        <f ca="1">IF(H50=0,0,((H50/B20)^2))</f>
        <v>0</v>
      </c>
    </row>
    <row r="51" spans="7:11" x14ac:dyDescent="0.25">
      <c r="G51" s="84" t="s">
        <v>242</v>
      </c>
      <c r="H51">
        <f ca="1">COUNTIF(OFFSET(Pasaia_1_2a_raw!A2,0,0,D9-B9+1,1),"503")</f>
        <v>7</v>
      </c>
      <c r="I51" s="32">
        <f ca="1">(H51/H75)*100</f>
        <v>10.9375</v>
      </c>
      <c r="J51" s="32">
        <f ca="1">IF(H51=0,0,-1*((H51/B20)*(LN(H51/B20))))</f>
        <v>0.31842393127237711</v>
      </c>
      <c r="K51" s="89">
        <f ca="1">IF(H51=0,0,((H51/B20)^2))</f>
        <v>3.7808641975308643E-2</v>
      </c>
    </row>
    <row r="52" spans="7:11" x14ac:dyDescent="0.25">
      <c r="G52" s="84" t="s">
        <v>243</v>
      </c>
      <c r="H52">
        <f ca="1">COUNTIF(OFFSET(Pasaia_1_2a_raw!A2,0,0,D9-B9+1,1),"504")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COUNTIF(OFFSET(Pasaia_1_2a_raw!A2,0,0,D9-B9+1,1),"601")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COUNTIF(OFFSET(Pasaia_1_2a_raw!A2,0,0,D9-B9+1,1),"602")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COUNTIF(OFFSET(Pasaia_1_2a_raw!A2,0,0,D9-B9+1,1),"603")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4" t="s">
        <v>247</v>
      </c>
      <c r="H57">
        <f ca="1">COUNTIF(OFFSET(Pasaia_1_2a_raw!A2,0,0,D9-B9+1,1),"604")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89">
        <f ca="1">IF(H57=0,0,((H57/B21)^2))</f>
        <v>0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COUNTIF(OFFSET(Pasaia_1_2a_raw!A2,0,0,D9-B9+1,1),"701")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COUNTIF(OFFSET(Pasaia_1_2a_raw!A2,0,0,D9-B9+1,1),"702")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COUNTIF(OFFSET(Pasaia_1_2a_raw!A2,0,0,D9-B9+1,1),"703")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COUNTIF(OFFSET(Pasaia_1_2a_raw!A2,0,0,D9-B9+1,1),"705")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COUNTIF(OFFSET(Pasaia_1_2a_raw!A2,0,0,D9-B9+1,1),"704")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COUNTIF(OFFSET(Pasaia_1_2a_raw!A2,0,0,D9-B9+1,1),"801")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COUNTIF(OFFSET(Pasaia_1_2a_raw!A2,0,0,D9-B9+1,1),"802")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COUNTIF(OFFSET(Pasaia_1_2a_raw!A2,0,0,D9-B9+1,1),"901")</f>
        <v>11</v>
      </c>
      <c r="I68" s="32">
        <f ca="1">(H68/H75)*100</f>
        <v>17.1875</v>
      </c>
      <c r="J68" s="32">
        <f ca="1">IF(H68=0,0,-1*((H68/B24)*(LN(H68/B24))))</f>
        <v>0.14135345625344833</v>
      </c>
      <c r="K68" s="89">
        <f ca="1">IF(H68=0,0,((H68/B24)^2))</f>
        <v>0.71597633136094674</v>
      </c>
    </row>
    <row r="69" spans="7:11" x14ac:dyDescent="0.25">
      <c r="G69" s="84" t="s">
        <v>256</v>
      </c>
      <c r="H69">
        <f ca="1">COUNTIF(OFFSET(Pasaia_1_2a_raw!A2,0,0,D9-B9+1,1),"902")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COUNTIF(OFFSET(Pasaia_1_2a_raw!A2,0,0,D9-B9+1,1),"904")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COUNTIF(OFFSET(Pasaia_1_2a_raw!A2,0,0,D9-B9+1,1),"905")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COUNTIF(OFFSET(Pasaia_1_2a_raw!A2,0,0,D9-B9+1,1),"903")</f>
        <v>2</v>
      </c>
      <c r="I72" s="32">
        <f ca="1">(H72/H75)*100</f>
        <v>3.125</v>
      </c>
      <c r="J72" s="32">
        <f ca="1">IF(H72=0,0,-1*((H72/B24)*(LN(H72/B24))))</f>
        <v>0.28796956567716792</v>
      </c>
      <c r="K72" s="89">
        <f ca="1">IF(H72=0,0,((H72/B24)^2))</f>
        <v>2.3668639053254441E-2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COUNTIF(OFFSET(Pasaia_1_2a_raw!A2,0,0,D9-B9+1,1),"1001")</f>
        <v>0</v>
      </c>
      <c r="I74" s="32">
        <f ca="1">(H74/SUM(H15:H74))*100</f>
        <v>0</v>
      </c>
      <c r="J74" s="32"/>
      <c r="K74" s="89">
        <f ca="1">IF(H74=0,0,((H74/B25)^2))</f>
        <v>0</v>
      </c>
    </row>
    <row r="75" spans="7:11" ht="15.75" thickBot="1" x14ac:dyDescent="0.3">
      <c r="G75" s="92" t="s">
        <v>285</v>
      </c>
      <c r="H75" s="51">
        <f ca="1">SUM(H16:H72)</f>
        <v>64</v>
      </c>
      <c r="I75" s="51">
        <f ca="1">SUM(I16:I72)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COUNTIF(OFFSET(Pasaia_1_2b_raw!C2,0,0,D9-B9+1,1), "100")</f>
        <v>16</v>
      </c>
      <c r="C16" s="36">
        <f ca="1">(B16/H75)*100</f>
        <v>25</v>
      </c>
      <c r="D16" s="36">
        <f ca="1">SUM(J17:J34)</f>
        <v>0.37677016125643675</v>
      </c>
      <c r="E16" s="100">
        <f ca="1">1-SUM(K17:K34)</f>
        <v>0.21875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COUNTIF(OFFSET(Pasaia_1_2b_raw!C2,0,0,D9-B9+1,1), "200")</f>
        <v>1</v>
      </c>
      <c r="C17" s="32">
        <f ca="1">(B17/H75)*100</f>
        <v>1.5625</v>
      </c>
      <c r="D17" s="32">
        <f ca="1">SUM(J36:J37)</f>
        <v>0</v>
      </c>
      <c r="E17" s="101">
        <f ca="1">1-SUM(K36:K37)</f>
        <v>0</v>
      </c>
      <c r="G17" s="96" t="s">
        <v>212</v>
      </c>
      <c r="H17">
        <f ca="1">COUNTIF(OFFSET(Pasaia_1_2b_raw!A2,0,0,D9-B9+1,1),"108")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COUNTIF(OFFSET(Pasaia_1_2b_raw!C2,0,0,D9-B9+1,1), "300")</f>
        <v>2</v>
      </c>
      <c r="C18" s="36">
        <f ca="1">(B18/H75)*100</f>
        <v>3.125</v>
      </c>
      <c r="D18" s="36">
        <f ca="1">SUM(J39:J44)</f>
        <v>0</v>
      </c>
      <c r="E18" s="100">
        <f ca="1">1-SUM(K39:K44)</f>
        <v>0</v>
      </c>
      <c r="G18" s="96" t="s">
        <v>213</v>
      </c>
      <c r="H18">
        <f ca="1">COUNTIF(OFFSET(Pasaia_1_2b_raw!A2,0,0,D9-B9+1,1),"105")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COUNTIF(OFFSET(Pasaia_1_2b_raw!C2,0,0,D9-B9+1,1),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COUNTIF(OFFSET(Pasaia_1_2b_raw!A2,0,0,D9-B9+1,1),"103")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COUNTIF(OFFSET(Pasaia_1_2b_raw!C2,0,0,D9-B9+1,1), "500")</f>
        <v>27</v>
      </c>
      <c r="C20" s="36">
        <f ca="1">(B20/H75)*100</f>
        <v>42.1875</v>
      </c>
      <c r="D20" s="36">
        <f ca="1">SUM(J49:J52)</f>
        <v>0.63651416829481278</v>
      </c>
      <c r="E20" s="100">
        <f ca="1">1-SUM(K49:K52)</f>
        <v>0.44444444444444442</v>
      </c>
      <c r="G20" s="96" t="s">
        <v>215</v>
      </c>
      <c r="H20">
        <f ca="1">COUNTIF(OFFSET(Pasaia_1_2b_raw!A2,0,0,D9-B9+1,1),"107")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COUNTIF(OFFSET(Pasaia_1_2b_raw!C2,0,0,D9-B9+1,1), "600")</f>
        <v>0</v>
      </c>
      <c r="C21" s="32">
        <f ca="1">(B21/H75)*100</f>
        <v>0</v>
      </c>
      <c r="D21" s="32">
        <f ca="1">SUM(J54:J57)</f>
        <v>0</v>
      </c>
      <c r="E21" s="101">
        <f ca="1">1-SUM(K54:K57)</f>
        <v>1</v>
      </c>
      <c r="G21" s="96" t="s">
        <v>216</v>
      </c>
      <c r="H21">
        <f ca="1">COUNTIF(OFFSET(Pasaia_1_2b_raw!A2,0,0,D9-B9+1,1),"101")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COUNTIF(OFFSET(Pasaia_1_2b_raw!C2,0,0,D9-B9+1,1),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COUNTIF(OFFSET(Pasaia_1_2b_raw!A2,0,0,D9-B9+1,1),"106")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COUNTIF(OFFSET(Pasaia_1_2b_raw!C2,0,0,D9-B9+1,1),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COUNTIF(OFFSET(Pasaia_1_2b_raw!A2,0,0,D9-B9+1,1),"102")</f>
        <v>2</v>
      </c>
      <c r="I23" s="32">
        <f ca="1">(H23/H75)*100</f>
        <v>3.125</v>
      </c>
      <c r="J23" s="32">
        <f ca="1">IF(H23=0,0,-1*((H23/B16)*(LN(H23/B16))))</f>
        <v>0.25993019270997947</v>
      </c>
      <c r="K23" s="101">
        <f ca="1">IF(H23=0,0,((H23/B16)^2))</f>
        <v>1.5625E-2</v>
      </c>
    </row>
    <row r="24" spans="1:14" x14ac:dyDescent="0.25">
      <c r="A24" s="95" t="s">
        <v>328</v>
      </c>
      <c r="B24" s="35">
        <f ca="1">COUNTIF(OFFSET(Pasaia_1_2b_raw!C2,0,0,D9-B9+1,1), "900")</f>
        <v>18</v>
      </c>
      <c r="C24" s="36">
        <f ca="1">(B24/H75)*100</f>
        <v>28.125</v>
      </c>
      <c r="D24" s="36">
        <f ca="1">SUM(J68:J72)</f>
        <v>0.63651416829481278</v>
      </c>
      <c r="E24" s="100">
        <f ca="1">1-SUM(K68:K72)</f>
        <v>0.44444444444444442</v>
      </c>
      <c r="G24" s="96" t="s">
        <v>219</v>
      </c>
      <c r="H24">
        <f ca="1">COUNTIF(OFFSET(Pasaia_1_2b_raw!A2,0,0,D9-B9+1,1),"104")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329</v>
      </c>
      <c r="B25">
        <f ca="1">COUNTIF(OFFSET(Pasaia_1_2b_raw!C2,0,0,D9-B9+1,1), "1000")</f>
        <v>0</v>
      </c>
      <c r="C25" s="32">
        <f ca="1">(B25/H75)*100</f>
        <v>0</v>
      </c>
      <c r="D25" s="32">
        <f>SUM(J74:J74)</f>
        <v>0</v>
      </c>
      <c r="E25" s="101">
        <f ca="1">1-SUM(K74:K74)</f>
        <v>1</v>
      </c>
      <c r="G25" s="96" t="s">
        <v>220</v>
      </c>
      <c r="H25">
        <f ca="1">COUNTIF(OFFSET(Pasaia_1_2b_raw!A2,0,0,D9-B9+1,1),"111")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COUNTIF(OFFSET(Pasaia_1_2b_raw!A2,0,0,D9-B9+1,1),"112")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COUNTIF(OFFSET(Pasaia_1_2b_raw!A2,0,0,D9-B9+1,1),"113")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COUNTIF(OFFSET(Pasaia_1_2b_raw!A2,0,0,D9-B9+1,1),"114")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COUNTIF(OFFSET(Pasaia_1_2b_raw!A2,0,0,D9-B9+1,1),"115")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COUNTIF(OFFSET(Pasaia_1_2b_raw!A2,0,0,D9-B9+1,1),"116")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COUNTIF(OFFSET(Pasaia_1_2b_raw!A2,0,0,D9-B9+1,1),"117")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COUNTIF(OFFSET(Pasaia_1_2b_raw!A2,0,0,D9-B9+1,1),"118")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COUNTIF(OFFSET(Pasaia_1_2b_raw!A2,0,0,D9-B9+1,1),"109")</f>
        <v>14</v>
      </c>
      <c r="I33" s="32">
        <f ca="1">(H33/H75)*100</f>
        <v>21.875</v>
      </c>
      <c r="J33" s="32">
        <f ca="1">IF(H33=0,0,-1*((H33/B16)*(LN(H33/B16))))</f>
        <v>0.1168399685464573</v>
      </c>
      <c r="K33" s="101">
        <f ca="1">IF(H33=0,0,((H33/B16)^2))</f>
        <v>0.765625</v>
      </c>
    </row>
    <row r="34" spans="7:11" x14ac:dyDescent="0.25">
      <c r="G34" s="96" t="s">
        <v>229</v>
      </c>
      <c r="H34">
        <f ca="1">COUNTIF(OFFSET(Pasaia_1_2b_raw!A2,0,0,D9-B9+1,1),"110")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COUNTIF(OFFSET(Pasaia_1_2b_raw!A2,0,0,D9-B9+1,1),"202")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COUNTIF(OFFSET(Pasaia_1_2b_raw!A2,0,0,D9-B9+1,1),"201")</f>
        <v>1</v>
      </c>
      <c r="I37" s="32">
        <f ca="1">(H37/H75)*100</f>
        <v>1.5625</v>
      </c>
      <c r="J37" s="32">
        <f ca="1">IF(H37=0,0,-1*((H37/B17)*(LN(H37/B17))))</f>
        <v>0</v>
      </c>
      <c r="K37" s="101">
        <f ca="1">IF(H37=0,0,((H37/B17)^2))</f>
        <v>1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COUNTIF(OFFSET(Pasaia_1_2b_raw!A2,0,0,D9-B9+1,1),"306")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COUNTIF(OFFSET(Pasaia_1_2b_raw!A2,0,0,D9-B9+1,1),"302")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COUNTIF(OFFSET(Pasaia_1_2b_raw!A2,0,0,D9-B9+1,1),"307")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COUNTIF(OFFSET(Pasaia_1_2b_raw!A2,0,0,D9-B9+1,1),"303")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COUNTIF(OFFSET(Pasaia_1_2b_raw!A2,0,0,D9-B9+1,1),"304")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COUNTIF(OFFSET(Pasaia_1_2b_raw!A2,0,0,D9-B9+1,1),"305")</f>
        <v>2</v>
      </c>
      <c r="I44" s="32">
        <f ca="1">(H44/H75)*100</f>
        <v>3.125</v>
      </c>
      <c r="J44" s="32">
        <f ca="1">IF(H44=0,0,-1*((H44/B18)*(LN(H44/B18))))</f>
        <v>0</v>
      </c>
      <c r="K44" s="101">
        <f ca="1">IF(H44=0,0,((H44/B18)^2))</f>
        <v>1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COUNTIF(OFFSET(Pasaia_1_2b_raw!A2,0,0,D9-B9+1,1),"401")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COUNTIF(OFFSET(Pasaia_1_2b_raw!A2,0,0,D9-B9+1,1),"402")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COUNTIF(OFFSET(Pasaia_1_2b_raw!A2,0,0,D9-B9+1,1),"501")</f>
        <v>9</v>
      </c>
      <c r="I49" s="32">
        <f ca="1">(H49/H75)*100</f>
        <v>14.0625</v>
      </c>
      <c r="J49" s="32">
        <f ca="1">IF(H49=0,0,-1*((H49/B20)*(LN(H49/B20))))</f>
        <v>0.36620409622270322</v>
      </c>
      <c r="K49" s="101">
        <f ca="1">IF(H49=0,0,((H49/B20)^2))</f>
        <v>0.1111111111111111</v>
      </c>
    </row>
    <row r="50" spans="7:11" x14ac:dyDescent="0.25">
      <c r="G50" s="96" t="s">
        <v>241</v>
      </c>
      <c r="H50">
        <f ca="1">COUNTIF(OFFSET(Pasaia_1_2b_raw!A2,0,0,D9-B9+1,1),"502")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COUNTIF(OFFSET(Pasaia_1_2b_raw!A2,0,0,D9-B9+1,1),"503")</f>
        <v>18</v>
      </c>
      <c r="I51" s="32">
        <f ca="1">(H51/H75)*100</f>
        <v>28.125</v>
      </c>
      <c r="J51" s="32">
        <f ca="1">IF(H51=0,0,-1*((H51/B20)*(LN(H51/B20))))</f>
        <v>0.27031007207210961</v>
      </c>
      <c r="K51" s="101">
        <f ca="1">IF(H51=0,0,((H51/B20)^2))</f>
        <v>0.44444444444444442</v>
      </c>
    </row>
    <row r="52" spans="7:11" x14ac:dyDescent="0.25">
      <c r="G52" s="96" t="s">
        <v>243</v>
      </c>
      <c r="H52">
        <f ca="1">COUNTIF(OFFSET(Pasaia_1_2b_raw!A2,0,0,D9-B9+1,1),"504")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COUNTIF(OFFSET(Pasaia_1_2b_raw!A2,0,0,D9-B9+1,1),"601")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COUNTIF(OFFSET(Pasaia_1_2b_raw!A2,0,0,D9-B9+1,1),"602")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COUNTIF(OFFSET(Pasaia_1_2b_raw!A2,0,0,D9-B9+1,1),"603")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01">
        <f ca="1">IF(H56=0,0,((H56/B21)^2))</f>
        <v>0</v>
      </c>
    </row>
    <row r="57" spans="7:11" x14ac:dyDescent="0.25">
      <c r="G57" s="96" t="s">
        <v>247</v>
      </c>
      <c r="H57">
        <f ca="1">COUNTIF(OFFSET(Pasaia_1_2b_raw!A2,0,0,D9-B9+1,1),"604")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01">
        <f ca="1">IF(H57=0,0,((H57/B21)^2))</f>
        <v>0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COUNTIF(OFFSET(Pasaia_1_2b_raw!A2,0,0,D9-B9+1,1),"701")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COUNTIF(OFFSET(Pasaia_1_2b_raw!A2,0,0,D9-B9+1,1),"702")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COUNTIF(OFFSET(Pasaia_1_2b_raw!A2,0,0,D9-B9+1,1),"703")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COUNTIF(OFFSET(Pasaia_1_2b_raw!A2,0,0,D9-B9+1,1),"705")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COUNTIF(OFFSET(Pasaia_1_2b_raw!A2,0,0,D9-B9+1,1),"704")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COUNTIF(OFFSET(Pasaia_1_2b_raw!A2,0,0,D9-B9+1,1),"801")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COUNTIF(OFFSET(Pasaia_1_2b_raw!A2,0,0,D9-B9+1,1),"802")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COUNTIF(OFFSET(Pasaia_1_2b_raw!A2,0,0,D9-B9+1,1),"901")</f>
        <v>12</v>
      </c>
      <c r="I68" s="32">
        <f ca="1">(H68/H75)*100</f>
        <v>18.75</v>
      </c>
      <c r="J68" s="32">
        <f ca="1">IF(H68=0,0,-1*((H68/B24)*(LN(H68/B24))))</f>
        <v>0.27031007207210961</v>
      </c>
      <c r="K68" s="101">
        <f ca="1">IF(H68=0,0,((H68/B24)^2))</f>
        <v>0.44444444444444442</v>
      </c>
    </row>
    <row r="69" spans="7:11" x14ac:dyDescent="0.25">
      <c r="G69" s="96" t="s">
        <v>256</v>
      </c>
      <c r="H69">
        <f ca="1">COUNTIF(OFFSET(Pasaia_1_2b_raw!A2,0,0,D9-B9+1,1),"902")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COUNTIF(OFFSET(Pasaia_1_2b_raw!A2,0,0,D9-B9+1,1),"904")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COUNTIF(OFFSET(Pasaia_1_2b_raw!A2,0,0,D9-B9+1,1),"905")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COUNTIF(OFFSET(Pasaia_1_2b_raw!A2,0,0,D9-B9+1,1),"903")</f>
        <v>6</v>
      </c>
      <c r="I72" s="32">
        <f ca="1">(H72/H75)*100</f>
        <v>9.375</v>
      </c>
      <c r="J72" s="32">
        <f ca="1">IF(H72=0,0,-1*((H72/B24)*(LN(H72/B24))))</f>
        <v>0.36620409622270322</v>
      </c>
      <c r="K72" s="101">
        <f ca="1">IF(H72=0,0,((H72/B24)^2))</f>
        <v>0.1111111111111111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COUNTIF(OFFSET(Pasaia_1_2b_raw!A2,0,0,D9-B9+1,1),"1001")</f>
        <v>0</v>
      </c>
      <c r="I74" s="32">
        <f ca="1">(H74/SUM(H15:H74))*100</f>
        <v>0</v>
      </c>
      <c r="J74" s="32"/>
      <c r="K74" s="101">
        <f ca="1">IF(H74=0,0,((H74/B25)^2))</f>
        <v>0</v>
      </c>
    </row>
    <row r="75" spans="7:11" ht="15.75" thickBot="1" x14ac:dyDescent="0.3">
      <c r="G75" s="104" t="s">
        <v>285</v>
      </c>
      <c r="H75" s="51">
        <f ca="1">SUM(H16:H72)</f>
        <v>64</v>
      </c>
      <c r="I75" s="51">
        <f ca="1">SUM(I16:I72)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COUNTIF(OFFSET(Pasaia_1_3a_raw!C2,0,0,D9-B9+1,1), "100")</f>
        <v>19</v>
      </c>
      <c r="C16" s="36">
        <f ca="1">(B16/H75)*100</f>
        <v>29.6875</v>
      </c>
      <c r="D16" s="36">
        <f ca="1">SUM(J17:J34)</f>
        <v>1.0596846673731528</v>
      </c>
      <c r="E16" s="112">
        <f ca="1">1-SUM(K17:K34)</f>
        <v>0.5817174515235457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COUNTIF(OFFSET(Pasaia_1_3a_raw!C2,0,0,D9-B9+1,1),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COUNTIF(OFFSET(Pasaia_1_3a_raw!A2,0,0,D9-B9+1,1),"108")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COUNTIF(OFFSET(Pasaia_1_3a_raw!C2,0,0,D9-B9+1,1), "300")</f>
        <v>10</v>
      </c>
      <c r="C18" s="36">
        <f ca="1">(B18/H75)*100</f>
        <v>15.625</v>
      </c>
      <c r="D18" s="36">
        <f ca="1">SUM(J39:J44)</f>
        <v>0.6108643020548935</v>
      </c>
      <c r="E18" s="112">
        <f ca="1">1-SUM(K39:K44)</f>
        <v>0.42000000000000004</v>
      </c>
      <c r="G18" s="108" t="s">
        <v>213</v>
      </c>
      <c r="H18">
        <f ca="1">COUNTIF(OFFSET(Pasaia_1_3a_raw!A2,0,0,D9-B9+1,1),"105")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COUNTIF(OFFSET(Pasaia_1_3a_raw!C2,0,0,D9-B9+1,1),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COUNTIF(OFFSET(Pasaia_1_3a_raw!A2,0,0,D9-B9+1,1),"103")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COUNTIF(OFFSET(Pasaia_1_3a_raw!C2,0,0,D9-B9+1,1), "500")</f>
        <v>28</v>
      </c>
      <c r="C20" s="36">
        <f ca="1">(B20/H75)*100</f>
        <v>43.75</v>
      </c>
      <c r="D20" s="36">
        <f ca="1">SUM(J49:J52)</f>
        <v>0.51957983913051542</v>
      </c>
      <c r="E20" s="112">
        <f ca="1">1-SUM(K49:K52)</f>
        <v>0.33673469387755106</v>
      </c>
      <c r="G20" s="108" t="s">
        <v>215</v>
      </c>
      <c r="H20">
        <f ca="1">COUNTIF(OFFSET(Pasaia_1_3a_raw!A2,0,0,D9-B9+1,1),"107")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COUNTIF(OFFSET(Pasaia_1_3a_raw!C2,0,0,D9-B9+1,1), "600")</f>
        <v>1</v>
      </c>
      <c r="C21" s="32">
        <f ca="1">(B21/H75)*100</f>
        <v>1.5625</v>
      </c>
      <c r="D21" s="32">
        <f ca="1">SUM(J54:J57)</f>
        <v>0</v>
      </c>
      <c r="E21" s="113">
        <f ca="1">1-SUM(K54:K57)</f>
        <v>0</v>
      </c>
      <c r="G21" s="108" t="s">
        <v>216</v>
      </c>
      <c r="H21">
        <f ca="1">COUNTIF(OFFSET(Pasaia_1_3a_raw!A2,0,0,D9-B9+1,1),"101")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COUNTIF(OFFSET(Pasaia_1_3a_raw!C2,0,0,D9-B9+1,1),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COUNTIF(OFFSET(Pasaia_1_3a_raw!A2,0,0,D9-B9+1,1),"106")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COUNTIF(OFFSET(Pasaia_1_3a_raw!C2,0,0,D9-B9+1,1),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COUNTIF(OFFSET(Pasaia_1_3a_raw!A2,0,0,D9-B9+1,1),"102")</f>
        <v>5</v>
      </c>
      <c r="I23" s="32">
        <f ca="1">(H23/H75)*100</f>
        <v>7.8125</v>
      </c>
      <c r="J23" s="32">
        <f ca="1">IF(H23=0,0,-1*((H23/B16)*(LN(H23/B16))))</f>
        <v>0.3513160701927211</v>
      </c>
      <c r="K23" s="113">
        <f ca="1">IF(H23=0,0,((H23/B16)^2))</f>
        <v>6.9252077562326861E-2</v>
      </c>
    </row>
    <row r="24" spans="1:14" x14ac:dyDescent="0.25">
      <c r="A24" s="107" t="s">
        <v>328</v>
      </c>
      <c r="B24" s="35">
        <f ca="1">COUNTIF(OFFSET(Pasaia_1_3a_raw!C2,0,0,D9-B9+1,1), "900")</f>
        <v>6</v>
      </c>
      <c r="C24" s="36">
        <f ca="1">(B24/H75)*100</f>
        <v>9.375</v>
      </c>
      <c r="D24" s="36">
        <f ca="1">SUM(J68:J72)</f>
        <v>0.45056120886630463</v>
      </c>
      <c r="E24" s="112">
        <f ca="1">1-SUM(K68:K72)</f>
        <v>0.27777777777777768</v>
      </c>
      <c r="G24" s="108" t="s">
        <v>219</v>
      </c>
      <c r="H24">
        <f ca="1">COUNTIF(OFFSET(Pasaia_1_3a_raw!A2,0,0,D9-B9+1,1),"104")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13">
        <f ca="1">IF(H24=0,0,((H24/B16)^2))</f>
        <v>0</v>
      </c>
    </row>
    <row r="25" spans="1:14" x14ac:dyDescent="0.25">
      <c r="A25" s="108" t="s">
        <v>329</v>
      </c>
      <c r="B25">
        <f ca="1">COUNTIF(OFFSET(Pasaia_1_3a_raw!C2,0,0,D9-B9+1,1), "1000")</f>
        <v>0</v>
      </c>
      <c r="C25" s="32">
        <f ca="1">(B25/H75)*100</f>
        <v>0</v>
      </c>
      <c r="D25" s="32">
        <f>SUM(J74:J74)</f>
        <v>0</v>
      </c>
      <c r="E25" s="113">
        <f ca="1">1-SUM(K74:K74)</f>
        <v>1</v>
      </c>
      <c r="G25" s="108" t="s">
        <v>220</v>
      </c>
      <c r="H25">
        <f ca="1">COUNTIF(OFFSET(Pasaia_1_3a_raw!A2,0,0,D9-B9+1,1),"111")</f>
        <v>2</v>
      </c>
      <c r="I25" s="32">
        <f ca="1">(H25/H75)*100</f>
        <v>3.125</v>
      </c>
      <c r="J25" s="32">
        <f ca="1">IF(H25=0,0,-1*((H25/B16)*(LN(H25/B16))))</f>
        <v>0.2369780840638416</v>
      </c>
      <c r="K25" s="113">
        <f ca="1">IF(H25=0,0,((H25/B16)^2))</f>
        <v>1.1080332409972297E-2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COUNTIF(OFFSET(Pasaia_1_3a_raw!A2,0,0,D9-B9+1,1),"112")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COUNTIF(OFFSET(Pasaia_1_3a_raw!A2,0,0,D9-B9+1,1),"113")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COUNTIF(OFFSET(Pasaia_1_3a_raw!A2,0,0,D9-B9+1,1),"114")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COUNTIF(OFFSET(Pasaia_1_3a_raw!A2,0,0,D9-B9+1,1),"115")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COUNTIF(OFFSET(Pasaia_1_3a_raw!A2,0,0,D9-B9+1,1),"116")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COUNTIF(OFFSET(Pasaia_1_3a_raw!A2,0,0,D9-B9+1,1),"117")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COUNTIF(OFFSET(Pasaia_1_3a_raw!A2,0,0,D9-B9+1,1),"118")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COUNTIF(OFFSET(Pasaia_1_3a_raw!A2,0,0,D9-B9+1,1),"109")</f>
        <v>11</v>
      </c>
      <c r="I33" s="32">
        <f ca="1">(H33/H75)*100</f>
        <v>17.1875</v>
      </c>
      <c r="J33" s="32">
        <f ca="1">IF(H33=0,0,-1*((H33/B16)*(LN(H33/B16))))</f>
        <v>0.31642004052888262</v>
      </c>
      <c r="K33" s="113">
        <f ca="1">IF(H33=0,0,((H33/B16)^2))</f>
        <v>0.33518005540166207</v>
      </c>
    </row>
    <row r="34" spans="7:11" x14ac:dyDescent="0.25">
      <c r="G34" s="108" t="s">
        <v>229</v>
      </c>
      <c r="H34">
        <f ca="1">COUNTIF(OFFSET(Pasaia_1_3a_raw!A2,0,0,D9-B9+1,1),"110")</f>
        <v>1</v>
      </c>
      <c r="I34" s="32">
        <f ca="1">(H34/H75)*100</f>
        <v>1.5625</v>
      </c>
      <c r="J34" s="32">
        <f ca="1">IF(H34=0,0,-1*((H34/B16)*(LN(H34/B16))))</f>
        <v>0.15497047258770741</v>
      </c>
      <c r="K34" s="113">
        <f ca="1">IF(H34=0,0,((H34/B16)^2))</f>
        <v>2.7700831024930744E-3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COUNTIF(OFFSET(Pasaia_1_3a_raw!A2,0,0,D9-B9+1,1),"202")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COUNTIF(OFFSET(Pasaia_1_3a_raw!A2,0,0,D9-B9+1,1),"201")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COUNTIF(OFFSET(Pasaia_1_3a_raw!A2,0,0,D9-B9+1,1),"306")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COUNTIF(OFFSET(Pasaia_1_3a_raw!A2,0,0,D9-B9+1,1),"302")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COUNTIF(OFFSET(Pasaia_1_3a_raw!A2,0,0,D9-B9+1,1),"307")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COUNTIF(OFFSET(Pasaia_1_3a_raw!A2,0,0,D9-B9+1,1),"303")</f>
        <v>3</v>
      </c>
      <c r="I42" s="32">
        <f ca="1">(H42/H75)*100</f>
        <v>4.6875</v>
      </c>
      <c r="J42" s="32">
        <f ca="1">IF(H42=0,0,-1*((H42/B18)*(LN(H42/B18))))</f>
        <v>0.36119184129778081</v>
      </c>
      <c r="K42" s="113">
        <f ca="1">IF(H42=0,0,((H42/B18)^2))</f>
        <v>0.09</v>
      </c>
    </row>
    <row r="43" spans="7:11" x14ac:dyDescent="0.25">
      <c r="G43" s="108" t="s">
        <v>236</v>
      </c>
      <c r="H43">
        <f ca="1">COUNTIF(OFFSET(Pasaia_1_3a_raw!A2,0,0,D9-B9+1,1),"304")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COUNTIF(OFFSET(Pasaia_1_3a_raw!A2,0,0,D9-B9+1,1),"305")</f>
        <v>7</v>
      </c>
      <c r="I44" s="32">
        <f ca="1">(H44/H75)*100</f>
        <v>10.9375</v>
      </c>
      <c r="J44" s="32">
        <f ca="1">IF(H44=0,0,-1*((H44/B18)*(LN(H44/B18))))</f>
        <v>0.24967246075711269</v>
      </c>
      <c r="K44" s="113">
        <f ca="1">IF(H44=0,0,((H44/B18)^2))</f>
        <v>0.48999999999999994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COUNTIF(OFFSET(Pasaia_1_3a_raw!A2,0,0,D9-B9+1,1),"401")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COUNTIF(OFFSET(Pasaia_1_3a_raw!A2,0,0,D9-B9+1,1),"402")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COUNTIF(OFFSET(Pasaia_1_3a_raw!A2,0,0,D9-B9+1,1),"501")</f>
        <v>22</v>
      </c>
      <c r="I49" s="32">
        <f ca="1">(H49/H75)*100</f>
        <v>34.375</v>
      </c>
      <c r="J49" s="32">
        <f ca="1">IF(H49=0,0,-1*((H49/B20)*(LN(H49/B20))))</f>
        <v>0.18948447321326922</v>
      </c>
      <c r="K49" s="113">
        <f ca="1">IF(H49=0,0,((H49/B20)^2))</f>
        <v>0.61734693877551017</v>
      </c>
    </row>
    <row r="50" spans="7:11" x14ac:dyDescent="0.25">
      <c r="G50" s="108" t="s">
        <v>241</v>
      </c>
      <c r="H50">
        <f ca="1">COUNTIF(OFFSET(Pasaia_1_3a_raw!A2,0,0,D9-B9+1,1),"502")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COUNTIF(OFFSET(Pasaia_1_3a_raw!A2,0,0,D9-B9+1,1),"503")</f>
        <v>6</v>
      </c>
      <c r="I51" s="32">
        <f ca="1">(H51/H75)*100</f>
        <v>9.375</v>
      </c>
      <c r="J51" s="32">
        <f ca="1">IF(H51=0,0,-1*((H51/B20)*(LN(H51/B20))))</f>
        <v>0.3300953659172462</v>
      </c>
      <c r="K51" s="113">
        <f ca="1">IF(H51=0,0,((H51/B20)^2))</f>
        <v>4.5918367346938771E-2</v>
      </c>
    </row>
    <row r="52" spans="7:11" x14ac:dyDescent="0.25">
      <c r="G52" s="108" t="s">
        <v>243</v>
      </c>
      <c r="H52">
        <f ca="1">COUNTIF(OFFSET(Pasaia_1_3a_raw!A2,0,0,D9-B9+1,1),"504")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COUNTIF(OFFSET(Pasaia_1_3a_raw!A2,0,0,D9-B9+1,1),"601")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COUNTIF(OFFSET(Pasaia_1_3a_raw!A2,0,0,D9-B9+1,1),"602")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COUNTIF(OFFSET(Pasaia_1_3a_raw!A2,0,0,D9-B9+1,1),"603")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13">
        <f ca="1">IF(H56=0,0,((H56/B21)^2))</f>
        <v>1</v>
      </c>
    </row>
    <row r="57" spans="7:11" x14ac:dyDescent="0.25">
      <c r="G57" s="108" t="s">
        <v>247</v>
      </c>
      <c r="H57">
        <f ca="1">COUNTIF(OFFSET(Pasaia_1_3a_raw!A2,0,0,D9-B9+1,1),"604")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13">
        <f ca="1">IF(H57=0,0,((H57/B21)^2))</f>
        <v>0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COUNTIF(OFFSET(Pasaia_1_3a_raw!A2,0,0,D9-B9+1,1),"701")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COUNTIF(OFFSET(Pasaia_1_3a_raw!A2,0,0,D9-B9+1,1),"702")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COUNTIF(OFFSET(Pasaia_1_3a_raw!A2,0,0,D9-B9+1,1),"703")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COUNTIF(OFFSET(Pasaia_1_3a_raw!A2,0,0,D9-B9+1,1),"705")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COUNTIF(OFFSET(Pasaia_1_3a_raw!A2,0,0,D9-B9+1,1),"704")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COUNTIF(OFFSET(Pasaia_1_3a_raw!A2,0,0,D9-B9+1,1),"801")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COUNTIF(OFFSET(Pasaia_1_3a_raw!A2,0,0,D9-B9+1,1),"802")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COUNTIF(OFFSET(Pasaia_1_3a_raw!A2,0,0,D9-B9+1,1),"901")</f>
        <v>1</v>
      </c>
      <c r="I68" s="32">
        <f ca="1">(H68/H75)*100</f>
        <v>1.5625</v>
      </c>
      <c r="J68" s="32">
        <f ca="1">IF(H68=0,0,-1*((H68/B24)*(LN(H68/B24))))</f>
        <v>0.29862657820467581</v>
      </c>
      <c r="K68" s="113">
        <f ca="1">IF(H68=0,0,((H68/B24)^2))</f>
        <v>2.7777777777777776E-2</v>
      </c>
    </row>
    <row r="69" spans="7:11" x14ac:dyDescent="0.25">
      <c r="G69" s="108" t="s">
        <v>256</v>
      </c>
      <c r="H69">
        <f ca="1">COUNTIF(OFFSET(Pasaia_1_3a_raw!A2,0,0,D9-B9+1,1),"902")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COUNTIF(OFFSET(Pasaia_1_3a_raw!A2,0,0,D9-B9+1,1),"904")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COUNTIF(OFFSET(Pasaia_1_3a_raw!A2,0,0,D9-B9+1,1),"905")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13">
        <f ca="1">IF(H71=0,0,((H71/B24)^2))</f>
        <v>0</v>
      </c>
    </row>
    <row r="72" spans="7:11" x14ac:dyDescent="0.25">
      <c r="G72" s="108" t="s">
        <v>259</v>
      </c>
      <c r="H72">
        <f ca="1">COUNTIF(OFFSET(Pasaia_1_3a_raw!A2,0,0,D9-B9+1,1),"903")</f>
        <v>5</v>
      </c>
      <c r="I72" s="32">
        <f ca="1">(H72/H75)*100</f>
        <v>7.8125</v>
      </c>
      <c r="J72" s="32">
        <f ca="1">IF(H72=0,0,-1*((H72/B24)*(LN(H72/B24))))</f>
        <v>0.15193463066162882</v>
      </c>
      <c r="K72" s="113">
        <f ca="1">IF(H72=0,0,((H72/B24)^2))</f>
        <v>0.69444444444444453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COUNTIF(OFFSET(Pasaia_1_3a_raw!A2,0,0,D9-B9+1,1),"1001")</f>
        <v>0</v>
      </c>
      <c r="I74" s="32">
        <f ca="1">(H74/SUM(H15:H74))*100</f>
        <v>0</v>
      </c>
      <c r="J74" s="32"/>
      <c r="K74" s="113">
        <f ca="1">IF(H74=0,0,((H74/B25)^2))</f>
        <v>0</v>
      </c>
    </row>
    <row r="75" spans="7:11" ht="15.75" thickBot="1" x14ac:dyDescent="0.3">
      <c r="G75" s="116" t="s">
        <v>285</v>
      </c>
      <c r="H75" s="51">
        <f ca="1">SUM(H16:H72)</f>
        <v>64</v>
      </c>
      <c r="I75" s="51">
        <f ca="1">SUM(I16:I72)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COUNTIF(OFFSET(Pasaia_1_3b_raw!C2,0,0,D9-B9+1,1), "100")</f>
        <v>1</v>
      </c>
      <c r="C16" s="36">
        <f ca="1">(B16/H75)*100</f>
        <v>1.5625</v>
      </c>
      <c r="D16" s="36">
        <f ca="1">SUM(J17:J34)</f>
        <v>0</v>
      </c>
      <c r="E16" s="124">
        <f ca="1">1-SUM(K17:K34)</f>
        <v>0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COUNTIF(OFFSET(Pasaia_1_3b_raw!C2,0,0,D9-B9+1,1),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COUNTIF(OFFSET(Pasaia_1_3b_raw!A2,0,0,D9-B9+1,1),"108")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COUNTIF(OFFSET(Pasaia_1_3b_raw!C2,0,0,D9-B9+1,1), "300")</f>
        <v>5</v>
      </c>
      <c r="C18" s="36">
        <f ca="1">(B18/H75)*100</f>
        <v>7.8125</v>
      </c>
      <c r="D18" s="36">
        <f ca="1">SUM(J39:J44)</f>
        <v>0</v>
      </c>
      <c r="E18" s="124">
        <f ca="1">1-SUM(K39:K44)</f>
        <v>0</v>
      </c>
      <c r="G18" s="120" t="s">
        <v>213</v>
      </c>
      <c r="H18">
        <f ca="1">COUNTIF(OFFSET(Pasaia_1_3b_raw!A2,0,0,D9-B9+1,1),"105")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COUNTIF(OFFSET(Pasaia_1_3b_raw!C2,0,0,D9-B9+1,1),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COUNTIF(OFFSET(Pasaia_1_3b_raw!A2,0,0,D9-B9+1,1),"103")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COUNTIF(OFFSET(Pasaia_1_3b_raw!C2,0,0,D9-B9+1,1), "500")</f>
        <v>26</v>
      </c>
      <c r="C20" s="36">
        <f ca="1">(B20/H75)*100</f>
        <v>40.625</v>
      </c>
      <c r="D20" s="36">
        <f ca="1">SUM(J49:J52)</f>
        <v>0.68126572966320409</v>
      </c>
      <c r="E20" s="124">
        <f ca="1">1-SUM(K49:K52)</f>
        <v>0.48816568047337283</v>
      </c>
      <c r="G20" s="120" t="s">
        <v>215</v>
      </c>
      <c r="H20">
        <f ca="1">COUNTIF(OFFSET(Pasaia_1_3b_raw!A2,0,0,D9-B9+1,1),"107")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COUNTIF(OFFSET(Pasaia_1_3b_raw!C2,0,0,D9-B9+1,1), "600")</f>
        <v>0</v>
      </c>
      <c r="C21" s="32">
        <f ca="1">(B21/H75)*100</f>
        <v>0</v>
      </c>
      <c r="D21" s="32">
        <f ca="1">SUM(J54:J57)</f>
        <v>0</v>
      </c>
      <c r="E21" s="125">
        <f ca="1">1-SUM(K54:K57)</f>
        <v>1</v>
      </c>
      <c r="G21" s="120" t="s">
        <v>216</v>
      </c>
      <c r="H21">
        <f ca="1">COUNTIF(OFFSET(Pasaia_1_3b_raw!A2,0,0,D9-B9+1,1),"101")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COUNTIF(OFFSET(Pasaia_1_3b_raw!C2,0,0,D9-B9+1,1), "700")</f>
        <v>0</v>
      </c>
      <c r="C22" s="36">
        <f ca="1">(B22/H75)*100</f>
        <v>0</v>
      </c>
      <c r="D22" s="36">
        <f ca="1">SUM(J59:J63)</f>
        <v>0</v>
      </c>
      <c r="E22" s="124">
        <f ca="1">1-SUM(K59:K63)</f>
        <v>1</v>
      </c>
      <c r="G22" s="120" t="s">
        <v>217</v>
      </c>
      <c r="H22">
        <f ca="1">COUNTIF(OFFSET(Pasaia_1_3b_raw!A2,0,0,D9-B9+1,1),"106")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COUNTIF(OFFSET(Pasaia_1_3b_raw!C2,0,0,D9-B9+1,1),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COUNTIF(OFFSET(Pasaia_1_3b_raw!A2,0,0,D9-B9+1,1),"102")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25">
        <f ca="1">IF(H23=0,0,((H23/B16)^2))</f>
        <v>0</v>
      </c>
    </row>
    <row r="24" spans="1:14" x14ac:dyDescent="0.25">
      <c r="A24" s="119" t="s">
        <v>328</v>
      </c>
      <c r="B24" s="35">
        <f ca="1">COUNTIF(OFFSET(Pasaia_1_3b_raw!C2,0,0,D9-B9+1,1), "900")</f>
        <v>32</v>
      </c>
      <c r="C24" s="36">
        <f ca="1">(B24/H75)*100</f>
        <v>50</v>
      </c>
      <c r="D24" s="36">
        <f ca="1">SUM(J68:J72)</f>
        <v>0.69314718055994529</v>
      </c>
      <c r="E24" s="124">
        <f ca="1">1-SUM(K68:K72)</f>
        <v>0.5</v>
      </c>
      <c r="G24" s="120" t="s">
        <v>219</v>
      </c>
      <c r="H24">
        <f ca="1">COUNTIF(OFFSET(Pasaia_1_3b_raw!A2,0,0,D9-B9+1,1),"104")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329</v>
      </c>
      <c r="B25">
        <f ca="1">COUNTIF(OFFSET(Pasaia_1_3b_raw!C2,0,0,D9-B9+1,1), "1000")</f>
        <v>0</v>
      </c>
      <c r="C25" s="32">
        <f ca="1">(B25/H75)*100</f>
        <v>0</v>
      </c>
      <c r="D25" s="32">
        <f>SUM(J74:J74)</f>
        <v>0</v>
      </c>
      <c r="E25" s="125">
        <f ca="1">1-SUM(K74:K74)</f>
        <v>1</v>
      </c>
      <c r="G25" s="120" t="s">
        <v>220</v>
      </c>
      <c r="H25">
        <f ca="1">COUNTIF(OFFSET(Pasaia_1_3b_raw!A2,0,0,D9-B9+1,1),"111")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COUNTIF(OFFSET(Pasaia_1_3b_raw!A2,0,0,D9-B9+1,1),"112")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COUNTIF(OFFSET(Pasaia_1_3b_raw!A2,0,0,D9-B9+1,1),"113")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COUNTIF(OFFSET(Pasaia_1_3b_raw!A2,0,0,D9-B9+1,1),"114")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COUNTIF(OFFSET(Pasaia_1_3b_raw!A2,0,0,D9-B9+1,1),"115")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COUNTIF(OFFSET(Pasaia_1_3b_raw!A2,0,0,D9-B9+1,1),"116")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COUNTIF(OFFSET(Pasaia_1_3b_raw!A2,0,0,D9-B9+1,1),"117")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COUNTIF(OFFSET(Pasaia_1_3b_raw!A2,0,0,D9-B9+1,1),"118")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COUNTIF(OFFSET(Pasaia_1_3b_raw!A2,0,0,D9-B9+1,1),"109")</f>
        <v>1</v>
      </c>
      <c r="I33" s="32">
        <f ca="1">(H33/H75)*100</f>
        <v>1.5625</v>
      </c>
      <c r="J33" s="32">
        <f ca="1">IF(H33=0,0,-1*((H33/B16)*(LN(H33/B16))))</f>
        <v>0</v>
      </c>
      <c r="K33" s="125">
        <f ca="1">IF(H33=0,0,((H33/B16)^2))</f>
        <v>1</v>
      </c>
    </row>
    <row r="34" spans="7:11" x14ac:dyDescent="0.25">
      <c r="G34" s="120" t="s">
        <v>229</v>
      </c>
      <c r="H34">
        <f ca="1">COUNTIF(OFFSET(Pasaia_1_3b_raw!A2,0,0,D9-B9+1,1),"110")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COUNTIF(OFFSET(Pasaia_1_3b_raw!A2,0,0,D9-B9+1,1),"202")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COUNTIF(OFFSET(Pasaia_1_3b_raw!A2,0,0,D9-B9+1,1),"201")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COUNTIF(OFFSET(Pasaia_1_3b_raw!A2,0,0,D9-B9+1,1),"306")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COUNTIF(OFFSET(Pasaia_1_3b_raw!A2,0,0,D9-B9+1,1),"302")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COUNTIF(OFFSET(Pasaia_1_3b_raw!A2,0,0,D9-B9+1,1),"307")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COUNTIF(OFFSET(Pasaia_1_3b_raw!A2,0,0,D9-B9+1,1),"303")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COUNTIF(OFFSET(Pasaia_1_3b_raw!A2,0,0,D9-B9+1,1),"304")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COUNTIF(OFFSET(Pasaia_1_3b_raw!A2,0,0,D9-B9+1,1),"305")</f>
        <v>5</v>
      </c>
      <c r="I44" s="32">
        <f ca="1">(H44/H75)*100</f>
        <v>7.8125</v>
      </c>
      <c r="J44" s="32">
        <f ca="1">IF(H44=0,0,-1*((H44/B18)*(LN(H44/B18))))</f>
        <v>0</v>
      </c>
      <c r="K44" s="125">
        <f ca="1">IF(H44=0,0,((H44/B18)^2))</f>
        <v>1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COUNTIF(OFFSET(Pasaia_1_3b_raw!A2,0,0,D9-B9+1,1),"401")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COUNTIF(OFFSET(Pasaia_1_3b_raw!A2,0,0,D9-B9+1,1),"402")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COUNTIF(OFFSET(Pasaia_1_3b_raw!A2,0,0,D9-B9+1,1),"501")</f>
        <v>15</v>
      </c>
      <c r="I49" s="32">
        <f ca="1">(H49/H75)*100</f>
        <v>23.4375</v>
      </c>
      <c r="J49" s="32">
        <f ca="1">IF(H49=0,0,-1*((H49/B20)*(LN(H49/B20))))</f>
        <v>0.31733442514573384</v>
      </c>
      <c r="K49" s="125">
        <f ca="1">IF(H49=0,0,((H49/B20)^2))</f>
        <v>0.33284023668639046</v>
      </c>
    </row>
    <row r="50" spans="7:11" x14ac:dyDescent="0.25">
      <c r="G50" s="120" t="s">
        <v>241</v>
      </c>
      <c r="H50">
        <f ca="1">COUNTIF(OFFSET(Pasaia_1_3b_raw!A2,0,0,D9-B9+1,1),"502")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COUNTIF(OFFSET(Pasaia_1_3b_raw!A2,0,0,D9-B9+1,1),"503")</f>
        <v>11</v>
      </c>
      <c r="I51" s="32">
        <f ca="1">(H51/H75)*100</f>
        <v>17.1875</v>
      </c>
      <c r="J51" s="32">
        <f ca="1">IF(H51=0,0,-1*((H51/B20)*(LN(H51/B20))))</f>
        <v>0.36393130451747024</v>
      </c>
      <c r="K51" s="125">
        <f ca="1">IF(H51=0,0,((H51/B20)^2))</f>
        <v>0.17899408284023668</v>
      </c>
    </row>
    <row r="52" spans="7:11" x14ac:dyDescent="0.25">
      <c r="G52" s="120" t="s">
        <v>243</v>
      </c>
      <c r="H52">
        <f ca="1">COUNTIF(OFFSET(Pasaia_1_3b_raw!A2,0,0,D9-B9+1,1),"504")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COUNTIF(OFFSET(Pasaia_1_3b_raw!A2,0,0,D9-B9+1,1),"601")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COUNTIF(OFFSET(Pasaia_1_3b_raw!A2,0,0,D9-B9+1,1),"602")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COUNTIF(OFFSET(Pasaia_1_3b_raw!A2,0,0,D9-B9+1,1),"603")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0" t="s">
        <v>247</v>
      </c>
      <c r="H57">
        <f ca="1">COUNTIF(OFFSET(Pasaia_1_3b_raw!A2,0,0,D9-B9+1,1),"604")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25">
        <f ca="1">IF(H57=0,0,((H57/B21)^2))</f>
        <v>0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COUNTIF(OFFSET(Pasaia_1_3b_raw!A2,0,0,D9-B9+1,1),"701")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COUNTIF(OFFSET(Pasaia_1_3b_raw!A2,0,0,D9-B9+1,1),"702")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COUNTIF(OFFSET(Pasaia_1_3b_raw!A2,0,0,D9-B9+1,1),"703")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COUNTIF(OFFSET(Pasaia_1_3b_raw!A2,0,0,D9-B9+1,1),"705")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COUNTIF(OFFSET(Pasaia_1_3b_raw!A2,0,0,D9-B9+1,1),"704")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COUNTIF(OFFSET(Pasaia_1_3b_raw!A2,0,0,D9-B9+1,1),"801")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COUNTIF(OFFSET(Pasaia_1_3b_raw!A2,0,0,D9-B9+1,1),"802")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COUNTIF(OFFSET(Pasaia_1_3b_raw!A2,0,0,D9-B9+1,1),"901")</f>
        <v>16</v>
      </c>
      <c r="I68" s="32">
        <f ca="1">(H68/H75)*100</f>
        <v>25</v>
      </c>
      <c r="J68" s="32">
        <f ca="1">IF(H68=0,0,-1*((H68/B24)*(LN(H68/B24))))</f>
        <v>0.34657359027997264</v>
      </c>
      <c r="K68" s="125">
        <f ca="1">IF(H68=0,0,((H68/B24)^2))</f>
        <v>0.25</v>
      </c>
    </row>
    <row r="69" spans="7:11" x14ac:dyDescent="0.25">
      <c r="G69" s="120" t="s">
        <v>256</v>
      </c>
      <c r="H69">
        <f ca="1">COUNTIF(OFFSET(Pasaia_1_3b_raw!A2,0,0,D9-B9+1,1),"902")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COUNTIF(OFFSET(Pasaia_1_3b_raw!A2,0,0,D9-B9+1,1),"904")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COUNTIF(OFFSET(Pasaia_1_3b_raw!A2,0,0,D9-B9+1,1),"905")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COUNTIF(OFFSET(Pasaia_1_3b_raw!A2,0,0,D9-B9+1,1),"903")</f>
        <v>16</v>
      </c>
      <c r="I72" s="32">
        <f ca="1">(H72/H75)*100</f>
        <v>25</v>
      </c>
      <c r="J72" s="32">
        <f ca="1">IF(H72=0,0,-1*((H72/B24)*(LN(H72/B24))))</f>
        <v>0.34657359027997264</v>
      </c>
      <c r="K72" s="125">
        <f ca="1">IF(H72=0,0,((H72/B24)^2))</f>
        <v>0.25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COUNTIF(OFFSET(Pasaia_1_3b_raw!A2,0,0,D9-B9+1,1),"1001")</f>
        <v>0</v>
      </c>
      <c r="I74" s="32">
        <f ca="1">(H74/SUM(H15:H74))*100</f>
        <v>0</v>
      </c>
      <c r="J74" s="32"/>
      <c r="K74" s="125">
        <f ca="1">IF(H74=0,0,((H74/B25)^2))</f>
        <v>0</v>
      </c>
    </row>
    <row r="75" spans="7:11" ht="15.75" thickBot="1" x14ac:dyDescent="0.3">
      <c r="G75" s="128" t="s">
        <v>285</v>
      </c>
      <c r="H75" s="51">
        <f ca="1">SUM(H16:H72)</f>
        <v>64</v>
      </c>
      <c r="I75" s="51">
        <f ca="1">SUM(I16:I72)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COUNTIF(OFFSET(Pasaia_1_4a_raw!C2,0,0,D9-B9+1,1), "100")</f>
        <v>1</v>
      </c>
      <c r="C16" s="36">
        <f ca="1">(B16/H75)*100</f>
        <v>1.5625</v>
      </c>
      <c r="D16" s="36">
        <f ca="1">SUM(J17:J34)</f>
        <v>0</v>
      </c>
      <c r="E16" s="136">
        <f ca="1">1-SUM(K17:K34)</f>
        <v>0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COUNTIF(OFFSET(Pasaia_1_4a_raw!C2,0,0,D9-B9+1,1),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COUNTIF(OFFSET(Pasaia_1_4a_raw!A2,0,0,D9-B9+1,1),"108")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COUNTIF(OFFSET(Pasaia_1_4a_raw!C2,0,0,D9-B9+1,1), "300")</f>
        <v>13</v>
      </c>
      <c r="C18" s="36">
        <f ca="1">(B18/H75)*100</f>
        <v>20.3125</v>
      </c>
      <c r="D18" s="36">
        <f ca="1">SUM(J39:J44)</f>
        <v>0.69018567601880421</v>
      </c>
      <c r="E18" s="136">
        <f ca="1">1-SUM(K39:K44)</f>
        <v>0.49704142011834318</v>
      </c>
      <c r="G18" s="132" t="s">
        <v>213</v>
      </c>
      <c r="H18">
        <f ca="1">COUNTIF(OFFSET(Pasaia_1_4a_raw!A2,0,0,D9-B9+1,1),"105")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COUNTIF(OFFSET(Pasaia_1_4a_raw!C2,0,0,D9-B9+1,1),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COUNTIF(OFFSET(Pasaia_1_4a_raw!A2,0,0,D9-B9+1,1),"103")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COUNTIF(OFFSET(Pasaia_1_4a_raw!C2,0,0,D9-B9+1,1), "500")</f>
        <v>43</v>
      </c>
      <c r="C20" s="36">
        <f ca="1">(B20/H75)*100</f>
        <v>67.1875</v>
      </c>
      <c r="D20" s="36">
        <f ca="1">SUM(J49:J52)</f>
        <v>0.61282190413857074</v>
      </c>
      <c r="E20" s="136">
        <f ca="1">1-SUM(K49:K52)</f>
        <v>0.42184964845862627</v>
      </c>
      <c r="G20" s="132" t="s">
        <v>215</v>
      </c>
      <c r="H20">
        <f ca="1">COUNTIF(OFFSET(Pasaia_1_4a_raw!A2,0,0,D9-B9+1,1),"107")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COUNTIF(OFFSET(Pasaia_1_4a_raw!C2,0,0,D9-B9+1,1), "600")</f>
        <v>1</v>
      </c>
      <c r="C21" s="32">
        <f ca="1">(B21/H75)*100</f>
        <v>1.5625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COUNTIF(OFFSET(Pasaia_1_4a_raw!A2,0,0,D9-B9+1,1),"101")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COUNTIF(OFFSET(Pasaia_1_4a_raw!C2,0,0,D9-B9+1,1),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COUNTIF(OFFSET(Pasaia_1_4a_raw!A2,0,0,D9-B9+1,1),"106")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COUNTIF(OFFSET(Pasaia_1_4a_raw!C2,0,0,D9-B9+1,1),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COUNTIF(OFFSET(Pasaia_1_4a_raw!A2,0,0,D9-B9+1,1),"102")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37">
        <f ca="1">IF(H23=0,0,((H23/B16)^2))</f>
        <v>0</v>
      </c>
    </row>
    <row r="24" spans="1:14" x14ac:dyDescent="0.25">
      <c r="A24" s="131" t="s">
        <v>328</v>
      </c>
      <c r="B24" s="35">
        <f ca="1">COUNTIF(OFFSET(Pasaia_1_4a_raw!C2,0,0,D9-B9+1,1), "900")</f>
        <v>6</v>
      </c>
      <c r="C24" s="36">
        <f ca="1">(B24/H75)*100</f>
        <v>9.375</v>
      </c>
      <c r="D24" s="36">
        <f ca="1">SUM(J68:J72)</f>
        <v>0.63651416829481278</v>
      </c>
      <c r="E24" s="136">
        <f ca="1">1-SUM(K68:K72)</f>
        <v>0.44444444444444442</v>
      </c>
      <c r="G24" s="132" t="s">
        <v>219</v>
      </c>
      <c r="H24">
        <f ca="1">COUNTIF(OFFSET(Pasaia_1_4a_raw!A2,0,0,D9-B9+1,1),"104")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329</v>
      </c>
      <c r="B25">
        <f ca="1">COUNTIF(OFFSET(Pasaia_1_4a_raw!C2,0,0,D9-B9+1,1), "1000")</f>
        <v>0</v>
      </c>
      <c r="C25" s="32">
        <f ca="1">(B25/H75)*100</f>
        <v>0</v>
      </c>
      <c r="D25" s="32">
        <f>SUM(J74:J74)</f>
        <v>0</v>
      </c>
      <c r="E25" s="137">
        <f ca="1">1-SUM(K74:K74)</f>
        <v>1</v>
      </c>
      <c r="G25" s="132" t="s">
        <v>220</v>
      </c>
      <c r="H25">
        <f ca="1">COUNTIF(OFFSET(Pasaia_1_4a_raw!A2,0,0,D9-B9+1,1),"111")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COUNTIF(OFFSET(Pasaia_1_4a_raw!A2,0,0,D9-B9+1,1),"112")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COUNTIF(OFFSET(Pasaia_1_4a_raw!A2,0,0,D9-B9+1,1),"113")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COUNTIF(OFFSET(Pasaia_1_4a_raw!A2,0,0,D9-B9+1,1),"114")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COUNTIF(OFFSET(Pasaia_1_4a_raw!A2,0,0,D9-B9+1,1),"115")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COUNTIF(OFFSET(Pasaia_1_4a_raw!A2,0,0,D9-B9+1,1),"116")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COUNTIF(OFFSET(Pasaia_1_4a_raw!A2,0,0,D9-B9+1,1),"117")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COUNTIF(OFFSET(Pasaia_1_4a_raw!A2,0,0,D9-B9+1,1),"118")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COUNTIF(OFFSET(Pasaia_1_4a_raw!A2,0,0,D9-B9+1,1),"109")</f>
        <v>1</v>
      </c>
      <c r="I33" s="32">
        <f ca="1">(H33/H75)*100</f>
        <v>1.5625</v>
      </c>
      <c r="J33" s="32">
        <f ca="1">IF(H33=0,0,-1*((H33/B16)*(LN(H33/B16))))</f>
        <v>0</v>
      </c>
      <c r="K33" s="137">
        <f ca="1">IF(H33=0,0,((H33/B16)^2))</f>
        <v>1</v>
      </c>
    </row>
    <row r="34" spans="7:11" x14ac:dyDescent="0.25">
      <c r="G34" s="132" t="s">
        <v>229</v>
      </c>
      <c r="H34">
        <f ca="1">COUNTIF(OFFSET(Pasaia_1_4a_raw!A2,0,0,D9-B9+1,1),"110")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COUNTIF(OFFSET(Pasaia_1_4a_raw!A2,0,0,D9-B9+1,1),"202")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COUNTIF(OFFSET(Pasaia_1_4a_raw!A2,0,0,D9-B9+1,1),"201")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COUNTIF(OFFSET(Pasaia_1_4a_raw!A2,0,0,D9-B9+1,1),"306")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COUNTIF(OFFSET(Pasaia_1_4a_raw!A2,0,0,D9-B9+1,1),"302")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COUNTIF(OFFSET(Pasaia_1_4a_raw!A2,0,0,D9-B9+1,1),"307")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COUNTIF(OFFSET(Pasaia_1_4a_raw!A2,0,0,D9-B9+1,1),"303")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37">
        <f ca="1">IF(H42=0,0,((H42/B18)^2))</f>
        <v>0</v>
      </c>
    </row>
    <row r="43" spans="7:11" x14ac:dyDescent="0.25">
      <c r="G43" s="132" t="s">
        <v>236</v>
      </c>
      <c r="H43">
        <f ca="1">COUNTIF(OFFSET(Pasaia_1_4a_raw!A2,0,0,D9-B9+1,1),"304")</f>
        <v>6</v>
      </c>
      <c r="I43" s="32">
        <f ca="1">(H43/H75)*100</f>
        <v>9.375</v>
      </c>
      <c r="J43" s="32">
        <f ca="1">IF(H43=0,0,-1*((H43/B18)*(LN(H43/B18))))</f>
        <v>0.35685687149237616</v>
      </c>
      <c r="K43" s="137">
        <f ca="1">IF(H43=0,0,((H43/B18)^2))</f>
        <v>0.21301775147928997</v>
      </c>
    </row>
    <row r="44" spans="7:11" x14ac:dyDescent="0.25">
      <c r="G44" s="132" t="s">
        <v>237</v>
      </c>
      <c r="H44">
        <f ca="1">COUNTIF(OFFSET(Pasaia_1_4a_raw!A2,0,0,D9-B9+1,1),"305")</f>
        <v>7</v>
      </c>
      <c r="I44" s="32">
        <f ca="1">(H44/H75)*100</f>
        <v>10.9375</v>
      </c>
      <c r="J44" s="32">
        <f ca="1">IF(H44=0,0,-1*((H44/B18)*(LN(H44/B18))))</f>
        <v>0.33332880452642805</v>
      </c>
      <c r="K44" s="137">
        <f ca="1">IF(H44=0,0,((H44/B18)^2))</f>
        <v>0.28994082840236685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COUNTIF(OFFSET(Pasaia_1_4a_raw!A2,0,0,D9-B9+1,1),"401")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COUNTIF(OFFSET(Pasaia_1_4a_raw!A2,0,0,D9-B9+1,1),"402")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COUNTIF(OFFSET(Pasaia_1_4a_raw!A2,0,0,D9-B9+1,1),"501")</f>
        <v>30</v>
      </c>
      <c r="I49" s="32">
        <f ca="1">(H49/H75)*100</f>
        <v>46.875</v>
      </c>
      <c r="J49" s="32">
        <f ca="1">IF(H49=0,0,-1*((H49/B20)*(LN(H49/B20))))</f>
        <v>0.25116469816144676</v>
      </c>
      <c r="K49" s="137">
        <f ca="1">IF(H49=0,0,((H49/B20)^2))</f>
        <v>0.48674959437533805</v>
      </c>
    </row>
    <row r="50" spans="7:11" x14ac:dyDescent="0.25">
      <c r="G50" s="132" t="s">
        <v>241</v>
      </c>
      <c r="H50">
        <f ca="1">COUNTIF(OFFSET(Pasaia_1_4a_raw!A2,0,0,D9-B9+1,1),"502")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COUNTIF(OFFSET(Pasaia_1_4a_raw!A2,0,0,D9-B9+1,1),"503")</f>
        <v>13</v>
      </c>
      <c r="I51" s="32">
        <f ca="1">(H51/H75)*100</f>
        <v>20.3125</v>
      </c>
      <c r="J51" s="32">
        <f ca="1">IF(H51=0,0,-1*((H51/B20)*(LN(H51/B20))))</f>
        <v>0.36165720597712403</v>
      </c>
      <c r="K51" s="137">
        <f ca="1">IF(H51=0,0,((H51/B20)^2))</f>
        <v>9.1400757166035684E-2</v>
      </c>
    </row>
    <row r="52" spans="7:11" x14ac:dyDescent="0.25">
      <c r="G52" s="132" t="s">
        <v>243</v>
      </c>
      <c r="H52">
        <f ca="1">COUNTIF(OFFSET(Pasaia_1_4a_raw!A2,0,0,D9-B9+1,1),"504")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COUNTIF(OFFSET(Pasaia_1_4a_raw!A2,0,0,D9-B9+1,1),"601")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COUNTIF(OFFSET(Pasaia_1_4a_raw!A2,0,0,D9-B9+1,1),"602")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COUNTIF(OFFSET(Pasaia_1_4a_raw!A2,0,0,D9-B9+1,1),"603")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37">
        <f ca="1">IF(H56=0,0,((H56/B21)^2))</f>
        <v>1</v>
      </c>
    </row>
    <row r="57" spans="7:11" x14ac:dyDescent="0.25">
      <c r="G57" s="132" t="s">
        <v>247</v>
      </c>
      <c r="H57">
        <f ca="1">COUNTIF(OFFSET(Pasaia_1_4a_raw!A2,0,0,D9-B9+1,1),"604")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37">
        <f ca="1">IF(H57=0,0,((H57/B21)^2))</f>
        <v>0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COUNTIF(OFFSET(Pasaia_1_4a_raw!A2,0,0,D9-B9+1,1),"701")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COUNTIF(OFFSET(Pasaia_1_4a_raw!A2,0,0,D9-B9+1,1),"702")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COUNTIF(OFFSET(Pasaia_1_4a_raw!A2,0,0,D9-B9+1,1),"703")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COUNTIF(OFFSET(Pasaia_1_4a_raw!A2,0,0,D9-B9+1,1),"705")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COUNTIF(OFFSET(Pasaia_1_4a_raw!A2,0,0,D9-B9+1,1),"704")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COUNTIF(OFFSET(Pasaia_1_4a_raw!A2,0,0,D9-B9+1,1),"801")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COUNTIF(OFFSET(Pasaia_1_4a_raw!A2,0,0,D9-B9+1,1),"802")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COUNTIF(OFFSET(Pasaia_1_4a_raw!A2,0,0,D9-B9+1,1),"901")</f>
        <v>2</v>
      </c>
      <c r="I68" s="32">
        <f ca="1">(H68/H75)*100</f>
        <v>3.125</v>
      </c>
      <c r="J68" s="32">
        <f ca="1">IF(H68=0,0,-1*((H68/B24)*(LN(H68/B24))))</f>
        <v>0.36620409622270322</v>
      </c>
      <c r="K68" s="137">
        <f ca="1">IF(H68=0,0,((H68/B24)^2))</f>
        <v>0.1111111111111111</v>
      </c>
    </row>
    <row r="69" spans="7:11" x14ac:dyDescent="0.25">
      <c r="G69" s="132" t="s">
        <v>256</v>
      </c>
      <c r="H69">
        <f ca="1">COUNTIF(OFFSET(Pasaia_1_4a_raw!A2,0,0,D9-B9+1,1),"902")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COUNTIF(OFFSET(Pasaia_1_4a_raw!A2,0,0,D9-B9+1,1),"904")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COUNTIF(OFFSET(Pasaia_1_4a_raw!A2,0,0,D9-B9+1,1),"905")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COUNTIF(OFFSET(Pasaia_1_4a_raw!A2,0,0,D9-B9+1,1),"903")</f>
        <v>4</v>
      </c>
      <c r="I72" s="32">
        <f ca="1">(H72/H75)*100</f>
        <v>6.25</v>
      </c>
      <c r="J72" s="32">
        <f ca="1">IF(H72=0,0,-1*((H72/B24)*(LN(H72/B24))))</f>
        <v>0.27031007207210961</v>
      </c>
      <c r="K72" s="137">
        <f ca="1">IF(H72=0,0,((H72/B24)^2))</f>
        <v>0.44444444444444442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COUNTIF(OFFSET(Pasaia_1_4a_raw!A2,0,0,D9-B9+1,1),"1001")</f>
        <v>0</v>
      </c>
      <c r="I74" s="32">
        <f ca="1">(H74/SUM(H15:H74))*100</f>
        <v>0</v>
      </c>
      <c r="J74" s="32"/>
      <c r="K74" s="137">
        <f ca="1">IF(H74=0,0,((H74/B25)^2))</f>
        <v>0</v>
      </c>
    </row>
    <row r="75" spans="7:11" ht="15.75" thickBot="1" x14ac:dyDescent="0.3">
      <c r="G75" s="140" t="s">
        <v>285</v>
      </c>
      <c r="H75" s="51">
        <f ca="1">SUM(H16:H72)</f>
        <v>64</v>
      </c>
      <c r="I75" s="51">
        <f ca="1">SUM(I16:I72)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COUNTIF(OFFSET(Pasaia_1_4b_raw!C2,0,0,D9-B9+1,1), "100")</f>
        <v>12</v>
      </c>
      <c r="C16" s="36">
        <f ca="1">(B16/H75)*100</f>
        <v>18.75</v>
      </c>
      <c r="D16" s="36">
        <f ca="1">SUM(J17:J34)</f>
        <v>0</v>
      </c>
      <c r="E16" s="147">
        <f ca="1">1-SUM(K17:K34)</f>
        <v>0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COUNTIF(OFFSET(Pasaia_1_4b_raw!C2,0,0,D9-B9+1,1),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COUNTIF(OFFSET(Pasaia_1_4b_raw!A2,0,0,D9-B9+1,1),"108")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COUNTIF(OFFSET(Pasaia_1_4b_raw!C2,0,0,D9-B9+1,1), "300")</f>
        <v>1</v>
      </c>
      <c r="C18" s="36">
        <f ca="1">(B18/H75)*100</f>
        <v>1.5625</v>
      </c>
      <c r="D18" s="36">
        <f ca="1">SUM(J39:J44)</f>
        <v>0</v>
      </c>
      <c r="E18" s="147">
        <f ca="1">1-SUM(K39:K44)</f>
        <v>0</v>
      </c>
      <c r="G18" s="150" t="s">
        <v>213</v>
      </c>
      <c r="H18">
        <f ca="1">COUNTIF(OFFSET(Pasaia_1_4b_raw!A2,0,0,D9-B9+1,1),"105")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COUNTIF(OFFSET(Pasaia_1_4b_raw!C2,0,0,D9-B9+1,1),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COUNTIF(OFFSET(Pasaia_1_4b_raw!A2,0,0,D9-B9+1,1),"103")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COUNTIF(OFFSET(Pasaia_1_4b_raw!C2,0,0,D9-B9+1,1), "500")</f>
        <v>31</v>
      </c>
      <c r="C20" s="36">
        <f ca="1">(B20/H75)*100</f>
        <v>48.4375</v>
      </c>
      <c r="D20" s="36">
        <f ca="1">SUM(J49:J52)</f>
        <v>0.49132744845052212</v>
      </c>
      <c r="E20" s="147">
        <f ca="1">1-SUM(K49:K52)</f>
        <v>0.31217481789802304</v>
      </c>
      <c r="G20" s="150" t="s">
        <v>215</v>
      </c>
      <c r="H20">
        <f ca="1">COUNTIF(OFFSET(Pasaia_1_4b_raw!A2,0,0,D9-B9+1,1),"107")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COUNTIF(OFFSET(Pasaia_1_4b_raw!C2,0,0,D9-B9+1,1), "600")</f>
        <v>3</v>
      </c>
      <c r="C21" s="32">
        <f ca="1">(B21/H75)*100</f>
        <v>4.6875</v>
      </c>
      <c r="D21" s="32">
        <f ca="1">SUM(J54:J57)</f>
        <v>0</v>
      </c>
      <c r="E21" s="146">
        <f ca="1">1-SUM(K54:K57)</f>
        <v>0</v>
      </c>
      <c r="G21" s="150" t="s">
        <v>216</v>
      </c>
      <c r="H21">
        <f ca="1">COUNTIF(OFFSET(Pasaia_1_4b_raw!A2,0,0,D9-B9+1,1),"101")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COUNTIF(OFFSET(Pasaia_1_4b_raw!C2,0,0,D9-B9+1,1),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COUNTIF(OFFSET(Pasaia_1_4b_raw!A2,0,0,D9-B9+1,1),"106")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COUNTIF(OFFSET(Pasaia_1_4b_raw!C2,0,0,D9-B9+1,1),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COUNTIF(OFFSET(Pasaia_1_4b_raw!A2,0,0,D9-B9+1,1),"102")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46">
        <f ca="1">IF(H23=0,0,((H23/B16)^2))</f>
        <v>0</v>
      </c>
    </row>
    <row r="24" spans="1:14" x14ac:dyDescent="0.25">
      <c r="A24" s="149" t="s">
        <v>328</v>
      </c>
      <c r="B24" s="35">
        <f ca="1">COUNTIF(OFFSET(Pasaia_1_4b_raw!C2,0,0,D9-B9+1,1), "900")</f>
        <v>17</v>
      </c>
      <c r="C24" s="36">
        <f ca="1">(B24/H75)*100</f>
        <v>26.5625</v>
      </c>
      <c r="D24" s="36">
        <f ca="1">SUM(J68:J72)</f>
        <v>0.60579749937230398</v>
      </c>
      <c r="E24" s="147">
        <f ca="1">1-SUM(K68:K72)</f>
        <v>0.41522491349480961</v>
      </c>
      <c r="G24" s="150" t="s">
        <v>219</v>
      </c>
      <c r="H24">
        <f ca="1">COUNTIF(OFFSET(Pasaia_1_4b_raw!A2,0,0,D9-B9+1,1),"104")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46">
        <f ca="1">IF(H24=0,0,((H24/B16)^2))</f>
        <v>0</v>
      </c>
    </row>
    <row r="25" spans="1:14" x14ac:dyDescent="0.25">
      <c r="A25" s="150" t="s">
        <v>329</v>
      </c>
      <c r="B25">
        <f ca="1">COUNTIF(OFFSET(Pasaia_1_4b_raw!C2,0,0,D9-B9+1,1), "1000")</f>
        <v>0</v>
      </c>
      <c r="C25" s="32">
        <f ca="1">(B25/H75)*100</f>
        <v>0</v>
      </c>
      <c r="D25" s="32">
        <f>SUM(J74:J74)</f>
        <v>0</v>
      </c>
      <c r="E25" s="146">
        <f ca="1">1-SUM(K74:K74)</f>
        <v>1</v>
      </c>
      <c r="G25" s="150" t="s">
        <v>220</v>
      </c>
      <c r="H25">
        <f ca="1">COUNTIF(OFFSET(Pasaia_1_4b_raw!A2,0,0,D9-B9+1,1),"111")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COUNTIF(OFFSET(Pasaia_1_4b_raw!A2,0,0,D9-B9+1,1),"112")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COUNTIF(OFFSET(Pasaia_1_4b_raw!A2,0,0,D9-B9+1,1),"113")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COUNTIF(OFFSET(Pasaia_1_4b_raw!A2,0,0,D9-B9+1,1),"114")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COUNTIF(OFFSET(Pasaia_1_4b_raw!A2,0,0,D9-B9+1,1),"115")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COUNTIF(OFFSET(Pasaia_1_4b_raw!A2,0,0,D9-B9+1,1),"116")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COUNTIF(OFFSET(Pasaia_1_4b_raw!A2,0,0,D9-B9+1,1),"117")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COUNTIF(OFFSET(Pasaia_1_4b_raw!A2,0,0,D9-B9+1,1),"118")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COUNTIF(OFFSET(Pasaia_1_4b_raw!A2,0,0,D9-B9+1,1),"109")</f>
        <v>12</v>
      </c>
      <c r="I33" s="32">
        <f ca="1">(H33/H75)*100</f>
        <v>18.75</v>
      </c>
      <c r="J33" s="32">
        <f ca="1">IF(H33=0,0,-1*((H33/B16)*(LN(H33/B16))))</f>
        <v>0</v>
      </c>
      <c r="K33" s="146">
        <f ca="1">IF(H33=0,0,((H33/B16)^2))</f>
        <v>1</v>
      </c>
    </row>
    <row r="34" spans="7:11" x14ac:dyDescent="0.25">
      <c r="G34" s="150" t="s">
        <v>229</v>
      </c>
      <c r="H34">
        <f ca="1">COUNTIF(OFFSET(Pasaia_1_4b_raw!A2,0,0,D9-B9+1,1),"110")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COUNTIF(OFFSET(Pasaia_1_4b_raw!A2,0,0,D9-B9+1,1),"202")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COUNTIF(OFFSET(Pasaia_1_4b_raw!A2,0,0,D9-B9+1,1),"201")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COUNTIF(OFFSET(Pasaia_1_4b_raw!A2,0,0,D9-B9+1,1),"306")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COUNTIF(OFFSET(Pasaia_1_4b_raw!A2,0,0,D9-B9+1,1),"302")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COUNTIF(OFFSET(Pasaia_1_4b_raw!A2,0,0,D9-B9+1,1),"307")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COUNTIF(OFFSET(Pasaia_1_4b_raw!A2,0,0,D9-B9+1,1),"303")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COUNTIF(OFFSET(Pasaia_1_4b_raw!A2,0,0,D9-B9+1,1),"304")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COUNTIF(OFFSET(Pasaia_1_4b_raw!A2,0,0,D9-B9+1,1),"305")</f>
        <v>1</v>
      </c>
      <c r="I44" s="32">
        <f ca="1">(H44/H75)*100</f>
        <v>1.5625</v>
      </c>
      <c r="J44" s="32">
        <f ca="1">IF(H44=0,0,-1*((H44/B18)*(LN(H44/B18))))</f>
        <v>0</v>
      </c>
      <c r="K44" s="146">
        <f ca="1">IF(H44=0,0,((H44/B18)^2))</f>
        <v>1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COUNTIF(OFFSET(Pasaia_1_4b_raw!A2,0,0,D9-B9+1,1),"401")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COUNTIF(OFFSET(Pasaia_1_4b_raw!A2,0,0,D9-B9+1,1),"402")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COUNTIF(OFFSET(Pasaia_1_4b_raw!A2,0,0,D9-B9+1,1),"501")</f>
        <v>6</v>
      </c>
      <c r="I49" s="32">
        <f ca="1">(H49/H75)*100</f>
        <v>9.375</v>
      </c>
      <c r="J49" s="32">
        <f ca="1">IF(H49=0,0,-1*((H49/B20)*(LN(H49/B20))))</f>
        <v>0.31785052940459829</v>
      </c>
      <c r="K49" s="146">
        <f ca="1">IF(H49=0,0,((H49/B20)^2))</f>
        <v>3.7460978147762745E-2</v>
      </c>
    </row>
    <row r="50" spans="7:11" x14ac:dyDescent="0.25">
      <c r="G50" s="150" t="s">
        <v>241</v>
      </c>
      <c r="H50">
        <f ca="1">COUNTIF(OFFSET(Pasaia_1_4b_raw!A2,0,0,D9-B9+1,1),"502")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COUNTIF(OFFSET(Pasaia_1_4b_raw!A2,0,0,D9-B9+1,1),"503")</f>
        <v>25</v>
      </c>
      <c r="I51" s="32">
        <f ca="1">(H51/H75)*100</f>
        <v>39.0625</v>
      </c>
      <c r="J51" s="32">
        <f ca="1">IF(H51=0,0,-1*((H51/B20)*(LN(H51/B20))))</f>
        <v>0.17347691904592383</v>
      </c>
      <c r="K51" s="146">
        <f ca="1">IF(H51=0,0,((H51/B20)^2))</f>
        <v>0.65036420395421424</v>
      </c>
    </row>
    <row r="52" spans="7:11" x14ac:dyDescent="0.25">
      <c r="G52" s="150" t="s">
        <v>243</v>
      </c>
      <c r="H52">
        <f ca="1">COUNTIF(OFFSET(Pasaia_1_4b_raw!A2,0,0,D9-B9+1,1),"504")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COUNTIF(OFFSET(Pasaia_1_4b_raw!A2,0,0,D9-B9+1,1),"601")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COUNTIF(OFFSET(Pasaia_1_4b_raw!A2,0,0,D9-B9+1,1),"602")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COUNTIF(OFFSET(Pasaia_1_4b_raw!A2,0,0,D9-B9+1,1),"603")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146">
        <f ca="1">IF(H56=0,0,((H56/B21)^2))</f>
        <v>1</v>
      </c>
    </row>
    <row r="57" spans="7:11" x14ac:dyDescent="0.25">
      <c r="G57" s="150" t="s">
        <v>247</v>
      </c>
      <c r="H57">
        <f ca="1">COUNTIF(OFFSET(Pasaia_1_4b_raw!A2,0,0,D9-B9+1,1),"604")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46">
        <f ca="1">IF(H57=0,0,((H57/B21)^2))</f>
        <v>0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COUNTIF(OFFSET(Pasaia_1_4b_raw!A2,0,0,D9-B9+1,1),"701")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COUNTIF(OFFSET(Pasaia_1_4b_raw!A2,0,0,D9-B9+1,1),"702")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COUNTIF(OFFSET(Pasaia_1_4b_raw!A2,0,0,D9-B9+1,1),"703")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COUNTIF(OFFSET(Pasaia_1_4b_raw!A2,0,0,D9-B9+1,1),"705")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COUNTIF(OFFSET(Pasaia_1_4b_raw!A2,0,0,D9-B9+1,1),"704")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COUNTIF(OFFSET(Pasaia_1_4b_raw!A2,0,0,D9-B9+1,1),"801")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COUNTIF(OFFSET(Pasaia_1_4b_raw!A2,0,0,D9-B9+1,1),"802")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COUNTIF(OFFSET(Pasaia_1_4b_raw!A2,0,0,D9-B9+1,1),"901")</f>
        <v>12</v>
      </c>
      <c r="I68" s="32">
        <f ca="1">(H68/H75)*100</f>
        <v>18.75</v>
      </c>
      <c r="J68" s="32">
        <f ca="1">IF(H68=0,0,-1*((H68/B24)*(LN(H68/B24))))</f>
        <v>0.24586354889521109</v>
      </c>
      <c r="K68" s="146">
        <f ca="1">IF(H68=0,0,((H68/B24)^2))</f>
        <v>0.49826989619377171</v>
      </c>
    </row>
    <row r="69" spans="7:11" x14ac:dyDescent="0.25">
      <c r="G69" s="150" t="s">
        <v>256</v>
      </c>
      <c r="H69">
        <f ca="1">COUNTIF(OFFSET(Pasaia_1_4b_raw!A2,0,0,D9-B9+1,1),"902")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COUNTIF(OFFSET(Pasaia_1_4b_raw!A2,0,0,D9-B9+1,1),"904")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COUNTIF(OFFSET(Pasaia_1_4b_raw!A2,0,0,D9-B9+1,1),"905")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COUNTIF(OFFSET(Pasaia_1_4b_raw!A2,0,0,D9-B9+1,1),"903")</f>
        <v>5</v>
      </c>
      <c r="I72" s="32">
        <f ca="1">(H72/H75)*100</f>
        <v>7.8125</v>
      </c>
      <c r="J72" s="32">
        <f ca="1">IF(H72=0,0,-1*((H72/B24)*(LN(H72/B24))))</f>
        <v>0.35993395047709287</v>
      </c>
      <c r="K72" s="146">
        <f ca="1">IF(H72=0,0,((H72/B24)^2))</f>
        <v>8.6505190311418692E-2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COUNTIF(OFFSET(Pasaia_1_4b_raw!A2,0,0,D9-B9+1,1),"1001")</f>
        <v>0</v>
      </c>
      <c r="I74" s="32">
        <f ca="1">(H74/SUM(H15:H74))*100</f>
        <v>0</v>
      </c>
      <c r="J74" s="32"/>
      <c r="K74" s="146">
        <f ca="1">IF(H74=0,0,((H74/B25)^2))</f>
        <v>0</v>
      </c>
    </row>
    <row r="75" spans="7:11" ht="15.75" thickBot="1" x14ac:dyDescent="0.3">
      <c r="G75" s="153" t="s">
        <v>285</v>
      </c>
      <c r="H75" s="51">
        <f ca="1">SUM(H16:H72)</f>
        <v>64</v>
      </c>
      <c r="I75" s="51">
        <f ca="1">SUM(I16:I72)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109</v>
      </c>
      <c r="B2" s="38"/>
      <c r="C2" s="53">
        <v>100</v>
      </c>
      <c r="D2" s="53" t="s">
        <v>339</v>
      </c>
      <c r="E2" s="53" t="s">
        <v>413</v>
      </c>
      <c r="F2" s="53" t="s">
        <v>414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901</v>
      </c>
      <c r="B3" s="31"/>
      <c r="C3">
        <v>900</v>
      </c>
      <c r="E3" t="s">
        <v>413</v>
      </c>
      <c r="F3" t="s">
        <v>414</v>
      </c>
      <c r="H3" t="s">
        <v>333</v>
      </c>
      <c r="I3" t="s">
        <v>334</v>
      </c>
      <c r="J3" t="s">
        <v>335</v>
      </c>
      <c r="N3" t="s">
        <v>412</v>
      </c>
      <c r="AH3" s="126"/>
    </row>
    <row r="4" spans="1:34" x14ac:dyDescent="0.25">
      <c r="A4" s="121">
        <v>501</v>
      </c>
      <c r="B4" s="31"/>
      <c r="C4">
        <v>500</v>
      </c>
      <c r="E4" t="s">
        <v>413</v>
      </c>
      <c r="F4" t="s">
        <v>414</v>
      </c>
      <c r="H4" t="s">
        <v>333</v>
      </c>
      <c r="I4" t="s">
        <v>334</v>
      </c>
      <c r="J4" t="s">
        <v>335</v>
      </c>
      <c r="N4" t="s">
        <v>412</v>
      </c>
      <c r="AH4" s="126"/>
    </row>
    <row r="5" spans="1:34" x14ac:dyDescent="0.25">
      <c r="A5" s="121">
        <v>901</v>
      </c>
      <c r="B5" s="31"/>
      <c r="C5">
        <v>900</v>
      </c>
      <c r="E5" t="s">
        <v>413</v>
      </c>
      <c r="F5" t="s">
        <v>414</v>
      </c>
      <c r="H5" t="s">
        <v>333</v>
      </c>
      <c r="I5" t="s">
        <v>334</v>
      </c>
      <c r="J5" t="s">
        <v>335</v>
      </c>
      <c r="N5" t="s">
        <v>412</v>
      </c>
      <c r="AH5" s="126"/>
    </row>
    <row r="6" spans="1:34" x14ac:dyDescent="0.25">
      <c r="A6" s="121">
        <v>901</v>
      </c>
      <c r="B6" s="31"/>
      <c r="C6">
        <v>900</v>
      </c>
      <c r="E6" t="s">
        <v>413</v>
      </c>
      <c r="F6" t="s">
        <v>414</v>
      </c>
      <c r="H6" t="s">
        <v>333</v>
      </c>
      <c r="I6" t="s">
        <v>334</v>
      </c>
      <c r="J6" t="s">
        <v>335</v>
      </c>
      <c r="N6" t="s">
        <v>412</v>
      </c>
      <c r="AH6" s="126"/>
    </row>
    <row r="7" spans="1:34" x14ac:dyDescent="0.25">
      <c r="A7" s="121">
        <v>503</v>
      </c>
      <c r="B7" s="31"/>
      <c r="C7">
        <v>500</v>
      </c>
      <c r="E7" t="s">
        <v>413</v>
      </c>
      <c r="F7" t="s">
        <v>414</v>
      </c>
      <c r="H7" t="s">
        <v>333</v>
      </c>
      <c r="I7" t="s">
        <v>334</v>
      </c>
      <c r="J7" t="s">
        <v>335</v>
      </c>
      <c r="N7" t="s">
        <v>412</v>
      </c>
      <c r="AH7" s="126"/>
    </row>
    <row r="8" spans="1:34" x14ac:dyDescent="0.25">
      <c r="A8" s="121">
        <v>503</v>
      </c>
      <c r="B8" s="31"/>
      <c r="C8">
        <v>500</v>
      </c>
      <c r="E8" t="s">
        <v>413</v>
      </c>
      <c r="F8" t="s">
        <v>414</v>
      </c>
      <c r="H8" t="s">
        <v>333</v>
      </c>
      <c r="I8" t="s">
        <v>334</v>
      </c>
      <c r="J8" t="s">
        <v>335</v>
      </c>
      <c r="N8" t="s">
        <v>412</v>
      </c>
      <c r="AH8" s="126"/>
    </row>
    <row r="9" spans="1:34" x14ac:dyDescent="0.25">
      <c r="A9" s="121">
        <v>503</v>
      </c>
      <c r="B9" s="31"/>
      <c r="C9">
        <v>500</v>
      </c>
      <c r="E9" t="s">
        <v>413</v>
      </c>
      <c r="F9" t="s">
        <v>414</v>
      </c>
      <c r="H9" t="s">
        <v>333</v>
      </c>
      <c r="I9" t="s">
        <v>334</v>
      </c>
      <c r="J9" t="s">
        <v>335</v>
      </c>
      <c r="N9" t="s">
        <v>412</v>
      </c>
      <c r="AH9" s="126"/>
    </row>
    <row r="10" spans="1:34" x14ac:dyDescent="0.25">
      <c r="A10" s="121">
        <v>305</v>
      </c>
      <c r="B10" s="31"/>
      <c r="C10">
        <v>300</v>
      </c>
      <c r="E10" t="s">
        <v>413</v>
      </c>
      <c r="F10" t="s">
        <v>414</v>
      </c>
      <c r="H10" t="s">
        <v>333</v>
      </c>
      <c r="I10" t="s">
        <v>334</v>
      </c>
      <c r="J10" t="s">
        <v>335</v>
      </c>
      <c r="N10" t="s">
        <v>412</v>
      </c>
      <c r="AH10" s="126"/>
    </row>
    <row r="11" spans="1:34" x14ac:dyDescent="0.25">
      <c r="A11" s="121">
        <v>501</v>
      </c>
      <c r="B11" s="31"/>
      <c r="C11">
        <v>500</v>
      </c>
      <c r="E11" t="s">
        <v>413</v>
      </c>
      <c r="F11" t="s">
        <v>414</v>
      </c>
      <c r="H11" t="s">
        <v>333</v>
      </c>
      <c r="I11" t="s">
        <v>334</v>
      </c>
      <c r="J11" t="s">
        <v>335</v>
      </c>
      <c r="N11" t="s">
        <v>412</v>
      </c>
      <c r="AH11" s="126"/>
    </row>
    <row r="12" spans="1:34" x14ac:dyDescent="0.25">
      <c r="A12" s="121">
        <v>901</v>
      </c>
      <c r="B12" s="31"/>
      <c r="C12">
        <v>900</v>
      </c>
      <c r="E12" t="s">
        <v>413</v>
      </c>
      <c r="F12" t="s">
        <v>414</v>
      </c>
      <c r="H12" t="s">
        <v>333</v>
      </c>
      <c r="I12" t="s">
        <v>334</v>
      </c>
      <c r="J12" t="s">
        <v>335</v>
      </c>
      <c r="N12" t="s">
        <v>412</v>
      </c>
      <c r="AH12" s="126"/>
    </row>
    <row r="13" spans="1:34" x14ac:dyDescent="0.25">
      <c r="A13" s="121">
        <v>501</v>
      </c>
      <c r="B13" s="31"/>
      <c r="C13">
        <v>500</v>
      </c>
      <c r="E13" t="s">
        <v>413</v>
      </c>
      <c r="F13" t="s">
        <v>414</v>
      </c>
      <c r="H13" t="s">
        <v>333</v>
      </c>
      <c r="I13" t="s">
        <v>334</v>
      </c>
      <c r="J13" t="s">
        <v>335</v>
      </c>
      <c r="N13" t="s">
        <v>412</v>
      </c>
      <c r="AH13" s="126"/>
    </row>
    <row r="14" spans="1:34" x14ac:dyDescent="0.25">
      <c r="A14" s="121">
        <v>901</v>
      </c>
      <c r="B14" s="31"/>
      <c r="C14">
        <v>900</v>
      </c>
      <c r="E14" t="s">
        <v>413</v>
      </c>
      <c r="F14" t="s">
        <v>414</v>
      </c>
      <c r="H14" t="s">
        <v>333</v>
      </c>
      <c r="I14" t="s">
        <v>334</v>
      </c>
      <c r="J14" t="s">
        <v>335</v>
      </c>
      <c r="N14" t="s">
        <v>412</v>
      </c>
      <c r="AH14" s="126"/>
    </row>
    <row r="15" spans="1:34" x14ac:dyDescent="0.25">
      <c r="A15" s="121">
        <v>901</v>
      </c>
      <c r="B15" s="31"/>
      <c r="C15">
        <v>900</v>
      </c>
      <c r="E15" t="s">
        <v>413</v>
      </c>
      <c r="F15" t="s">
        <v>414</v>
      </c>
      <c r="H15" t="s">
        <v>333</v>
      </c>
      <c r="I15" t="s">
        <v>334</v>
      </c>
      <c r="J15" t="s">
        <v>335</v>
      </c>
      <c r="N15" t="s">
        <v>412</v>
      </c>
      <c r="AH15" s="126"/>
    </row>
    <row r="16" spans="1:34" x14ac:dyDescent="0.25">
      <c r="A16" s="121">
        <v>501</v>
      </c>
      <c r="B16" s="31"/>
      <c r="C16">
        <v>500</v>
      </c>
      <c r="E16" t="s">
        <v>413</v>
      </c>
      <c r="F16" t="s">
        <v>414</v>
      </c>
      <c r="H16" t="s">
        <v>333</v>
      </c>
      <c r="I16" t="s">
        <v>334</v>
      </c>
      <c r="J16" t="s">
        <v>335</v>
      </c>
      <c r="N16" t="s">
        <v>412</v>
      </c>
      <c r="AH16" s="126"/>
    </row>
    <row r="17" spans="1:34" x14ac:dyDescent="0.25">
      <c r="A17" s="121">
        <v>503</v>
      </c>
      <c r="B17" s="31"/>
      <c r="C17">
        <v>500</v>
      </c>
      <c r="E17" t="s">
        <v>413</v>
      </c>
      <c r="F17" t="s">
        <v>414</v>
      </c>
      <c r="H17" t="s">
        <v>333</v>
      </c>
      <c r="I17" t="s">
        <v>334</v>
      </c>
      <c r="J17" t="s">
        <v>335</v>
      </c>
      <c r="N17" t="s">
        <v>412</v>
      </c>
      <c r="AH17" s="126"/>
    </row>
    <row r="18" spans="1:34" x14ac:dyDescent="0.25">
      <c r="A18" s="121">
        <v>503</v>
      </c>
      <c r="B18" s="31"/>
      <c r="C18">
        <v>500</v>
      </c>
      <c r="E18" t="s">
        <v>413</v>
      </c>
      <c r="F18" t="s">
        <v>414</v>
      </c>
      <c r="H18" t="s">
        <v>333</v>
      </c>
      <c r="I18" t="s">
        <v>334</v>
      </c>
      <c r="J18" t="s">
        <v>335</v>
      </c>
      <c r="N18" t="s">
        <v>412</v>
      </c>
      <c r="AH18" s="126"/>
    </row>
    <row r="19" spans="1:34" x14ac:dyDescent="0.25">
      <c r="A19" s="121">
        <v>901</v>
      </c>
      <c r="B19" s="31"/>
      <c r="C19">
        <v>900</v>
      </c>
      <c r="E19" t="s">
        <v>413</v>
      </c>
      <c r="F19" t="s">
        <v>414</v>
      </c>
      <c r="H19" t="s">
        <v>333</v>
      </c>
      <c r="I19" t="s">
        <v>334</v>
      </c>
      <c r="J19" t="s">
        <v>335</v>
      </c>
      <c r="N19" t="s">
        <v>412</v>
      </c>
      <c r="AH19" s="126"/>
    </row>
    <row r="20" spans="1:34" x14ac:dyDescent="0.25">
      <c r="A20" s="121">
        <v>501</v>
      </c>
      <c r="B20" s="31"/>
      <c r="C20">
        <v>500</v>
      </c>
      <c r="E20" t="s">
        <v>413</v>
      </c>
      <c r="F20" t="s">
        <v>414</v>
      </c>
      <c r="H20" t="s">
        <v>333</v>
      </c>
      <c r="I20" t="s">
        <v>334</v>
      </c>
      <c r="J20" t="s">
        <v>335</v>
      </c>
      <c r="N20" t="s">
        <v>412</v>
      </c>
      <c r="AH20" s="126"/>
    </row>
    <row r="21" spans="1:34" x14ac:dyDescent="0.25">
      <c r="A21" s="121">
        <v>903</v>
      </c>
      <c r="B21" s="31"/>
      <c r="C21">
        <v>900</v>
      </c>
      <c r="E21" t="s">
        <v>413</v>
      </c>
      <c r="F21" t="s">
        <v>414</v>
      </c>
      <c r="H21" t="s">
        <v>333</v>
      </c>
      <c r="I21" t="s">
        <v>334</v>
      </c>
      <c r="J21" t="s">
        <v>335</v>
      </c>
      <c r="N21" t="s">
        <v>412</v>
      </c>
      <c r="AH21" s="126"/>
    </row>
    <row r="22" spans="1:34" x14ac:dyDescent="0.25">
      <c r="A22" s="121">
        <v>901</v>
      </c>
      <c r="B22" s="31"/>
      <c r="C22">
        <v>900</v>
      </c>
      <c r="E22" t="s">
        <v>413</v>
      </c>
      <c r="F22" t="s">
        <v>414</v>
      </c>
      <c r="H22" t="s">
        <v>333</v>
      </c>
      <c r="I22" t="s">
        <v>334</v>
      </c>
      <c r="J22" t="s">
        <v>335</v>
      </c>
      <c r="N22" t="s">
        <v>412</v>
      </c>
      <c r="AH22" s="126"/>
    </row>
    <row r="23" spans="1:34" x14ac:dyDescent="0.25">
      <c r="A23" s="121">
        <v>903</v>
      </c>
      <c r="B23" s="31"/>
      <c r="C23">
        <v>900</v>
      </c>
      <c r="E23" t="s">
        <v>413</v>
      </c>
      <c r="F23" t="s">
        <v>414</v>
      </c>
      <c r="H23" t="s">
        <v>333</v>
      </c>
      <c r="I23" t="s">
        <v>334</v>
      </c>
      <c r="J23" t="s">
        <v>335</v>
      </c>
      <c r="N23" t="s">
        <v>412</v>
      </c>
      <c r="AH23" s="126"/>
    </row>
    <row r="24" spans="1:34" x14ac:dyDescent="0.25">
      <c r="A24" s="121">
        <v>503</v>
      </c>
      <c r="B24" s="31"/>
      <c r="C24">
        <v>500</v>
      </c>
      <c r="E24" t="s">
        <v>413</v>
      </c>
      <c r="F24" t="s">
        <v>414</v>
      </c>
      <c r="H24" t="s">
        <v>333</v>
      </c>
      <c r="I24" t="s">
        <v>334</v>
      </c>
      <c r="J24" t="s">
        <v>335</v>
      </c>
      <c r="N24" t="s">
        <v>412</v>
      </c>
      <c r="AH24" s="126"/>
    </row>
    <row r="25" spans="1:34" x14ac:dyDescent="0.25">
      <c r="A25" s="121">
        <v>903</v>
      </c>
      <c r="B25" s="31"/>
      <c r="C25">
        <v>900</v>
      </c>
      <c r="E25" t="s">
        <v>413</v>
      </c>
      <c r="F25" t="s">
        <v>414</v>
      </c>
      <c r="H25" t="s">
        <v>333</v>
      </c>
      <c r="I25" t="s">
        <v>334</v>
      </c>
      <c r="J25" t="s">
        <v>335</v>
      </c>
      <c r="N25" t="s">
        <v>412</v>
      </c>
      <c r="AH25" s="126"/>
    </row>
    <row r="26" spans="1:34" x14ac:dyDescent="0.25">
      <c r="A26" s="121">
        <v>503</v>
      </c>
      <c r="B26" s="31"/>
      <c r="C26">
        <v>500</v>
      </c>
      <c r="E26" t="s">
        <v>413</v>
      </c>
      <c r="F26" t="s">
        <v>414</v>
      </c>
      <c r="H26" t="s">
        <v>333</v>
      </c>
      <c r="I26" t="s">
        <v>334</v>
      </c>
      <c r="J26" t="s">
        <v>335</v>
      </c>
      <c r="N26" t="s">
        <v>412</v>
      </c>
      <c r="AH26" s="126"/>
    </row>
    <row r="27" spans="1:34" x14ac:dyDescent="0.25">
      <c r="A27" s="121">
        <v>501</v>
      </c>
      <c r="B27" s="31"/>
      <c r="C27">
        <v>500</v>
      </c>
      <c r="E27" t="s">
        <v>413</v>
      </c>
      <c r="F27" t="s">
        <v>414</v>
      </c>
      <c r="H27" t="s">
        <v>333</v>
      </c>
      <c r="I27" t="s">
        <v>334</v>
      </c>
      <c r="J27" t="s">
        <v>335</v>
      </c>
      <c r="N27" t="s">
        <v>412</v>
      </c>
      <c r="AH27" s="126"/>
    </row>
    <row r="28" spans="1:34" x14ac:dyDescent="0.25">
      <c r="A28" s="121">
        <v>901</v>
      </c>
      <c r="B28" s="31"/>
      <c r="C28">
        <v>900</v>
      </c>
      <c r="E28" t="s">
        <v>413</v>
      </c>
      <c r="F28" t="s">
        <v>414</v>
      </c>
      <c r="H28" t="s">
        <v>333</v>
      </c>
      <c r="I28" t="s">
        <v>334</v>
      </c>
      <c r="J28" t="s">
        <v>335</v>
      </c>
      <c r="N28" t="s">
        <v>412</v>
      </c>
      <c r="AH28" s="126"/>
    </row>
    <row r="29" spans="1:34" x14ac:dyDescent="0.25">
      <c r="A29" s="121">
        <v>501</v>
      </c>
      <c r="B29" s="31"/>
      <c r="C29">
        <v>500</v>
      </c>
      <c r="E29" t="s">
        <v>413</v>
      </c>
      <c r="F29" t="s">
        <v>414</v>
      </c>
      <c r="H29" t="s">
        <v>333</v>
      </c>
      <c r="I29" t="s">
        <v>334</v>
      </c>
      <c r="J29" t="s">
        <v>335</v>
      </c>
      <c r="N29" t="s">
        <v>412</v>
      </c>
      <c r="AH29" s="126"/>
    </row>
    <row r="30" spans="1:34" x14ac:dyDescent="0.25">
      <c r="A30" s="121">
        <v>501</v>
      </c>
      <c r="B30" s="31"/>
      <c r="C30">
        <v>500</v>
      </c>
      <c r="E30" t="s">
        <v>413</v>
      </c>
      <c r="F30" t="s">
        <v>414</v>
      </c>
      <c r="H30" t="s">
        <v>333</v>
      </c>
      <c r="I30" t="s">
        <v>334</v>
      </c>
      <c r="J30" t="s">
        <v>335</v>
      </c>
      <c r="N30" t="s">
        <v>412</v>
      </c>
      <c r="AH30" s="126"/>
    </row>
    <row r="31" spans="1:34" x14ac:dyDescent="0.25">
      <c r="A31" s="121">
        <v>903</v>
      </c>
      <c r="B31" s="31"/>
      <c r="C31">
        <v>900</v>
      </c>
      <c r="E31" t="s">
        <v>413</v>
      </c>
      <c r="F31" t="s">
        <v>414</v>
      </c>
      <c r="H31" t="s">
        <v>333</v>
      </c>
      <c r="I31" t="s">
        <v>334</v>
      </c>
      <c r="J31" t="s">
        <v>335</v>
      </c>
      <c r="N31" t="s">
        <v>412</v>
      </c>
      <c r="AH31" s="126"/>
    </row>
    <row r="32" spans="1:34" x14ac:dyDescent="0.25">
      <c r="A32" s="121">
        <v>903</v>
      </c>
      <c r="B32" s="31"/>
      <c r="C32">
        <v>900</v>
      </c>
      <c r="E32" t="s">
        <v>413</v>
      </c>
      <c r="F32" t="s">
        <v>414</v>
      </c>
      <c r="H32" t="s">
        <v>333</v>
      </c>
      <c r="I32" t="s">
        <v>334</v>
      </c>
      <c r="J32" t="s">
        <v>335</v>
      </c>
      <c r="N32" t="s">
        <v>412</v>
      </c>
      <c r="AH32" s="126"/>
    </row>
    <row r="33" spans="1:34" x14ac:dyDescent="0.25">
      <c r="A33" s="121">
        <v>501</v>
      </c>
      <c r="B33" s="31"/>
      <c r="C33">
        <v>500</v>
      </c>
      <c r="E33" t="s">
        <v>413</v>
      </c>
      <c r="F33" t="s">
        <v>414</v>
      </c>
      <c r="H33" t="s">
        <v>333</v>
      </c>
      <c r="I33" t="s">
        <v>334</v>
      </c>
      <c r="J33" t="s">
        <v>335</v>
      </c>
      <c r="N33" t="s">
        <v>412</v>
      </c>
      <c r="AH33" s="126"/>
    </row>
    <row r="34" spans="1:34" x14ac:dyDescent="0.25">
      <c r="A34" s="121">
        <v>901</v>
      </c>
      <c r="B34" s="31"/>
      <c r="C34">
        <v>900</v>
      </c>
      <c r="E34" t="s">
        <v>413</v>
      </c>
      <c r="F34" t="s">
        <v>414</v>
      </c>
      <c r="H34" t="s">
        <v>333</v>
      </c>
      <c r="I34" t="s">
        <v>334</v>
      </c>
      <c r="J34" t="s">
        <v>335</v>
      </c>
      <c r="N34" t="s">
        <v>412</v>
      </c>
      <c r="AH34" s="126"/>
    </row>
    <row r="35" spans="1:34" x14ac:dyDescent="0.25">
      <c r="A35" s="121">
        <v>501</v>
      </c>
      <c r="B35" s="31"/>
      <c r="C35">
        <v>500</v>
      </c>
      <c r="E35" t="s">
        <v>413</v>
      </c>
      <c r="F35" t="s">
        <v>414</v>
      </c>
      <c r="H35" t="s">
        <v>333</v>
      </c>
      <c r="I35" t="s">
        <v>334</v>
      </c>
      <c r="J35" t="s">
        <v>335</v>
      </c>
      <c r="N35" t="s">
        <v>412</v>
      </c>
      <c r="AH35" s="126"/>
    </row>
    <row r="36" spans="1:34" x14ac:dyDescent="0.25">
      <c r="A36" s="121">
        <v>903</v>
      </c>
      <c r="B36" s="31"/>
      <c r="C36">
        <v>900</v>
      </c>
      <c r="E36" t="s">
        <v>413</v>
      </c>
      <c r="F36" t="s">
        <v>414</v>
      </c>
      <c r="H36" t="s">
        <v>333</v>
      </c>
      <c r="I36" t="s">
        <v>334</v>
      </c>
      <c r="J36" t="s">
        <v>335</v>
      </c>
      <c r="N36" t="s">
        <v>412</v>
      </c>
      <c r="AH36" s="126"/>
    </row>
    <row r="37" spans="1:34" x14ac:dyDescent="0.25">
      <c r="A37" s="121">
        <v>903</v>
      </c>
      <c r="B37" s="31"/>
      <c r="C37">
        <v>900</v>
      </c>
      <c r="E37" t="s">
        <v>413</v>
      </c>
      <c r="F37" t="s">
        <v>414</v>
      </c>
      <c r="H37" t="s">
        <v>333</v>
      </c>
      <c r="I37" t="s">
        <v>334</v>
      </c>
      <c r="J37" t="s">
        <v>335</v>
      </c>
      <c r="N37" t="s">
        <v>412</v>
      </c>
      <c r="AH37" s="126"/>
    </row>
    <row r="38" spans="1:34" x14ac:dyDescent="0.25">
      <c r="A38" s="121">
        <v>903</v>
      </c>
      <c r="B38" s="31"/>
      <c r="C38">
        <v>900</v>
      </c>
      <c r="E38" t="s">
        <v>413</v>
      </c>
      <c r="F38" t="s">
        <v>414</v>
      </c>
      <c r="H38" t="s">
        <v>333</v>
      </c>
      <c r="I38" t="s">
        <v>334</v>
      </c>
      <c r="J38" t="s">
        <v>335</v>
      </c>
      <c r="N38" t="s">
        <v>412</v>
      </c>
      <c r="AH38" s="126"/>
    </row>
    <row r="39" spans="1:34" x14ac:dyDescent="0.25">
      <c r="A39" s="121">
        <v>903</v>
      </c>
      <c r="B39" s="31"/>
      <c r="C39">
        <v>900</v>
      </c>
      <c r="E39" t="s">
        <v>413</v>
      </c>
      <c r="F39" t="s">
        <v>414</v>
      </c>
      <c r="H39" t="s">
        <v>333</v>
      </c>
      <c r="I39" t="s">
        <v>334</v>
      </c>
      <c r="J39" t="s">
        <v>335</v>
      </c>
      <c r="N39" t="s">
        <v>412</v>
      </c>
      <c r="AH39" s="126"/>
    </row>
    <row r="40" spans="1:34" x14ac:dyDescent="0.25">
      <c r="A40" s="121">
        <v>901</v>
      </c>
      <c r="B40" s="31"/>
      <c r="C40">
        <v>900</v>
      </c>
      <c r="E40" t="s">
        <v>413</v>
      </c>
      <c r="F40" t="s">
        <v>414</v>
      </c>
      <c r="H40" t="s">
        <v>333</v>
      </c>
      <c r="I40" t="s">
        <v>334</v>
      </c>
      <c r="J40" t="s">
        <v>335</v>
      </c>
      <c r="N40" t="s">
        <v>412</v>
      </c>
      <c r="AH40" s="126"/>
    </row>
    <row r="41" spans="1:34" x14ac:dyDescent="0.25">
      <c r="A41" s="121">
        <v>501</v>
      </c>
      <c r="B41" s="31"/>
      <c r="C41">
        <v>500</v>
      </c>
      <c r="E41" t="s">
        <v>413</v>
      </c>
      <c r="F41" t="s">
        <v>414</v>
      </c>
      <c r="H41" t="s">
        <v>333</v>
      </c>
      <c r="I41" t="s">
        <v>334</v>
      </c>
      <c r="J41" t="s">
        <v>335</v>
      </c>
      <c r="N41" t="s">
        <v>412</v>
      </c>
      <c r="AH41" s="126"/>
    </row>
    <row r="42" spans="1:34" x14ac:dyDescent="0.25">
      <c r="A42" s="121">
        <v>501</v>
      </c>
      <c r="B42" s="31"/>
      <c r="C42">
        <v>500</v>
      </c>
      <c r="E42" t="s">
        <v>413</v>
      </c>
      <c r="F42" t="s">
        <v>414</v>
      </c>
      <c r="H42" t="s">
        <v>333</v>
      </c>
      <c r="I42" t="s">
        <v>334</v>
      </c>
      <c r="J42" t="s">
        <v>335</v>
      </c>
      <c r="N42" t="s">
        <v>412</v>
      </c>
      <c r="AH42" s="126"/>
    </row>
    <row r="43" spans="1:34" x14ac:dyDescent="0.25">
      <c r="A43" s="121">
        <v>903</v>
      </c>
      <c r="B43" s="31"/>
      <c r="C43">
        <v>900</v>
      </c>
      <c r="E43" t="s">
        <v>413</v>
      </c>
      <c r="F43" t="s">
        <v>414</v>
      </c>
      <c r="H43" t="s">
        <v>333</v>
      </c>
      <c r="I43" t="s">
        <v>334</v>
      </c>
      <c r="J43" t="s">
        <v>335</v>
      </c>
      <c r="N43" t="s">
        <v>412</v>
      </c>
      <c r="AH43" s="126"/>
    </row>
    <row r="44" spans="1:34" x14ac:dyDescent="0.25">
      <c r="A44" s="121">
        <v>901</v>
      </c>
      <c r="B44" s="31"/>
      <c r="C44">
        <v>900</v>
      </c>
      <c r="E44" t="s">
        <v>413</v>
      </c>
      <c r="F44" t="s">
        <v>414</v>
      </c>
      <c r="H44" t="s">
        <v>333</v>
      </c>
      <c r="I44" t="s">
        <v>334</v>
      </c>
      <c r="J44" t="s">
        <v>335</v>
      </c>
      <c r="N44" t="s">
        <v>412</v>
      </c>
      <c r="AH44" s="126"/>
    </row>
    <row r="45" spans="1:34" x14ac:dyDescent="0.25">
      <c r="A45" s="121">
        <v>501</v>
      </c>
      <c r="B45" s="31"/>
      <c r="C45">
        <v>500</v>
      </c>
      <c r="E45" t="s">
        <v>413</v>
      </c>
      <c r="F45" t="s">
        <v>414</v>
      </c>
      <c r="H45" t="s">
        <v>333</v>
      </c>
      <c r="I45" t="s">
        <v>334</v>
      </c>
      <c r="J45" t="s">
        <v>335</v>
      </c>
      <c r="N45" t="s">
        <v>412</v>
      </c>
      <c r="AH45" s="126"/>
    </row>
    <row r="46" spans="1:34" x14ac:dyDescent="0.25">
      <c r="A46" s="121">
        <v>903</v>
      </c>
      <c r="B46" s="31"/>
      <c r="C46">
        <v>900</v>
      </c>
      <c r="E46" t="s">
        <v>413</v>
      </c>
      <c r="F46" t="s">
        <v>414</v>
      </c>
      <c r="H46" t="s">
        <v>333</v>
      </c>
      <c r="I46" t="s">
        <v>334</v>
      </c>
      <c r="J46" t="s">
        <v>335</v>
      </c>
      <c r="N46" t="s">
        <v>412</v>
      </c>
      <c r="AH46" s="126"/>
    </row>
    <row r="47" spans="1:34" x14ac:dyDescent="0.25">
      <c r="A47" s="121">
        <v>901</v>
      </c>
      <c r="B47" s="31"/>
      <c r="C47">
        <v>900</v>
      </c>
      <c r="E47" t="s">
        <v>413</v>
      </c>
      <c r="F47" t="s">
        <v>414</v>
      </c>
      <c r="H47" t="s">
        <v>333</v>
      </c>
      <c r="I47" t="s">
        <v>334</v>
      </c>
      <c r="J47" t="s">
        <v>335</v>
      </c>
      <c r="N47" t="s">
        <v>412</v>
      </c>
      <c r="AH47" s="126"/>
    </row>
    <row r="48" spans="1:34" x14ac:dyDescent="0.25">
      <c r="A48" s="121">
        <v>903</v>
      </c>
      <c r="B48" s="31"/>
      <c r="C48">
        <v>900</v>
      </c>
      <c r="E48" t="s">
        <v>413</v>
      </c>
      <c r="F48" t="s">
        <v>414</v>
      </c>
      <c r="H48" t="s">
        <v>333</v>
      </c>
      <c r="I48" t="s">
        <v>334</v>
      </c>
      <c r="J48" t="s">
        <v>335</v>
      </c>
      <c r="N48" t="s">
        <v>412</v>
      </c>
      <c r="AH48" s="126"/>
    </row>
    <row r="49" spans="1:34" x14ac:dyDescent="0.25">
      <c r="A49" s="121">
        <v>501</v>
      </c>
      <c r="B49" s="31"/>
      <c r="C49">
        <v>500</v>
      </c>
      <c r="E49" t="s">
        <v>413</v>
      </c>
      <c r="F49" t="s">
        <v>414</v>
      </c>
      <c r="H49" t="s">
        <v>333</v>
      </c>
      <c r="I49" t="s">
        <v>334</v>
      </c>
      <c r="J49" t="s">
        <v>335</v>
      </c>
      <c r="N49" t="s">
        <v>412</v>
      </c>
      <c r="AH49" s="126"/>
    </row>
    <row r="50" spans="1:34" x14ac:dyDescent="0.25">
      <c r="A50" s="121">
        <v>503</v>
      </c>
      <c r="B50" s="31"/>
      <c r="C50">
        <v>500</v>
      </c>
      <c r="E50" t="s">
        <v>413</v>
      </c>
      <c r="F50" t="s">
        <v>414</v>
      </c>
      <c r="H50" t="s">
        <v>333</v>
      </c>
      <c r="I50" t="s">
        <v>334</v>
      </c>
      <c r="J50" t="s">
        <v>335</v>
      </c>
      <c r="N50" t="s">
        <v>412</v>
      </c>
      <c r="AH50" s="126"/>
    </row>
    <row r="51" spans="1:34" x14ac:dyDescent="0.25">
      <c r="A51" s="121">
        <v>901</v>
      </c>
      <c r="B51" s="31"/>
      <c r="C51">
        <v>900</v>
      </c>
      <c r="E51" t="s">
        <v>413</v>
      </c>
      <c r="F51" t="s">
        <v>414</v>
      </c>
      <c r="H51" t="s">
        <v>333</v>
      </c>
      <c r="I51" t="s">
        <v>334</v>
      </c>
      <c r="J51" t="s">
        <v>335</v>
      </c>
      <c r="N51" t="s">
        <v>412</v>
      </c>
      <c r="AH51" s="126"/>
    </row>
    <row r="52" spans="1:34" x14ac:dyDescent="0.25">
      <c r="A52" s="121">
        <v>901</v>
      </c>
      <c r="B52" s="31"/>
      <c r="C52">
        <v>900</v>
      </c>
      <c r="E52" t="s">
        <v>413</v>
      </c>
      <c r="F52" t="s">
        <v>414</v>
      </c>
      <c r="H52" t="s">
        <v>333</v>
      </c>
      <c r="I52" t="s">
        <v>334</v>
      </c>
      <c r="J52" t="s">
        <v>335</v>
      </c>
      <c r="N52" t="s">
        <v>412</v>
      </c>
      <c r="AH52" s="126"/>
    </row>
    <row r="53" spans="1:34" x14ac:dyDescent="0.25">
      <c r="A53" s="121">
        <v>903</v>
      </c>
      <c r="B53" s="31"/>
      <c r="C53">
        <v>900</v>
      </c>
      <c r="E53" t="s">
        <v>413</v>
      </c>
      <c r="F53" t="s">
        <v>414</v>
      </c>
      <c r="H53" t="s">
        <v>333</v>
      </c>
      <c r="I53" t="s">
        <v>334</v>
      </c>
      <c r="J53" t="s">
        <v>335</v>
      </c>
      <c r="N53" t="s">
        <v>412</v>
      </c>
      <c r="AH53" s="126"/>
    </row>
    <row r="54" spans="1:34" x14ac:dyDescent="0.25">
      <c r="A54" s="121">
        <v>501</v>
      </c>
      <c r="B54" s="31"/>
      <c r="C54">
        <v>500</v>
      </c>
      <c r="E54" t="s">
        <v>413</v>
      </c>
      <c r="F54" t="s">
        <v>414</v>
      </c>
      <c r="H54" t="s">
        <v>333</v>
      </c>
      <c r="I54" t="s">
        <v>334</v>
      </c>
      <c r="J54" t="s">
        <v>335</v>
      </c>
      <c r="N54" t="s">
        <v>412</v>
      </c>
      <c r="AH54" s="126"/>
    </row>
    <row r="55" spans="1:34" x14ac:dyDescent="0.25">
      <c r="A55" s="121">
        <v>903</v>
      </c>
      <c r="B55" s="31"/>
      <c r="C55">
        <v>900</v>
      </c>
      <c r="E55" t="s">
        <v>413</v>
      </c>
      <c r="F55" t="s">
        <v>414</v>
      </c>
      <c r="H55" t="s">
        <v>333</v>
      </c>
      <c r="I55" t="s">
        <v>334</v>
      </c>
      <c r="J55" t="s">
        <v>335</v>
      </c>
      <c r="N55" t="s">
        <v>412</v>
      </c>
      <c r="AH55" s="126"/>
    </row>
    <row r="56" spans="1:34" x14ac:dyDescent="0.25">
      <c r="A56" s="121">
        <v>903</v>
      </c>
      <c r="B56" s="31"/>
      <c r="C56">
        <v>900</v>
      </c>
      <c r="E56" t="s">
        <v>413</v>
      </c>
      <c r="F56" t="s">
        <v>414</v>
      </c>
      <c r="H56" t="s">
        <v>333</v>
      </c>
      <c r="I56" t="s">
        <v>334</v>
      </c>
      <c r="J56" t="s">
        <v>335</v>
      </c>
      <c r="N56" t="s">
        <v>412</v>
      </c>
      <c r="AH56" s="126"/>
    </row>
    <row r="57" spans="1:34" x14ac:dyDescent="0.25">
      <c r="A57" s="121">
        <v>903</v>
      </c>
      <c r="B57" s="31"/>
      <c r="C57">
        <v>900</v>
      </c>
      <c r="E57" t="s">
        <v>413</v>
      </c>
      <c r="F57" t="s">
        <v>414</v>
      </c>
      <c r="H57" t="s">
        <v>333</v>
      </c>
      <c r="I57" t="s">
        <v>334</v>
      </c>
      <c r="J57" t="s">
        <v>335</v>
      </c>
      <c r="N57" t="s">
        <v>412</v>
      </c>
      <c r="AH57" s="126"/>
    </row>
    <row r="58" spans="1:34" x14ac:dyDescent="0.25">
      <c r="A58" s="121">
        <v>305</v>
      </c>
      <c r="B58" s="31"/>
      <c r="C58">
        <v>300</v>
      </c>
      <c r="E58" t="s">
        <v>413</v>
      </c>
      <c r="F58" t="s">
        <v>414</v>
      </c>
      <c r="H58" t="s">
        <v>333</v>
      </c>
      <c r="I58" t="s">
        <v>334</v>
      </c>
      <c r="J58" t="s">
        <v>335</v>
      </c>
      <c r="N58" t="s">
        <v>412</v>
      </c>
      <c r="AH58" s="126"/>
    </row>
    <row r="59" spans="1:34" x14ac:dyDescent="0.25">
      <c r="A59" s="121">
        <v>305</v>
      </c>
      <c r="B59" s="31"/>
      <c r="C59">
        <v>300</v>
      </c>
      <c r="E59" t="s">
        <v>413</v>
      </c>
      <c r="F59" t="s">
        <v>414</v>
      </c>
      <c r="H59" t="s">
        <v>333</v>
      </c>
      <c r="I59" t="s">
        <v>334</v>
      </c>
      <c r="J59" t="s">
        <v>335</v>
      </c>
      <c r="N59" t="s">
        <v>412</v>
      </c>
      <c r="AH59" s="126"/>
    </row>
    <row r="60" spans="1:34" x14ac:dyDescent="0.25">
      <c r="A60" s="121">
        <v>305</v>
      </c>
      <c r="B60" s="31"/>
      <c r="C60">
        <v>300</v>
      </c>
      <c r="E60" t="s">
        <v>413</v>
      </c>
      <c r="F60" t="s">
        <v>414</v>
      </c>
      <c r="H60" t="s">
        <v>333</v>
      </c>
      <c r="I60" t="s">
        <v>334</v>
      </c>
      <c r="J60" t="s">
        <v>335</v>
      </c>
      <c r="N60" t="s">
        <v>412</v>
      </c>
      <c r="AH60" s="126"/>
    </row>
    <row r="61" spans="1:34" x14ac:dyDescent="0.25">
      <c r="A61" s="121">
        <v>503</v>
      </c>
      <c r="B61" s="31"/>
      <c r="C61">
        <v>500</v>
      </c>
      <c r="E61" t="s">
        <v>413</v>
      </c>
      <c r="F61" t="s">
        <v>414</v>
      </c>
      <c r="H61" t="s">
        <v>333</v>
      </c>
      <c r="I61" t="s">
        <v>334</v>
      </c>
      <c r="J61" t="s">
        <v>335</v>
      </c>
      <c r="N61" t="s">
        <v>412</v>
      </c>
      <c r="AH61" s="126"/>
    </row>
    <row r="62" spans="1:34" x14ac:dyDescent="0.25">
      <c r="A62" s="121">
        <v>901</v>
      </c>
      <c r="B62" s="31"/>
      <c r="C62">
        <v>900</v>
      </c>
      <c r="E62" t="s">
        <v>413</v>
      </c>
      <c r="F62" t="s">
        <v>414</v>
      </c>
      <c r="H62" t="s">
        <v>333</v>
      </c>
      <c r="I62" t="s">
        <v>334</v>
      </c>
      <c r="J62" t="s">
        <v>335</v>
      </c>
      <c r="N62" t="s">
        <v>412</v>
      </c>
      <c r="AH62" s="126"/>
    </row>
    <row r="63" spans="1:34" x14ac:dyDescent="0.25">
      <c r="A63" s="121">
        <v>305</v>
      </c>
      <c r="B63" s="31"/>
      <c r="C63">
        <v>300</v>
      </c>
      <c r="E63" t="s">
        <v>413</v>
      </c>
      <c r="F63" t="s">
        <v>414</v>
      </c>
      <c r="H63" t="s">
        <v>333</v>
      </c>
      <c r="I63" t="s">
        <v>334</v>
      </c>
      <c r="J63" t="s">
        <v>335</v>
      </c>
      <c r="N63" t="s">
        <v>412</v>
      </c>
      <c r="AH63" s="126"/>
    </row>
    <row r="64" spans="1:34" x14ac:dyDescent="0.25">
      <c r="A64" s="121">
        <v>503</v>
      </c>
      <c r="B64" s="31"/>
      <c r="C64">
        <v>500</v>
      </c>
      <c r="E64" t="s">
        <v>413</v>
      </c>
      <c r="F64" t="s">
        <v>414</v>
      </c>
      <c r="H64" t="s">
        <v>333</v>
      </c>
      <c r="I64" t="s">
        <v>334</v>
      </c>
      <c r="J64" t="s">
        <v>335</v>
      </c>
      <c r="N64" t="s">
        <v>412</v>
      </c>
      <c r="AH64" s="126"/>
    </row>
    <row r="65" spans="1:34" ht="15.75" thickBot="1" x14ac:dyDescent="0.3">
      <c r="A65" s="122">
        <v>503</v>
      </c>
      <c r="B65" s="39"/>
      <c r="C65" s="40">
        <v>500</v>
      </c>
      <c r="D65" s="40" t="s">
        <v>340</v>
      </c>
      <c r="E65" s="40" t="s">
        <v>413</v>
      </c>
      <c r="F65" s="40" t="s">
        <v>414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COUNTIF(OFFSET(Pasaia_1_5a_raw!C2,0,0,D9-B9+1,1), "100")</f>
        <v>15</v>
      </c>
      <c r="C16" s="36">
        <f ca="1">(B16/H75)*100</f>
        <v>23.4375</v>
      </c>
      <c r="D16" s="36">
        <f ca="1">SUM(J17:J34)</f>
        <v>0.50040242353818787</v>
      </c>
      <c r="E16" s="160">
        <f ca="1">1-SUM(K17:K34)</f>
        <v>0.31999999999999984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COUNTIF(OFFSET(Pasaia_1_5a_raw!C2,0,0,D9-B9+1,1),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COUNTIF(OFFSET(Pasaia_1_5a_raw!A2,0,0,D9-B9+1,1),"108")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COUNTIF(OFFSET(Pasaia_1_5a_raw!C2,0,0,D9-B9+1,1), "300")</f>
        <v>10</v>
      </c>
      <c r="C18" s="36">
        <f ca="1">(B18/H75)*100</f>
        <v>15.625</v>
      </c>
      <c r="D18" s="36">
        <f ca="1">SUM(J39:J44)</f>
        <v>0.3250829733914482</v>
      </c>
      <c r="E18" s="160">
        <f ca="1">1-SUM(K39:K44)</f>
        <v>0.17999999999999994</v>
      </c>
      <c r="G18" s="163" t="s">
        <v>213</v>
      </c>
      <c r="H18">
        <f ca="1">COUNTIF(OFFSET(Pasaia_1_5a_raw!A2,0,0,D9-B9+1,1),"105")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COUNTIF(OFFSET(Pasaia_1_5a_raw!C2,0,0,D9-B9+1,1),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COUNTIF(OFFSET(Pasaia_1_5a_raw!A2,0,0,D9-B9+1,1),"103")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COUNTIF(OFFSET(Pasaia_1_5a_raw!C2,0,0,D9-B9+1,1), "500")</f>
        <v>29</v>
      </c>
      <c r="C20" s="36">
        <f ca="1">(B20/H75)*100</f>
        <v>45.3125</v>
      </c>
      <c r="D20" s="36">
        <f ca="1">SUM(J49:J52)</f>
        <v>0.64418577708637659</v>
      </c>
      <c r="E20" s="160">
        <f ca="1">1-SUM(K49:K52)</f>
        <v>0.45184304399524378</v>
      </c>
      <c r="G20" s="163" t="s">
        <v>215</v>
      </c>
      <c r="H20">
        <f ca="1">COUNTIF(OFFSET(Pasaia_1_5a_raw!A2,0,0,D9-B9+1,1),"107")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COUNTIF(OFFSET(Pasaia_1_5a_raw!C2,0,0,D9-B9+1,1), "600")</f>
        <v>2</v>
      </c>
      <c r="C21" s="32">
        <f ca="1">(B21/H75)*100</f>
        <v>3.125</v>
      </c>
      <c r="D21" s="32">
        <f ca="1">SUM(J54:J57)</f>
        <v>0</v>
      </c>
      <c r="E21" s="159">
        <f ca="1">1-SUM(K54:K57)</f>
        <v>0</v>
      </c>
      <c r="G21" s="163" t="s">
        <v>216</v>
      </c>
      <c r="H21">
        <f ca="1">COUNTIF(OFFSET(Pasaia_1_5a_raw!A2,0,0,D9-B9+1,1),"101")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COUNTIF(OFFSET(Pasaia_1_5a_raw!C2,0,0,D9-B9+1,1), "700")</f>
        <v>1</v>
      </c>
      <c r="C22" s="36">
        <f ca="1">(B22/H75)*100</f>
        <v>1.5625</v>
      </c>
      <c r="D22" s="36">
        <f ca="1">SUM(J59:J63)</f>
        <v>0</v>
      </c>
      <c r="E22" s="160">
        <f ca="1">1-SUM(K59:K63)</f>
        <v>0</v>
      </c>
      <c r="G22" s="163" t="s">
        <v>217</v>
      </c>
      <c r="H22">
        <f ca="1">COUNTIF(OFFSET(Pasaia_1_5a_raw!A2,0,0,D9-B9+1,1),"106")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COUNTIF(OFFSET(Pasaia_1_5a_raw!C2,0,0,D9-B9+1,1),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COUNTIF(OFFSET(Pasaia_1_5a_raw!A2,0,0,D9-B9+1,1),"102")</f>
        <v>3</v>
      </c>
      <c r="I23" s="32">
        <f ca="1">(H23/H75)*100</f>
        <v>4.6875</v>
      </c>
      <c r="J23" s="32">
        <f ca="1">IF(H23=0,0,-1*((H23/B16)*(LN(H23/B16))))</f>
        <v>0.32188758248682009</v>
      </c>
      <c r="K23" s="159">
        <f ca="1">IF(H23=0,0,((H23/B16)^2))</f>
        <v>4.0000000000000008E-2</v>
      </c>
    </row>
    <row r="24" spans="1:14" x14ac:dyDescent="0.25">
      <c r="A24" s="162" t="s">
        <v>328</v>
      </c>
      <c r="B24" s="35">
        <f ca="1">COUNTIF(OFFSET(Pasaia_1_5a_raw!C2,0,0,D9-B9+1,1), "900")</f>
        <v>7</v>
      </c>
      <c r="C24" s="36">
        <f ca="1">(B24/H75)*100</f>
        <v>10.9375</v>
      </c>
      <c r="D24" s="36">
        <f ca="1">SUM(J68:J72)</f>
        <v>0.59826958858525725</v>
      </c>
      <c r="E24" s="160">
        <f ca="1">1-SUM(K68:K72)</f>
        <v>0.40816326530612246</v>
      </c>
      <c r="G24" s="163" t="s">
        <v>219</v>
      </c>
      <c r="H24">
        <f ca="1">COUNTIF(OFFSET(Pasaia_1_5a_raw!A2,0,0,D9-B9+1,1),"104")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59">
        <f ca="1">IF(H24=0,0,((H24/B16)^2))</f>
        <v>0</v>
      </c>
    </row>
    <row r="25" spans="1:14" x14ac:dyDescent="0.25">
      <c r="A25" s="163" t="s">
        <v>329</v>
      </c>
      <c r="B25">
        <f ca="1">COUNTIF(OFFSET(Pasaia_1_5a_raw!C2,0,0,D9-B9+1,1),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COUNTIF(OFFSET(Pasaia_1_5a_raw!A2,0,0,D9-B9+1,1),"111")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COUNTIF(OFFSET(Pasaia_1_5a_raw!A2,0,0,D9-B9+1,1),"112")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COUNTIF(OFFSET(Pasaia_1_5a_raw!A2,0,0,D9-B9+1,1),"113")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COUNTIF(OFFSET(Pasaia_1_5a_raw!A2,0,0,D9-B9+1,1),"114")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COUNTIF(OFFSET(Pasaia_1_5a_raw!A2,0,0,D9-B9+1,1),"115")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COUNTIF(OFFSET(Pasaia_1_5a_raw!A2,0,0,D9-B9+1,1),"116")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COUNTIF(OFFSET(Pasaia_1_5a_raw!A2,0,0,D9-B9+1,1),"117")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COUNTIF(OFFSET(Pasaia_1_5a_raw!A2,0,0,D9-B9+1,1),"118")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COUNTIF(OFFSET(Pasaia_1_5a_raw!A2,0,0,D9-B9+1,1),"109")</f>
        <v>12</v>
      </c>
      <c r="I33" s="32">
        <f ca="1">(H33/H75)*100</f>
        <v>18.75</v>
      </c>
      <c r="J33" s="32">
        <f ca="1">IF(H33=0,0,-1*((H33/B16)*(LN(H33/B16))))</f>
        <v>0.17851484105136778</v>
      </c>
      <c r="K33" s="159">
        <f ca="1">IF(H33=0,0,((H33/B16)^2))</f>
        <v>0.64000000000000012</v>
      </c>
    </row>
    <row r="34" spans="7:11" x14ac:dyDescent="0.25">
      <c r="G34" s="163" t="s">
        <v>229</v>
      </c>
      <c r="H34">
        <f ca="1">COUNTIF(OFFSET(Pasaia_1_5a_raw!A2,0,0,D9-B9+1,1),"110")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COUNTIF(OFFSET(Pasaia_1_5a_raw!A2,0,0,D9-B9+1,1),"202")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COUNTIF(OFFSET(Pasaia_1_5a_raw!A2,0,0,D9-B9+1,1),"201")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COUNTIF(OFFSET(Pasaia_1_5a_raw!A2,0,0,D9-B9+1,1),"306")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COUNTIF(OFFSET(Pasaia_1_5a_raw!A2,0,0,D9-B9+1,1),"302")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COUNTIF(OFFSET(Pasaia_1_5a_raw!A2,0,0,D9-B9+1,1),"307")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COUNTIF(OFFSET(Pasaia_1_5a_raw!A2,0,0,D9-B9+1,1),"303")</f>
        <v>1</v>
      </c>
      <c r="I42" s="32">
        <f ca="1">(H42/H75)*100</f>
        <v>1.5625</v>
      </c>
      <c r="J42" s="32">
        <f ca="1">IF(H42=0,0,-1*((H42/B18)*(LN(H42/B18))))</f>
        <v>0.23025850929940456</v>
      </c>
      <c r="K42" s="159">
        <f ca="1">IF(H42=0,0,((H42/B18)^2))</f>
        <v>1.0000000000000002E-2</v>
      </c>
    </row>
    <row r="43" spans="7:11" x14ac:dyDescent="0.25">
      <c r="G43" s="163" t="s">
        <v>236</v>
      </c>
      <c r="H43">
        <f ca="1">COUNTIF(OFFSET(Pasaia_1_5a_raw!A2,0,0,D9-B9+1,1),"304")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COUNTIF(OFFSET(Pasaia_1_5a_raw!A2,0,0,D9-B9+1,1),"305")</f>
        <v>9</v>
      </c>
      <c r="I44" s="32">
        <f ca="1">(H44/H75)*100</f>
        <v>14.0625</v>
      </c>
      <c r="J44" s="32">
        <f ca="1">IF(H44=0,0,-1*((H44/B18)*(LN(H44/B18))))</f>
        <v>9.4824464092043662E-2</v>
      </c>
      <c r="K44" s="159">
        <f ca="1">IF(H44=0,0,((H44/B18)^2))</f>
        <v>0.81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COUNTIF(OFFSET(Pasaia_1_5a_raw!A2,0,0,D9-B9+1,1),"401")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COUNTIF(OFFSET(Pasaia_1_5a_raw!A2,0,0,D9-B9+1,1),"402")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COUNTIF(OFFSET(Pasaia_1_5a_raw!A2,0,0,D9-B9+1,1),"501")</f>
        <v>19</v>
      </c>
      <c r="I49" s="32">
        <f ca="1">(H49/H75)*100</f>
        <v>29.6875</v>
      </c>
      <c r="J49" s="32">
        <f ca="1">IF(H49=0,0,-1*((H49/B20)*(LN(H49/B20))))</f>
        <v>0.27704414364071167</v>
      </c>
      <c r="K49" s="159">
        <f ca="1">IF(H49=0,0,((H49/B20)^2))</f>
        <v>0.42925089179548154</v>
      </c>
    </row>
    <row r="50" spans="7:11" x14ac:dyDescent="0.25">
      <c r="G50" s="163" t="s">
        <v>241</v>
      </c>
      <c r="H50">
        <f ca="1">COUNTIF(OFFSET(Pasaia_1_5a_raw!A2,0,0,D9-B9+1,1),"502")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COUNTIF(OFFSET(Pasaia_1_5a_raw!A2,0,0,D9-B9+1,1),"503")</f>
        <v>10</v>
      </c>
      <c r="I51" s="32">
        <f ca="1">(H51/H75)*100</f>
        <v>15.625</v>
      </c>
      <c r="J51" s="32">
        <f ca="1">IF(H51=0,0,-1*((H51/B20)*(LN(H51/B20))))</f>
        <v>0.36714163344566492</v>
      </c>
      <c r="K51" s="159">
        <f ca="1">IF(H51=0,0,((H51/B20)^2))</f>
        <v>0.11890606420927469</v>
      </c>
    </row>
    <row r="52" spans="7:11" x14ac:dyDescent="0.25">
      <c r="G52" s="163" t="s">
        <v>243</v>
      </c>
      <c r="H52">
        <f ca="1">COUNTIF(OFFSET(Pasaia_1_5a_raw!A2,0,0,D9-B9+1,1),"504")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COUNTIF(OFFSET(Pasaia_1_5a_raw!A2,0,0,D9-B9+1,1),"601")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COUNTIF(OFFSET(Pasaia_1_5a_raw!A2,0,0,D9-B9+1,1),"602")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COUNTIF(OFFSET(Pasaia_1_5a_raw!A2,0,0,D9-B9+1,1),"603")</f>
        <v>2</v>
      </c>
      <c r="I56" s="32">
        <f ca="1">(H56/H75)*100</f>
        <v>3.125</v>
      </c>
      <c r="J56" s="32">
        <f ca="1">IF(H56=0,0,-1*((H56/B21)*(LN(H56/B21))))</f>
        <v>0</v>
      </c>
      <c r="K56" s="159">
        <f ca="1">IF(H56=0,0,((H56/B21)^2))</f>
        <v>1</v>
      </c>
    </row>
    <row r="57" spans="7:11" x14ac:dyDescent="0.25">
      <c r="G57" s="163" t="s">
        <v>247</v>
      </c>
      <c r="H57">
        <f ca="1">COUNTIF(OFFSET(Pasaia_1_5a_raw!A2,0,0,D9-B9+1,1),"604")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59">
        <f ca="1">IF(H57=0,0,((H57/B21)^2))</f>
        <v>0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COUNTIF(OFFSET(Pasaia_1_5a_raw!A2,0,0,D9-B9+1,1),"701")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COUNTIF(OFFSET(Pasaia_1_5a_raw!A2,0,0,D9-B9+1,1),"702")</f>
        <v>1</v>
      </c>
      <c r="I60" s="32">
        <f ca="1">(H60/H75)*100</f>
        <v>1.5625</v>
      </c>
      <c r="J60" s="32">
        <f ca="1">IF(H60=0,0,-1*((H60/B22)*(LN(H60/B22))))</f>
        <v>0</v>
      </c>
      <c r="K60" s="159">
        <f ca="1">IF(H60=0,0,((H60/B22)^2))</f>
        <v>1</v>
      </c>
    </row>
    <row r="61" spans="7:11" x14ac:dyDescent="0.25">
      <c r="G61" s="163" t="s">
        <v>250</v>
      </c>
      <c r="H61">
        <f ca="1">COUNTIF(OFFSET(Pasaia_1_5a_raw!A2,0,0,D9-B9+1,1),"703")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COUNTIF(OFFSET(Pasaia_1_5a_raw!A2,0,0,D9-B9+1,1),"705")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COUNTIF(OFFSET(Pasaia_1_5a_raw!A2,0,0,D9-B9+1,1),"704")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COUNTIF(OFFSET(Pasaia_1_5a_raw!A2,0,0,D9-B9+1,1),"801")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COUNTIF(OFFSET(Pasaia_1_5a_raw!A2,0,0,D9-B9+1,1),"802")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COUNTIF(OFFSET(Pasaia_1_5a_raw!A2,0,0,D9-B9+1,1),"901")</f>
        <v>5</v>
      </c>
      <c r="I68" s="32">
        <f ca="1">(H68/H75)*100</f>
        <v>7.8125</v>
      </c>
      <c r="J68" s="32">
        <f ca="1">IF(H68=0,0,-1*((H68/B24)*(LN(H68/B24))))</f>
        <v>0.24033731187229493</v>
      </c>
      <c r="K68" s="159">
        <f ca="1">IF(H68=0,0,((H68/B24)^2))</f>
        <v>0.51020408163265307</v>
      </c>
    </row>
    <row r="69" spans="7:11" x14ac:dyDescent="0.25">
      <c r="G69" s="163" t="s">
        <v>256</v>
      </c>
      <c r="H69">
        <f ca="1">COUNTIF(OFFSET(Pasaia_1_5a_raw!A2,0,0,D9-B9+1,1),"902")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COUNTIF(OFFSET(Pasaia_1_5a_raw!A2,0,0,D9-B9+1,1),"904")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COUNTIF(OFFSET(Pasaia_1_5a_raw!A2,0,0,D9-B9+1,1),"905")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59">
        <f ca="1">IF(H71=0,0,((H71/B24)^2))</f>
        <v>0</v>
      </c>
    </row>
    <row r="72" spans="7:11" x14ac:dyDescent="0.25">
      <c r="G72" s="163" t="s">
        <v>259</v>
      </c>
      <c r="H72">
        <f ca="1">COUNTIF(OFFSET(Pasaia_1_5a_raw!A2,0,0,D9-B9+1,1),"903")</f>
        <v>2</v>
      </c>
      <c r="I72" s="32">
        <f ca="1">(H72/H75)*100</f>
        <v>3.125</v>
      </c>
      <c r="J72" s="32">
        <f ca="1">IF(H72=0,0,-1*((H72/B24)*(LN(H72/B24))))</f>
        <v>0.35793227671296229</v>
      </c>
      <c r="K72" s="159">
        <f ca="1">IF(H72=0,0,((H72/B24)^2))</f>
        <v>8.1632653061224483E-2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COUNTIF(OFFSET(Pasaia_1_5a_raw!A2,0,0,D9-B9+1,1),"1001")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SUM(H16:H72)</f>
        <v>64</v>
      </c>
      <c r="I75" s="51">
        <f ca="1">SUM(I16:I72)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COUNTIF(OFFSET(Pasaia_1_5b_raw!C2,0,0,D9-B9+1,1), "100")</f>
        <v>1</v>
      </c>
      <c r="C16" s="36">
        <f ca="1">(B16/H75)*100</f>
        <v>1.5625</v>
      </c>
      <c r="D16" s="36">
        <f ca="1">SUM(J17:J34)</f>
        <v>0</v>
      </c>
      <c r="E16" s="172">
        <f ca="1">1-SUM(K17:K34)</f>
        <v>0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COUNTIF(OFFSET(Pasaia_1_5b_raw!C2,0,0,D9-B9+1,1),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COUNTIF(OFFSET(Pasaia_1_5b_raw!A2,0,0,D9-B9+1,1),"108")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COUNTIF(OFFSET(Pasaia_1_5b_raw!C2,0,0,D9-B9+1,1), "300")</f>
        <v>8</v>
      </c>
      <c r="C18" s="36">
        <f ca="1">(B18/H75)*100</f>
        <v>12.5</v>
      </c>
      <c r="D18" s="36">
        <f ca="1">SUM(J39:J44)</f>
        <v>0</v>
      </c>
      <c r="E18" s="172">
        <f ca="1">1-SUM(K39:K44)</f>
        <v>0</v>
      </c>
      <c r="G18" s="175" t="s">
        <v>213</v>
      </c>
      <c r="H18">
        <f ca="1">COUNTIF(OFFSET(Pasaia_1_5b_raw!A2,0,0,D9-B9+1,1),"105")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COUNTIF(OFFSET(Pasaia_1_5b_raw!C2,0,0,D9-B9+1,1),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COUNTIF(OFFSET(Pasaia_1_5b_raw!A2,0,0,D9-B9+1,1),"103")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COUNTIF(OFFSET(Pasaia_1_5b_raw!C2,0,0,D9-B9+1,1), "500")</f>
        <v>31</v>
      </c>
      <c r="C20" s="36">
        <f ca="1">(B20/H75)*100</f>
        <v>48.4375</v>
      </c>
      <c r="D20" s="36">
        <f ca="1">SUM(J49:J52)</f>
        <v>0.65039064087669796</v>
      </c>
      <c r="E20" s="172">
        <f ca="1">1-SUM(K49:K52)</f>
        <v>0.45785639958376689</v>
      </c>
      <c r="G20" s="175" t="s">
        <v>215</v>
      </c>
      <c r="H20">
        <f ca="1">COUNTIF(OFFSET(Pasaia_1_5b_raw!A2,0,0,D9-B9+1,1),"107")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COUNTIF(OFFSET(Pasaia_1_5b_raw!C2,0,0,D9-B9+1,1), "600")</f>
        <v>2</v>
      </c>
      <c r="C21" s="32">
        <f ca="1">(B21/H75)*100</f>
        <v>3.125</v>
      </c>
      <c r="D21" s="32">
        <f ca="1">SUM(J54:J57)</f>
        <v>0</v>
      </c>
      <c r="E21" s="171">
        <f ca="1">1-SUM(K54:K57)</f>
        <v>0</v>
      </c>
      <c r="G21" s="175" t="s">
        <v>216</v>
      </c>
      <c r="H21">
        <f ca="1">COUNTIF(OFFSET(Pasaia_1_5b_raw!A2,0,0,D9-B9+1,1),"101")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COUNTIF(OFFSET(Pasaia_1_5b_raw!C2,0,0,D9-B9+1,1),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COUNTIF(OFFSET(Pasaia_1_5b_raw!A2,0,0,D9-B9+1,1),"106")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COUNTIF(OFFSET(Pasaia_1_5b_raw!C2,0,0,D9-B9+1,1),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COUNTIF(OFFSET(Pasaia_1_5b_raw!A2,0,0,D9-B9+1,1),"102")</f>
        <v>1</v>
      </c>
      <c r="I23" s="32">
        <f ca="1">(H23/H75)*100</f>
        <v>1.5625</v>
      </c>
      <c r="J23" s="32">
        <f ca="1">IF(H23=0,0,-1*((H23/B16)*(LN(H23/B16))))</f>
        <v>0</v>
      </c>
      <c r="K23" s="171">
        <f ca="1">IF(H23=0,0,((H23/B16)^2))</f>
        <v>1</v>
      </c>
    </row>
    <row r="24" spans="1:14" x14ac:dyDescent="0.25">
      <c r="A24" s="174" t="s">
        <v>328</v>
      </c>
      <c r="B24" s="35">
        <f ca="1">COUNTIF(OFFSET(Pasaia_1_5b_raw!C2,0,0,D9-B9+1,1), "900")</f>
        <v>22</v>
      </c>
      <c r="C24" s="36">
        <f ca="1">(B24/H75)*100</f>
        <v>34.375</v>
      </c>
      <c r="D24" s="36">
        <f ca="1">SUM(J68:J72)</f>
        <v>0.67652596049349989</v>
      </c>
      <c r="E24" s="172">
        <f ca="1">1-SUM(K68:K72)</f>
        <v>0.48347107438016523</v>
      </c>
      <c r="G24" s="175" t="s">
        <v>219</v>
      </c>
      <c r="H24">
        <f ca="1">COUNTIF(OFFSET(Pasaia_1_5b_raw!A2,0,0,D9-B9+1,1),"104")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71">
        <f ca="1">IF(H24=0,0,((H24/B16)^2))</f>
        <v>0</v>
      </c>
    </row>
    <row r="25" spans="1:14" x14ac:dyDescent="0.25">
      <c r="A25" s="175" t="s">
        <v>329</v>
      </c>
      <c r="B25">
        <f ca="1">COUNTIF(OFFSET(Pasaia_1_5b_raw!C2,0,0,D9-B9+1,1), "1000")</f>
        <v>0</v>
      </c>
      <c r="C25" s="32">
        <f ca="1">(B25/H75)*100</f>
        <v>0</v>
      </c>
      <c r="D25" s="32">
        <f>SUM(J74:J74)</f>
        <v>0</v>
      </c>
      <c r="E25" s="171">
        <f ca="1">1-SUM(K74:K74)</f>
        <v>1</v>
      </c>
      <c r="G25" s="175" t="s">
        <v>220</v>
      </c>
      <c r="H25">
        <f ca="1">COUNTIF(OFFSET(Pasaia_1_5b_raw!A2,0,0,D9-B9+1,1),"111")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COUNTIF(OFFSET(Pasaia_1_5b_raw!A2,0,0,D9-B9+1,1),"112")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COUNTIF(OFFSET(Pasaia_1_5b_raw!A2,0,0,D9-B9+1,1),"113")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COUNTIF(OFFSET(Pasaia_1_5b_raw!A2,0,0,D9-B9+1,1),"114")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COUNTIF(OFFSET(Pasaia_1_5b_raw!A2,0,0,D9-B9+1,1),"115")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COUNTIF(OFFSET(Pasaia_1_5b_raw!A2,0,0,D9-B9+1,1),"116")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COUNTIF(OFFSET(Pasaia_1_5b_raw!A2,0,0,D9-B9+1,1),"117")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COUNTIF(OFFSET(Pasaia_1_5b_raw!A2,0,0,D9-B9+1,1),"118")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COUNTIF(OFFSET(Pasaia_1_5b_raw!A2,0,0,D9-B9+1,1),"109")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COUNTIF(OFFSET(Pasaia_1_5b_raw!A2,0,0,D9-B9+1,1),"110")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COUNTIF(OFFSET(Pasaia_1_5b_raw!A2,0,0,D9-B9+1,1),"202")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COUNTIF(OFFSET(Pasaia_1_5b_raw!A2,0,0,D9-B9+1,1),"201")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COUNTIF(OFFSET(Pasaia_1_5b_raw!A2,0,0,D9-B9+1,1),"306")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COUNTIF(OFFSET(Pasaia_1_5b_raw!A2,0,0,D9-B9+1,1),"302")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COUNTIF(OFFSET(Pasaia_1_5b_raw!A2,0,0,D9-B9+1,1),"307")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COUNTIF(OFFSET(Pasaia_1_5b_raw!A2,0,0,D9-B9+1,1),"303")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COUNTIF(OFFSET(Pasaia_1_5b_raw!A2,0,0,D9-B9+1,1),"304")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COUNTIF(OFFSET(Pasaia_1_5b_raw!A2,0,0,D9-B9+1,1),"305")</f>
        <v>8</v>
      </c>
      <c r="I44" s="32">
        <f ca="1">(H44/H75)*100</f>
        <v>12.5</v>
      </c>
      <c r="J44" s="32">
        <f ca="1">IF(H44=0,0,-1*((H44/B18)*(LN(H44/B18))))</f>
        <v>0</v>
      </c>
      <c r="K44" s="171">
        <f ca="1">IF(H44=0,0,((H44/B18)^2))</f>
        <v>1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COUNTIF(OFFSET(Pasaia_1_5b_raw!A2,0,0,D9-B9+1,1),"401")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COUNTIF(OFFSET(Pasaia_1_5b_raw!A2,0,0,D9-B9+1,1),"402")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COUNTIF(OFFSET(Pasaia_1_5b_raw!A2,0,0,D9-B9+1,1),"501")</f>
        <v>11</v>
      </c>
      <c r="I49" s="32">
        <f ca="1">(H49/H75)*100</f>
        <v>17.1875</v>
      </c>
      <c r="J49" s="32">
        <f ca="1">IF(H49=0,0,-1*((H49/B20)*(LN(H49/B20))))</f>
        <v>0.36764552414692037</v>
      </c>
      <c r="K49" s="171">
        <f ca="1">IF(H49=0,0,((H49/B20)^2))</f>
        <v>0.12591050988553593</v>
      </c>
    </row>
    <row r="50" spans="7:11" x14ac:dyDescent="0.25">
      <c r="G50" s="175" t="s">
        <v>241</v>
      </c>
      <c r="H50">
        <f ca="1">COUNTIF(OFFSET(Pasaia_1_5b_raw!A2,0,0,D9-B9+1,1),"502")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COUNTIF(OFFSET(Pasaia_1_5b_raw!A2,0,0,D9-B9+1,1),"503")</f>
        <v>20</v>
      </c>
      <c r="I51" s="32">
        <f ca="1">(H51/H75)*100</f>
        <v>31.25</v>
      </c>
      <c r="J51" s="32">
        <f ca="1">IF(H51=0,0,-1*((H51/B20)*(LN(H51/B20))))</f>
        <v>0.28274511672977759</v>
      </c>
      <c r="K51" s="171">
        <f ca="1">IF(H51=0,0,((H51/B20)^2))</f>
        <v>0.41623309053069718</v>
      </c>
    </row>
    <row r="52" spans="7:11" x14ac:dyDescent="0.25">
      <c r="G52" s="175" t="s">
        <v>243</v>
      </c>
      <c r="H52">
        <f ca="1">COUNTIF(OFFSET(Pasaia_1_5b_raw!A2,0,0,D9-B9+1,1),"504")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COUNTIF(OFFSET(Pasaia_1_5b_raw!A2,0,0,D9-B9+1,1),"601")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COUNTIF(OFFSET(Pasaia_1_5b_raw!A2,0,0,D9-B9+1,1),"602")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COUNTIF(OFFSET(Pasaia_1_5b_raw!A2,0,0,D9-B9+1,1),"603")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5" t="s">
        <v>247</v>
      </c>
      <c r="H57">
        <f ca="1">COUNTIF(OFFSET(Pasaia_1_5b_raw!A2,0,0,D9-B9+1,1),"604")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171">
        <f ca="1">IF(H57=0,0,((H57/B21)^2))</f>
        <v>1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COUNTIF(OFFSET(Pasaia_1_5b_raw!A2,0,0,D9-B9+1,1),"701")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COUNTIF(OFFSET(Pasaia_1_5b_raw!A2,0,0,D9-B9+1,1),"702")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COUNTIF(OFFSET(Pasaia_1_5b_raw!A2,0,0,D9-B9+1,1),"703")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COUNTIF(OFFSET(Pasaia_1_5b_raw!A2,0,0,D9-B9+1,1),"705")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COUNTIF(OFFSET(Pasaia_1_5b_raw!A2,0,0,D9-B9+1,1),"704")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COUNTIF(OFFSET(Pasaia_1_5b_raw!A2,0,0,D9-B9+1,1),"801")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COUNTIF(OFFSET(Pasaia_1_5b_raw!A2,0,0,D9-B9+1,1),"802")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COUNTIF(OFFSET(Pasaia_1_5b_raw!A2,0,0,D9-B9+1,1),"901")</f>
        <v>13</v>
      </c>
      <c r="I68" s="32">
        <f ca="1">(H68/H75)*100</f>
        <v>20.3125</v>
      </c>
      <c r="J68" s="32">
        <f ca="1">IF(H68=0,0,-1*((H68/B24)*(LN(H68/B24))))</f>
        <v>0.31087319302991495</v>
      </c>
      <c r="K68" s="171">
        <f ca="1">IF(H68=0,0,((H68/B24)^2))</f>
        <v>0.34917355371900832</v>
      </c>
    </row>
    <row r="69" spans="7:11" x14ac:dyDescent="0.25">
      <c r="G69" s="175" t="s">
        <v>256</v>
      </c>
      <c r="H69">
        <f ca="1">COUNTIF(OFFSET(Pasaia_1_5b_raw!A2,0,0,D9-B9+1,1),"902")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COUNTIF(OFFSET(Pasaia_1_5b_raw!A2,0,0,D9-B9+1,1),"904")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COUNTIF(OFFSET(Pasaia_1_5b_raw!A2,0,0,D9-B9+1,1),"905")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COUNTIF(OFFSET(Pasaia_1_5b_raw!A2,0,0,D9-B9+1,1),"903")</f>
        <v>9</v>
      </c>
      <c r="I72" s="32">
        <f ca="1">(H72/H75)*100</f>
        <v>14.0625</v>
      </c>
      <c r="J72" s="32">
        <f ca="1">IF(H72=0,0,-1*((H72/B24)*(LN(H72/B24))))</f>
        <v>0.36565276746358488</v>
      </c>
      <c r="K72" s="171">
        <f ca="1">IF(H72=0,0,((H72/B24)^2))</f>
        <v>0.16735537190082647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COUNTIF(OFFSET(Pasaia_1_5b_raw!A2,0,0,D9-B9+1,1),"1001")</f>
        <v>0</v>
      </c>
      <c r="I74" s="32">
        <f ca="1">(H74/SUM(H15:H74))*100</f>
        <v>0</v>
      </c>
      <c r="J74" s="32"/>
      <c r="K74" s="171">
        <f ca="1">IF(H74=0,0,((H74/B25)^2))</f>
        <v>0</v>
      </c>
    </row>
    <row r="75" spans="7:11" ht="15.75" thickBot="1" x14ac:dyDescent="0.3">
      <c r="G75" s="178" t="s">
        <v>285</v>
      </c>
      <c r="H75" s="51">
        <f ca="1">SUM(H16:H72)</f>
        <v>64</v>
      </c>
      <c r="I75" s="51">
        <f ca="1">SUM(I16:I72)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COUNTIF(OFFSET(Pasaia_1_6a_raw!C2,0,0,D9-B9+1,1), "100")</f>
        <v>1</v>
      </c>
      <c r="C16" s="36">
        <f ca="1">(B16/H75)*100</f>
        <v>1.5625</v>
      </c>
      <c r="D16" s="36">
        <f ca="1">SUM(J17:J34)</f>
        <v>0</v>
      </c>
      <c r="E16" s="184">
        <f ca="1">1-SUM(K17:K34)</f>
        <v>0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COUNTIF(OFFSET(Pasaia_1_6a_raw!C2,0,0,D9-B9+1,1),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COUNTIF(OFFSET(Pasaia_1_6a_raw!A2,0,0,D9-B9+1,1),"108")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COUNTIF(OFFSET(Pasaia_1_6a_raw!C2,0,0,D9-B9+1,1), "300")</f>
        <v>10</v>
      </c>
      <c r="C18" s="36">
        <f ca="1">(B18/H75)*100</f>
        <v>15.625</v>
      </c>
      <c r="D18" s="36">
        <f ca="1">SUM(J39:J44)</f>
        <v>0</v>
      </c>
      <c r="E18" s="184">
        <f ca="1">1-SUM(K39:K44)</f>
        <v>0</v>
      </c>
      <c r="G18" s="187" t="s">
        <v>213</v>
      </c>
      <c r="H18">
        <f ca="1">COUNTIF(OFFSET(Pasaia_1_6a_raw!A2,0,0,D9-B9+1,1),"105")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COUNTIF(OFFSET(Pasaia_1_6a_raw!C2,0,0,D9-B9+1,1),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COUNTIF(OFFSET(Pasaia_1_6a_raw!A2,0,0,D9-B9+1,1),"103")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COUNTIF(OFFSET(Pasaia_1_6a_raw!C2,0,0,D9-B9+1,1), "500")</f>
        <v>39</v>
      </c>
      <c r="C20" s="36">
        <f ca="1">(B20/H75)*100</f>
        <v>60.9375</v>
      </c>
      <c r="D20" s="36">
        <f ca="1">SUM(J49:J52)</f>
        <v>0.59488025418893398</v>
      </c>
      <c r="E20" s="184">
        <f ca="1">1-SUM(K49:K52)</f>
        <v>0.40499671268902038</v>
      </c>
      <c r="G20" s="187" t="s">
        <v>215</v>
      </c>
      <c r="H20">
        <f ca="1">COUNTIF(OFFSET(Pasaia_1_6a_raw!A2,0,0,D9-B9+1,1),"107")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COUNTIF(OFFSET(Pasaia_1_6a_raw!C2,0,0,D9-B9+1,1), "600")</f>
        <v>1</v>
      </c>
      <c r="C21" s="32">
        <f ca="1">(B21/H75)*100</f>
        <v>1.5625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COUNTIF(OFFSET(Pasaia_1_6a_raw!A2,0,0,D9-B9+1,1),"101")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COUNTIF(OFFSET(Pasaia_1_6a_raw!C2,0,0,D9-B9+1,1),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COUNTIF(OFFSET(Pasaia_1_6a_raw!A2,0,0,D9-B9+1,1),"106")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COUNTIF(OFFSET(Pasaia_1_6a_raw!C2,0,0,D9-B9+1,1),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COUNTIF(OFFSET(Pasaia_1_6a_raw!A2,0,0,D9-B9+1,1),"102")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83">
        <f ca="1">IF(H23=0,0,((H23/B16)^2))</f>
        <v>0</v>
      </c>
    </row>
    <row r="24" spans="1:14" x14ac:dyDescent="0.25">
      <c r="A24" s="186" t="s">
        <v>328</v>
      </c>
      <c r="B24" s="35">
        <f ca="1">COUNTIF(OFFSET(Pasaia_1_6a_raw!C2,0,0,D9-B9+1,1), "900")</f>
        <v>13</v>
      </c>
      <c r="C24" s="36">
        <f ca="1">(B24/H75)*100</f>
        <v>20.3125</v>
      </c>
      <c r="D24" s="36">
        <f ca="1">SUM(J68:J72)</f>
        <v>0.69018567601880421</v>
      </c>
      <c r="E24" s="184">
        <f ca="1">1-SUM(K68:K72)</f>
        <v>0.49704142011834318</v>
      </c>
      <c r="G24" s="187" t="s">
        <v>219</v>
      </c>
      <c r="H24">
        <f ca="1">COUNTIF(OFFSET(Pasaia_1_6a_raw!A2,0,0,D9-B9+1,1),"104")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329</v>
      </c>
      <c r="B25">
        <f ca="1">COUNTIF(OFFSET(Pasaia_1_6a_raw!C2,0,0,D9-B9+1,1), "1000")</f>
        <v>0</v>
      </c>
      <c r="C25" s="32">
        <f ca="1">(B25/H75)*100</f>
        <v>0</v>
      </c>
      <c r="D25" s="32">
        <f>SUM(J74:J74)</f>
        <v>0</v>
      </c>
      <c r="E25" s="183">
        <f ca="1">1-SUM(K74:K74)</f>
        <v>1</v>
      </c>
      <c r="G25" s="187" t="s">
        <v>220</v>
      </c>
      <c r="H25">
        <f ca="1">COUNTIF(OFFSET(Pasaia_1_6a_raw!A2,0,0,D9-B9+1,1),"111")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COUNTIF(OFFSET(Pasaia_1_6a_raw!A2,0,0,D9-B9+1,1),"112")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COUNTIF(OFFSET(Pasaia_1_6a_raw!A2,0,0,D9-B9+1,1),"113")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COUNTIF(OFFSET(Pasaia_1_6a_raw!A2,0,0,D9-B9+1,1),"114")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COUNTIF(OFFSET(Pasaia_1_6a_raw!A2,0,0,D9-B9+1,1),"115")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COUNTIF(OFFSET(Pasaia_1_6a_raw!A2,0,0,D9-B9+1,1),"116")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COUNTIF(OFFSET(Pasaia_1_6a_raw!A2,0,0,D9-B9+1,1),"117")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COUNTIF(OFFSET(Pasaia_1_6a_raw!A2,0,0,D9-B9+1,1),"118")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COUNTIF(OFFSET(Pasaia_1_6a_raw!A2,0,0,D9-B9+1,1),"109")</f>
        <v>1</v>
      </c>
      <c r="I33" s="32">
        <f ca="1">(H33/H75)*100</f>
        <v>1.5625</v>
      </c>
      <c r="J33" s="32">
        <f ca="1">IF(H33=0,0,-1*((H33/B16)*(LN(H33/B16))))</f>
        <v>0</v>
      </c>
      <c r="K33" s="183">
        <f ca="1">IF(H33=0,0,((H33/B16)^2))</f>
        <v>1</v>
      </c>
    </row>
    <row r="34" spans="7:11" x14ac:dyDescent="0.25">
      <c r="G34" s="187" t="s">
        <v>229</v>
      </c>
      <c r="H34">
        <f ca="1">COUNTIF(OFFSET(Pasaia_1_6a_raw!A2,0,0,D9-B9+1,1),"110")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COUNTIF(OFFSET(Pasaia_1_6a_raw!A2,0,0,D9-B9+1,1),"202")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COUNTIF(OFFSET(Pasaia_1_6a_raw!A2,0,0,D9-B9+1,1),"201")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COUNTIF(OFFSET(Pasaia_1_6a_raw!A2,0,0,D9-B9+1,1),"306")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COUNTIF(OFFSET(Pasaia_1_6a_raw!A2,0,0,D9-B9+1,1),"302")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COUNTIF(OFFSET(Pasaia_1_6a_raw!A2,0,0,D9-B9+1,1),"307")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COUNTIF(OFFSET(Pasaia_1_6a_raw!A2,0,0,D9-B9+1,1),"303")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83">
        <f ca="1">IF(H42=0,0,((H42/B18)^2))</f>
        <v>0</v>
      </c>
    </row>
    <row r="43" spans="7:11" x14ac:dyDescent="0.25">
      <c r="G43" s="187" t="s">
        <v>236</v>
      </c>
      <c r="H43">
        <f ca="1">COUNTIF(OFFSET(Pasaia_1_6a_raw!A2,0,0,D9-B9+1,1),"304")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COUNTIF(OFFSET(Pasaia_1_6a_raw!A2,0,0,D9-B9+1,1),"305")</f>
        <v>10</v>
      </c>
      <c r="I44" s="32">
        <f ca="1">(H44/H75)*100</f>
        <v>15.625</v>
      </c>
      <c r="J44" s="32">
        <f ca="1">IF(H44=0,0,-1*((H44/B18)*(LN(H44/B18))))</f>
        <v>0</v>
      </c>
      <c r="K44" s="183">
        <f ca="1">IF(H44=0,0,((H44/B18)^2))</f>
        <v>1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COUNTIF(OFFSET(Pasaia_1_6a_raw!A2,0,0,D9-B9+1,1),"401")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COUNTIF(OFFSET(Pasaia_1_6a_raw!A2,0,0,D9-B9+1,1),"402")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COUNTIF(OFFSET(Pasaia_1_6a_raw!A2,0,0,D9-B9+1,1),"501")</f>
        <v>28</v>
      </c>
      <c r="I49" s="32">
        <f ca="1">(H49/H75)*100</f>
        <v>43.75</v>
      </c>
      <c r="J49" s="32">
        <f ca="1">IF(H49=0,0,-1*((H49/B20)*(LN(H49/B20))))</f>
        <v>0.23789743094165103</v>
      </c>
      <c r="K49" s="183">
        <f ca="1">IF(H49=0,0,((H49/B20)^2))</f>
        <v>0.51545036160420776</v>
      </c>
    </row>
    <row r="50" spans="7:11" x14ac:dyDescent="0.25">
      <c r="G50" s="187" t="s">
        <v>241</v>
      </c>
      <c r="H50">
        <f ca="1">COUNTIF(OFFSET(Pasaia_1_6a_raw!A2,0,0,D9-B9+1,1),"502")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83">
        <f ca="1">IF(H50=0,0,((H50/B20)^2))</f>
        <v>0</v>
      </c>
    </row>
    <row r="51" spans="7:11" x14ac:dyDescent="0.25">
      <c r="G51" s="187" t="s">
        <v>242</v>
      </c>
      <c r="H51">
        <f ca="1">COUNTIF(OFFSET(Pasaia_1_6a_raw!A2,0,0,D9-B9+1,1),"503")</f>
        <v>11</v>
      </c>
      <c r="I51" s="32">
        <f ca="1">(H51/H75)*100</f>
        <v>17.1875</v>
      </c>
      <c r="J51" s="32">
        <f ca="1">IF(H51=0,0,-1*((H51/B20)*(LN(H51/B20))))</f>
        <v>0.35698282324728292</v>
      </c>
      <c r="K51" s="183">
        <f ca="1">IF(H51=0,0,((H51/B20)^2))</f>
        <v>7.955292570677186E-2</v>
      </c>
    </row>
    <row r="52" spans="7:11" x14ac:dyDescent="0.25">
      <c r="G52" s="187" t="s">
        <v>243</v>
      </c>
      <c r="H52">
        <f ca="1">COUNTIF(OFFSET(Pasaia_1_6a_raw!A2,0,0,D9-B9+1,1),"504")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COUNTIF(OFFSET(Pasaia_1_6a_raw!A2,0,0,D9-B9+1,1),"601")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COUNTIF(OFFSET(Pasaia_1_6a_raw!A2,0,0,D9-B9+1,1),"602")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COUNTIF(OFFSET(Pasaia_1_6a_raw!A2,0,0,D9-B9+1,1),"603")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83">
        <f ca="1">IF(H56=0,0,((H56/B21)^2))</f>
        <v>1</v>
      </c>
    </row>
    <row r="57" spans="7:11" x14ac:dyDescent="0.25">
      <c r="G57" s="187" t="s">
        <v>247</v>
      </c>
      <c r="H57">
        <f ca="1">COUNTIF(OFFSET(Pasaia_1_6a_raw!A2,0,0,D9-B9+1,1),"604")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83">
        <f ca="1">IF(H57=0,0,((H57/B21)^2))</f>
        <v>0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COUNTIF(OFFSET(Pasaia_1_6a_raw!A2,0,0,D9-B9+1,1),"701")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COUNTIF(OFFSET(Pasaia_1_6a_raw!A2,0,0,D9-B9+1,1),"702")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COUNTIF(OFFSET(Pasaia_1_6a_raw!A2,0,0,D9-B9+1,1),"703")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COUNTIF(OFFSET(Pasaia_1_6a_raw!A2,0,0,D9-B9+1,1),"705")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COUNTIF(OFFSET(Pasaia_1_6a_raw!A2,0,0,D9-B9+1,1),"704")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COUNTIF(OFFSET(Pasaia_1_6a_raw!A2,0,0,D9-B9+1,1),"801")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COUNTIF(OFFSET(Pasaia_1_6a_raw!A2,0,0,D9-B9+1,1),"802")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COUNTIF(OFFSET(Pasaia_1_6a_raw!A2,0,0,D9-B9+1,1),"901")</f>
        <v>7</v>
      </c>
      <c r="I68" s="32">
        <f ca="1">(H68/H75)*100</f>
        <v>10.9375</v>
      </c>
      <c r="J68" s="32">
        <f ca="1">IF(H68=0,0,-1*((H68/B24)*(LN(H68/B24))))</f>
        <v>0.33332880452642805</v>
      </c>
      <c r="K68" s="183">
        <f ca="1">IF(H68=0,0,((H68/B24)^2))</f>
        <v>0.28994082840236685</v>
      </c>
    </row>
    <row r="69" spans="7:11" x14ac:dyDescent="0.25">
      <c r="G69" s="187" t="s">
        <v>256</v>
      </c>
      <c r="H69">
        <f ca="1">COUNTIF(OFFSET(Pasaia_1_6a_raw!A2,0,0,D9-B9+1,1),"902")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COUNTIF(OFFSET(Pasaia_1_6a_raw!A2,0,0,D9-B9+1,1),"904")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COUNTIF(OFFSET(Pasaia_1_6a_raw!A2,0,0,D9-B9+1,1),"905")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COUNTIF(OFFSET(Pasaia_1_6a_raw!A2,0,0,D9-B9+1,1),"903")</f>
        <v>6</v>
      </c>
      <c r="I72" s="32">
        <f ca="1">(H72/H75)*100</f>
        <v>9.375</v>
      </c>
      <c r="J72" s="32">
        <f ca="1">IF(H72=0,0,-1*((H72/B24)*(LN(H72/B24))))</f>
        <v>0.35685687149237616</v>
      </c>
      <c r="K72" s="183">
        <f ca="1">IF(H72=0,0,((H72/B24)^2))</f>
        <v>0.21301775147928997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COUNTIF(OFFSET(Pasaia_1_6a_raw!A2,0,0,D9-B9+1,1),"1001")</f>
        <v>0</v>
      </c>
      <c r="I74" s="32">
        <f ca="1">(H74/SUM(H15:H74))*100</f>
        <v>0</v>
      </c>
      <c r="J74" s="32"/>
      <c r="K74" s="183">
        <f ca="1">IF(H74=0,0,((H74/B25)^2))</f>
        <v>0</v>
      </c>
    </row>
    <row r="75" spans="7:11" ht="15.75" thickBot="1" x14ac:dyDescent="0.3">
      <c r="G75" s="190" t="s">
        <v>285</v>
      </c>
      <c r="H75" s="51">
        <f ca="1">SUM(H16:H72)</f>
        <v>64</v>
      </c>
      <c r="I75" s="51">
        <f ca="1">SUM(I16:I72)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COUNTIF(OFFSET(Pasaia_1_6b_raw!C2,0,0,D9-B9+1,1), "100")</f>
        <v>17</v>
      </c>
      <c r="C16" s="36">
        <f ca="1">(B16/H75)*100</f>
        <v>26.5625</v>
      </c>
      <c r="D16" s="36">
        <f ca="1">SUM(J17:J34)</f>
        <v>0.67790872564419802</v>
      </c>
      <c r="E16" s="196">
        <f ca="1">1-SUM(K17:K34)</f>
        <v>0.38062283737024227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COUNTIF(OFFSET(Pasaia_1_6b_raw!C2,0,0,D9-B9+1,1), "200")</f>
        <v>1</v>
      </c>
      <c r="C17" s="32">
        <f ca="1">(B17/H75)*100</f>
        <v>1.5625</v>
      </c>
      <c r="D17" s="32">
        <f ca="1">SUM(J36:J37)</f>
        <v>0</v>
      </c>
      <c r="E17" s="195">
        <f ca="1">1-SUM(K36:K37)</f>
        <v>0</v>
      </c>
      <c r="G17" s="199" t="s">
        <v>212</v>
      </c>
      <c r="H17">
        <f ca="1">COUNTIF(OFFSET(Pasaia_1_6b_raw!A2,0,0,D9-B9+1,1),"108")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COUNTIF(OFFSET(Pasaia_1_6b_raw!C2,0,0,D9-B9+1,1), "300")</f>
        <v>3</v>
      </c>
      <c r="C18" s="36">
        <f ca="1">(B18/H75)*100</f>
        <v>4.6875</v>
      </c>
      <c r="D18" s="36">
        <f ca="1">SUM(J39:J44)</f>
        <v>0</v>
      </c>
      <c r="E18" s="196">
        <f ca="1">1-SUM(K39:K44)</f>
        <v>0</v>
      </c>
      <c r="G18" s="199" t="s">
        <v>213</v>
      </c>
      <c r="H18">
        <f ca="1">COUNTIF(OFFSET(Pasaia_1_6b_raw!A2,0,0,D9-B9+1,1),"105")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COUNTIF(OFFSET(Pasaia_1_6b_raw!C2,0,0,D9-B9+1,1),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COUNTIF(OFFSET(Pasaia_1_6b_raw!A2,0,0,D9-B9+1,1),"103")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COUNTIF(OFFSET(Pasaia_1_6b_raw!C2,0,0,D9-B9+1,1), "500")</f>
        <v>37</v>
      </c>
      <c r="C20" s="36">
        <f ca="1">(B20/H75)*100</f>
        <v>57.8125</v>
      </c>
      <c r="D20" s="36">
        <f ca="1">SUM(J49:J52)</f>
        <v>0.64827916736447655</v>
      </c>
      <c r="E20" s="196">
        <f ca="1">1-SUM(K49:K52)</f>
        <v>0.4558071585098612</v>
      </c>
      <c r="G20" s="199" t="s">
        <v>215</v>
      </c>
      <c r="H20">
        <f ca="1">COUNTIF(OFFSET(Pasaia_1_6b_raw!A2,0,0,D9-B9+1,1),"107")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COUNTIF(OFFSET(Pasaia_1_6b_raw!C2,0,0,D9-B9+1,1), "600")</f>
        <v>1</v>
      </c>
      <c r="C21" s="32">
        <f ca="1">(B21/H75)*100</f>
        <v>1.5625</v>
      </c>
      <c r="D21" s="32">
        <f ca="1">SUM(J54:J57)</f>
        <v>0</v>
      </c>
      <c r="E21" s="195">
        <f ca="1">1-SUM(K54:K57)</f>
        <v>0</v>
      </c>
      <c r="G21" s="199" t="s">
        <v>216</v>
      </c>
      <c r="H21">
        <f ca="1">COUNTIF(OFFSET(Pasaia_1_6b_raw!A2,0,0,D9-B9+1,1),"101")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COUNTIF(OFFSET(Pasaia_1_6b_raw!C2,0,0,D9-B9+1,1), "700")</f>
        <v>0</v>
      </c>
      <c r="C22" s="36">
        <f ca="1">(B22/H75)*100</f>
        <v>0</v>
      </c>
      <c r="D22" s="36">
        <f ca="1">SUM(J59:J63)</f>
        <v>0</v>
      </c>
      <c r="E22" s="196">
        <f ca="1">1-SUM(K59:K63)</f>
        <v>1</v>
      </c>
      <c r="G22" s="199" t="s">
        <v>217</v>
      </c>
      <c r="H22">
        <f ca="1">COUNTIF(OFFSET(Pasaia_1_6b_raw!A2,0,0,D9-B9+1,1),"106")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COUNTIF(OFFSET(Pasaia_1_6b_raw!C2,0,0,D9-B9+1,1),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COUNTIF(OFFSET(Pasaia_1_6b_raw!A2,0,0,D9-B9+1,1),"102")</f>
        <v>1</v>
      </c>
      <c r="I23" s="32">
        <f ca="1">(H23/H75)*100</f>
        <v>1.5625</v>
      </c>
      <c r="J23" s="32">
        <f ca="1">IF(H23=0,0,-1*((H23/B16)*(LN(H23/B16))))</f>
        <v>0.16665960847389508</v>
      </c>
      <c r="K23" s="195">
        <f ca="1">IF(H23=0,0,((H23/B16)^2))</f>
        <v>3.4602076124567475E-3</v>
      </c>
    </row>
    <row r="24" spans="1:14" x14ac:dyDescent="0.25">
      <c r="A24" s="198" t="s">
        <v>328</v>
      </c>
      <c r="B24" s="35">
        <f ca="1">COUNTIF(OFFSET(Pasaia_1_6b_raw!C2,0,0,D9-B9+1,1), "900")</f>
        <v>5</v>
      </c>
      <c r="C24" s="36">
        <f ca="1">(B24/H75)*100</f>
        <v>7.8125</v>
      </c>
      <c r="D24" s="36">
        <f ca="1">SUM(J68:J72)</f>
        <v>0.50040242353818787</v>
      </c>
      <c r="E24" s="196">
        <f ca="1">1-SUM(K68:K72)</f>
        <v>0.31999999999999984</v>
      </c>
      <c r="G24" s="199" t="s">
        <v>219</v>
      </c>
      <c r="H24">
        <f ca="1">COUNTIF(OFFSET(Pasaia_1_6b_raw!A2,0,0,D9-B9+1,1),"104")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95">
        <f ca="1">IF(H24=0,0,((H24/B16)^2))</f>
        <v>0</v>
      </c>
    </row>
    <row r="25" spans="1:14" x14ac:dyDescent="0.25">
      <c r="A25" s="199" t="s">
        <v>329</v>
      </c>
      <c r="B25">
        <f ca="1">COUNTIF(OFFSET(Pasaia_1_6b_raw!C2,0,0,D9-B9+1,1),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COUNTIF(OFFSET(Pasaia_1_6b_raw!A2,0,0,D9-B9+1,1),"111")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COUNTIF(OFFSET(Pasaia_1_6b_raw!A2,0,0,D9-B9+1,1),"112")</f>
        <v>3</v>
      </c>
      <c r="I26" s="32">
        <f ca="1">(H26/H75)*100</f>
        <v>4.6875</v>
      </c>
      <c r="J26" s="32">
        <f ca="1">IF(H26=0,0,-1*((H26/B16)*(LN(H26/B16))))</f>
        <v>0.30610606859790113</v>
      </c>
      <c r="K26" s="195">
        <f ca="1">IF(H26=0,0,((H26/B16)^2))</f>
        <v>3.1141868512110732E-2</v>
      </c>
    </row>
    <row r="27" spans="1:14" x14ac:dyDescent="0.25">
      <c r="A27" s="199"/>
      <c r="E27" s="192"/>
      <c r="G27" s="199" t="s">
        <v>222</v>
      </c>
      <c r="H27">
        <f ca="1">COUNTIF(OFFSET(Pasaia_1_6b_raw!A2,0,0,D9-B9+1,1),"113")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COUNTIF(OFFSET(Pasaia_1_6b_raw!A2,0,0,D9-B9+1,1),"114")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COUNTIF(OFFSET(Pasaia_1_6b_raw!A2,0,0,D9-B9+1,1),"115")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COUNTIF(OFFSET(Pasaia_1_6b_raw!A2,0,0,D9-B9+1,1),"116")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COUNTIF(OFFSET(Pasaia_1_6b_raw!A2,0,0,D9-B9+1,1),"117")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COUNTIF(OFFSET(Pasaia_1_6b_raw!A2,0,0,D9-B9+1,1),"118")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COUNTIF(OFFSET(Pasaia_1_6b_raw!A2,0,0,D9-B9+1,1),"109")</f>
        <v>13</v>
      </c>
      <c r="I33" s="32">
        <f ca="1">(H33/H75)*100</f>
        <v>20.3125</v>
      </c>
      <c r="J33" s="32">
        <f ca="1">IF(H33=0,0,-1*((H33/B16)*(LN(H33/B16))))</f>
        <v>0.2051430485724019</v>
      </c>
      <c r="K33" s="195">
        <f ca="1">IF(H33=0,0,((H33/B16)^2))</f>
        <v>0.58477508650519028</v>
      </c>
    </row>
    <row r="34" spans="7:11" x14ac:dyDescent="0.25">
      <c r="G34" s="199" t="s">
        <v>229</v>
      </c>
      <c r="H34">
        <f ca="1">COUNTIF(OFFSET(Pasaia_1_6b_raw!A2,0,0,D9-B9+1,1),"110")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COUNTIF(OFFSET(Pasaia_1_6b_raw!A2,0,0,D9-B9+1,1),"202")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COUNTIF(OFFSET(Pasaia_1_6b_raw!A2,0,0,D9-B9+1,1),"201")</f>
        <v>1</v>
      </c>
      <c r="I37" s="32">
        <f ca="1">(H37/H75)*100</f>
        <v>1.5625</v>
      </c>
      <c r="J37" s="32">
        <f ca="1">IF(H37=0,0,-1*((H37/B17)*(LN(H37/B17))))</f>
        <v>0</v>
      </c>
      <c r="K37" s="195">
        <f ca="1">IF(H37=0,0,((H37/B17)^2))</f>
        <v>1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COUNTIF(OFFSET(Pasaia_1_6b_raw!A2,0,0,D9-B9+1,1),"306")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COUNTIF(OFFSET(Pasaia_1_6b_raw!A2,0,0,D9-B9+1,1),"302")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COUNTIF(OFFSET(Pasaia_1_6b_raw!A2,0,0,D9-B9+1,1),"307")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COUNTIF(OFFSET(Pasaia_1_6b_raw!A2,0,0,D9-B9+1,1),"303")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COUNTIF(OFFSET(Pasaia_1_6b_raw!A2,0,0,D9-B9+1,1),"304")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COUNTIF(OFFSET(Pasaia_1_6b_raw!A2,0,0,D9-B9+1,1),"305")</f>
        <v>3</v>
      </c>
      <c r="I44" s="32">
        <f ca="1">(H44/H75)*100</f>
        <v>4.6875</v>
      </c>
      <c r="J44" s="32">
        <f ca="1">IF(H44=0,0,-1*((H44/B18)*(LN(H44/B18))))</f>
        <v>0</v>
      </c>
      <c r="K44" s="195">
        <f ca="1">IF(H44=0,0,((H44/B18)^2))</f>
        <v>1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COUNTIF(OFFSET(Pasaia_1_6b_raw!A2,0,0,D9-B9+1,1),"401")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COUNTIF(OFFSET(Pasaia_1_6b_raw!A2,0,0,D9-B9+1,1),"402")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COUNTIF(OFFSET(Pasaia_1_6b_raw!A2,0,0,D9-B9+1,1),"501")</f>
        <v>13</v>
      </c>
      <c r="I49" s="32">
        <f ca="1">(H49/H75)*100</f>
        <v>20.3125</v>
      </c>
      <c r="J49" s="32">
        <f ca="1">IF(H49=0,0,-1*((H49/B20)*(LN(H49/B20))))</f>
        <v>0.36750246533445785</v>
      </c>
      <c r="K49" s="195">
        <f ca="1">IF(H49=0,0,((H49/B20)^2))</f>
        <v>0.12344777209642076</v>
      </c>
    </row>
    <row r="50" spans="7:11" x14ac:dyDescent="0.25">
      <c r="G50" s="199" t="s">
        <v>241</v>
      </c>
      <c r="H50">
        <f ca="1">COUNTIF(OFFSET(Pasaia_1_6b_raw!A2,0,0,D9-B9+1,1),"502")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COUNTIF(OFFSET(Pasaia_1_6b_raw!A2,0,0,D9-B9+1,1),"503")</f>
        <v>24</v>
      </c>
      <c r="I51" s="32">
        <f ca="1">(H51/H75)*100</f>
        <v>37.5</v>
      </c>
      <c r="J51" s="32">
        <f ca="1">IF(H51=0,0,-1*((H51/B20)*(LN(H51/B20))))</f>
        <v>0.2807767020300187</v>
      </c>
      <c r="K51" s="195">
        <f ca="1">IF(H51=0,0,((H51/B20)^2))</f>
        <v>0.42074506939371809</v>
      </c>
    </row>
    <row r="52" spans="7:11" x14ac:dyDescent="0.25">
      <c r="G52" s="199" t="s">
        <v>243</v>
      </c>
      <c r="H52">
        <f ca="1">COUNTIF(OFFSET(Pasaia_1_6b_raw!A2,0,0,D9-B9+1,1),"504")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COUNTIF(OFFSET(Pasaia_1_6b_raw!A2,0,0,D9-B9+1,1),"601")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COUNTIF(OFFSET(Pasaia_1_6b_raw!A2,0,0,D9-B9+1,1),"602")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COUNTIF(OFFSET(Pasaia_1_6b_raw!A2,0,0,D9-B9+1,1),"603")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95">
        <f ca="1">IF(H56=0,0,((H56/B21)^2))</f>
        <v>1</v>
      </c>
    </row>
    <row r="57" spans="7:11" x14ac:dyDescent="0.25">
      <c r="G57" s="199" t="s">
        <v>247</v>
      </c>
      <c r="H57">
        <f ca="1">COUNTIF(OFFSET(Pasaia_1_6b_raw!A2,0,0,D9-B9+1,1),"604")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95">
        <f ca="1">IF(H57=0,0,((H57/B21)^2))</f>
        <v>0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COUNTIF(OFFSET(Pasaia_1_6b_raw!A2,0,0,D9-B9+1,1),"701")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COUNTIF(OFFSET(Pasaia_1_6b_raw!A2,0,0,D9-B9+1,1),"702")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COUNTIF(OFFSET(Pasaia_1_6b_raw!A2,0,0,D9-B9+1,1),"703")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COUNTIF(OFFSET(Pasaia_1_6b_raw!A2,0,0,D9-B9+1,1),"705")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COUNTIF(OFFSET(Pasaia_1_6b_raw!A2,0,0,D9-B9+1,1),"704")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COUNTIF(OFFSET(Pasaia_1_6b_raw!A2,0,0,D9-B9+1,1),"801")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COUNTIF(OFFSET(Pasaia_1_6b_raw!A2,0,0,D9-B9+1,1),"802")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COUNTIF(OFFSET(Pasaia_1_6b_raw!A2,0,0,D9-B9+1,1),"901")</f>
        <v>4</v>
      </c>
      <c r="I68" s="32">
        <f ca="1">(H68/H75)*100</f>
        <v>6.25</v>
      </c>
      <c r="J68" s="32">
        <f ca="1">IF(H68=0,0,-1*((H68/B24)*(LN(H68/B24))))</f>
        <v>0.17851484105136778</v>
      </c>
      <c r="K68" s="195">
        <f ca="1">IF(H68=0,0,((H68/B24)^2))</f>
        <v>0.64000000000000012</v>
      </c>
    </row>
    <row r="69" spans="7:11" x14ac:dyDescent="0.25">
      <c r="G69" s="199" t="s">
        <v>256</v>
      </c>
      <c r="H69">
        <f ca="1">COUNTIF(OFFSET(Pasaia_1_6b_raw!A2,0,0,D9-B9+1,1),"902")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COUNTIF(OFFSET(Pasaia_1_6b_raw!A2,0,0,D9-B9+1,1),"904")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COUNTIF(OFFSET(Pasaia_1_6b_raw!A2,0,0,D9-B9+1,1),"905")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COUNTIF(OFFSET(Pasaia_1_6b_raw!A2,0,0,D9-B9+1,1),"903")</f>
        <v>1</v>
      </c>
      <c r="I72" s="32">
        <f ca="1">(H72/H75)*100</f>
        <v>1.5625</v>
      </c>
      <c r="J72" s="32">
        <f ca="1">IF(H72=0,0,-1*((H72/B24)*(LN(H72/B24))))</f>
        <v>0.32188758248682009</v>
      </c>
      <c r="K72" s="195">
        <f ca="1">IF(H72=0,0,((H72/B24)^2))</f>
        <v>4.0000000000000008E-2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COUNTIF(OFFSET(Pasaia_1_6b_raw!A2,0,0,D9-B9+1,1),"1001")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SUM(H16:H72)</f>
        <v>64</v>
      </c>
      <c r="I75" s="51">
        <f ca="1">SUM(I16:I72)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COUNTIF(OFFSET(Pasaia_1_7a_raw!C2,0,0,D9-B9+1,1), "100")</f>
        <v>17</v>
      </c>
      <c r="C16" s="36">
        <f ca="1">(B16/H75)*100</f>
        <v>26.5625</v>
      </c>
      <c r="D16" s="36">
        <f ca="1">SUM(J17:J34)</f>
        <v>0.54559457396918432</v>
      </c>
      <c r="E16" s="211">
        <f ca="1">1-SUM(K17:K34)</f>
        <v>0.3598615916955018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COUNTIF(OFFSET(Pasaia_1_7a_raw!C2,0,0,D9-B9+1,1),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COUNTIF(OFFSET(Pasaia_1_7a_raw!A2,0,0,D9-B9+1,1),"108")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322</v>
      </c>
      <c r="B18" s="35">
        <f ca="1">COUNTIF(OFFSET(Pasaia_1_7a_raw!C2,0,0,D9-B9+1,1), "300")</f>
        <v>6</v>
      </c>
      <c r="C18" s="36">
        <f ca="1">(B18/H75)*100</f>
        <v>9.375</v>
      </c>
      <c r="D18" s="36">
        <f ca="1">SUM(J39:J44)</f>
        <v>0.63651416829481278</v>
      </c>
      <c r="E18" s="211">
        <f ca="1">1-SUM(K39:K44)</f>
        <v>0.44444444444444442</v>
      </c>
      <c r="G18" s="215" t="s">
        <v>213</v>
      </c>
      <c r="H18">
        <f ca="1">COUNTIF(OFFSET(Pasaia_1_7a_raw!A2,0,0,D9-B9+1,1),"105")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COUNTIF(OFFSET(Pasaia_1_7a_raw!C2,0,0,D9-B9+1,1),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COUNTIF(OFFSET(Pasaia_1_7a_raw!A2,0,0,D9-B9+1,1),"103")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COUNTIF(OFFSET(Pasaia_1_7a_raw!C2,0,0,D9-B9+1,1), "500")</f>
        <v>36</v>
      </c>
      <c r="C20" s="36">
        <f ca="1">(B20/H75)*100</f>
        <v>56.25</v>
      </c>
      <c r="D20" s="36">
        <f ca="1">SUM(J49:J52)</f>
        <v>0.65405481030693169</v>
      </c>
      <c r="E20" s="211">
        <f ca="1">1-SUM(K49:K52)</f>
        <v>0.4614197530864198</v>
      </c>
      <c r="G20" s="215" t="s">
        <v>215</v>
      </c>
      <c r="H20">
        <f ca="1">COUNTIF(OFFSET(Pasaia_1_7a_raw!A2,0,0,D9-B9+1,1),"107")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COUNTIF(OFFSET(Pasaia_1_7a_raw!C2,0,0,D9-B9+1,1), "600")</f>
        <v>1</v>
      </c>
      <c r="C21" s="32">
        <f ca="1">(B21/H75)*100</f>
        <v>1.5625</v>
      </c>
      <c r="D21" s="32">
        <f ca="1">SUM(J54:J57)</f>
        <v>0</v>
      </c>
      <c r="E21" s="210">
        <f ca="1">1-SUM(K54:K57)</f>
        <v>0</v>
      </c>
      <c r="G21" s="215" t="s">
        <v>216</v>
      </c>
      <c r="H21">
        <f ca="1">COUNTIF(OFFSET(Pasaia_1_7a_raw!A2,0,0,D9-B9+1,1),"101")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COUNTIF(OFFSET(Pasaia_1_7a_raw!C2,0,0,D9-B9+1,1),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COUNTIF(OFFSET(Pasaia_1_7a_raw!A2,0,0,D9-B9+1,1),"106")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COUNTIF(OFFSET(Pasaia_1_7a_raw!C2,0,0,D9-B9+1,1),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COUNTIF(OFFSET(Pasaia_1_7a_raw!A2,0,0,D9-B9+1,1),"102")</f>
        <v>4</v>
      </c>
      <c r="I23" s="32">
        <f ca="1">(H23/H75)*100</f>
        <v>6.25</v>
      </c>
      <c r="J23" s="32">
        <f ca="1">IF(H23=0,0,-1*((H23/B16)*(LN(H23/B16))))</f>
        <v>0.34045152539678242</v>
      </c>
      <c r="K23" s="210">
        <f ca="1">IF(H23=0,0,((H23/B16)^2))</f>
        <v>5.536332179930796E-2</v>
      </c>
    </row>
    <row r="24" spans="1:14" x14ac:dyDescent="0.25">
      <c r="A24" s="214" t="s">
        <v>328</v>
      </c>
      <c r="B24" s="35">
        <f ca="1">COUNTIF(OFFSET(Pasaia_1_7a_raw!C2,0,0,D9-B9+1,1), "900")</f>
        <v>4</v>
      </c>
      <c r="C24" s="36">
        <f ca="1">(B24/H75)*100</f>
        <v>6.25</v>
      </c>
      <c r="D24" s="36">
        <f ca="1">SUM(J68:J72)</f>
        <v>0.56233514461880829</v>
      </c>
      <c r="E24" s="211">
        <f ca="1">1-SUM(K68:K72)</f>
        <v>0.375</v>
      </c>
      <c r="G24" s="215" t="s">
        <v>219</v>
      </c>
      <c r="H24">
        <f ca="1">COUNTIF(OFFSET(Pasaia_1_7a_raw!A2,0,0,D9-B9+1,1),"104")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10">
        <f ca="1">IF(H24=0,0,((H24/B16)^2))</f>
        <v>0</v>
      </c>
    </row>
    <row r="25" spans="1:14" x14ac:dyDescent="0.25">
      <c r="A25" s="215" t="s">
        <v>329</v>
      </c>
      <c r="B25">
        <f ca="1">COUNTIF(OFFSET(Pasaia_1_7a_raw!C2,0,0,D9-B9+1,1),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COUNTIF(OFFSET(Pasaia_1_7a_raw!A2,0,0,D9-B9+1,1),"111")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COUNTIF(OFFSET(Pasaia_1_7a_raw!A2,0,0,D9-B9+1,1),"112")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COUNTIF(OFFSET(Pasaia_1_7a_raw!A2,0,0,D9-B9+1,1),"113")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COUNTIF(OFFSET(Pasaia_1_7a_raw!A2,0,0,D9-B9+1,1),"114")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COUNTIF(OFFSET(Pasaia_1_7a_raw!A2,0,0,D9-B9+1,1),"115")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COUNTIF(OFFSET(Pasaia_1_7a_raw!A2,0,0,D9-B9+1,1),"116")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COUNTIF(OFFSET(Pasaia_1_7a_raw!A2,0,0,D9-B9+1,1),"117")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COUNTIF(OFFSET(Pasaia_1_7a_raw!A2,0,0,D9-B9+1,1),"118")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COUNTIF(OFFSET(Pasaia_1_7a_raw!A2,0,0,D9-B9+1,1),"109")</f>
        <v>13</v>
      </c>
      <c r="I33" s="32">
        <f ca="1">(H33/H75)*100</f>
        <v>20.3125</v>
      </c>
      <c r="J33" s="32">
        <f ca="1">IF(H33=0,0,-1*((H33/B16)*(LN(H33/B16))))</f>
        <v>0.2051430485724019</v>
      </c>
      <c r="K33" s="210">
        <f ca="1">IF(H33=0,0,((H33/B16)^2))</f>
        <v>0.58477508650519028</v>
      </c>
    </row>
    <row r="34" spans="7:11" x14ac:dyDescent="0.25">
      <c r="G34" s="215" t="s">
        <v>229</v>
      </c>
      <c r="H34">
        <f ca="1">COUNTIF(OFFSET(Pasaia_1_7a_raw!A2,0,0,D9-B9+1,1),"110")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COUNTIF(OFFSET(Pasaia_1_7a_raw!A2,0,0,D9-B9+1,1),"202")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COUNTIF(OFFSET(Pasaia_1_7a_raw!A2,0,0,D9-B9+1,1),"201")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COUNTIF(OFFSET(Pasaia_1_7a_raw!A2,0,0,D9-B9+1,1),"306")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COUNTIF(OFFSET(Pasaia_1_7a_raw!A2,0,0,D9-B9+1,1),"302")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COUNTIF(OFFSET(Pasaia_1_7a_raw!A2,0,0,D9-B9+1,1),"307")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COUNTIF(OFFSET(Pasaia_1_7a_raw!A2,0,0,D9-B9+1,1),"303")</f>
        <v>2</v>
      </c>
      <c r="I42" s="32">
        <f ca="1">(H42/H75)*100</f>
        <v>3.125</v>
      </c>
      <c r="J42" s="32">
        <f ca="1">IF(H42=0,0,-1*((H42/B18)*(LN(H42/B18))))</f>
        <v>0.36620409622270322</v>
      </c>
      <c r="K42" s="210">
        <f ca="1">IF(H42=0,0,((H42/B18)^2))</f>
        <v>0.1111111111111111</v>
      </c>
    </row>
    <row r="43" spans="7:11" x14ac:dyDescent="0.25">
      <c r="G43" s="215" t="s">
        <v>236</v>
      </c>
      <c r="H43">
        <f ca="1">COUNTIF(OFFSET(Pasaia_1_7a_raw!A2,0,0,D9-B9+1,1),"304")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COUNTIF(OFFSET(Pasaia_1_7a_raw!A2,0,0,D9-B9+1,1),"305")</f>
        <v>4</v>
      </c>
      <c r="I44" s="32">
        <f ca="1">(H44/H75)*100</f>
        <v>6.25</v>
      </c>
      <c r="J44" s="32">
        <f ca="1">IF(H44=0,0,-1*((H44/B18)*(LN(H44/B18))))</f>
        <v>0.27031007207210961</v>
      </c>
      <c r="K44" s="210">
        <f ca="1">IF(H44=0,0,((H44/B18)^2))</f>
        <v>0.44444444444444442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COUNTIF(OFFSET(Pasaia_1_7a_raw!A2,0,0,D9-B9+1,1),"401")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COUNTIF(OFFSET(Pasaia_1_7a_raw!A2,0,0,D9-B9+1,1),"402")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COUNTIF(OFFSET(Pasaia_1_7a_raw!A2,0,0,D9-B9+1,1),"501")</f>
        <v>23</v>
      </c>
      <c r="I49" s="32">
        <f ca="1">(H49/H75)*100</f>
        <v>35.9375</v>
      </c>
      <c r="J49" s="32">
        <f ca="1">IF(H49=0,0,-1*((H49/B20)*(LN(H49/B20))))</f>
        <v>0.28623801717000247</v>
      </c>
      <c r="K49" s="210">
        <f ca="1">IF(H49=0,0,((H49/B20)^2))</f>
        <v>0.40817901234567894</v>
      </c>
    </row>
    <row r="50" spans="7:11" x14ac:dyDescent="0.25">
      <c r="G50" s="215" t="s">
        <v>241</v>
      </c>
      <c r="H50">
        <f ca="1">COUNTIF(OFFSET(Pasaia_1_7a_raw!A2,0,0,D9-B9+1,1),"502")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COUNTIF(OFFSET(Pasaia_1_7a_raw!A2,0,0,D9-B9+1,1),"503")</f>
        <v>13</v>
      </c>
      <c r="I51" s="32">
        <f ca="1">(H51/H75)*100</f>
        <v>20.3125</v>
      </c>
      <c r="J51" s="32">
        <f ca="1">IF(H51=0,0,-1*((H51/B20)*(LN(H51/B20))))</f>
        <v>0.36781679313692922</v>
      </c>
      <c r="K51" s="210">
        <f ca="1">IF(H51=0,0,((H51/B20)^2))</f>
        <v>0.13040123456790123</v>
      </c>
    </row>
    <row r="52" spans="7:11" x14ac:dyDescent="0.25">
      <c r="G52" s="215" t="s">
        <v>243</v>
      </c>
      <c r="H52">
        <f ca="1">COUNTIF(OFFSET(Pasaia_1_7a_raw!A2,0,0,D9-B9+1,1),"504")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COUNTIF(OFFSET(Pasaia_1_7a_raw!A2,0,0,D9-B9+1,1),"601")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COUNTIF(OFFSET(Pasaia_1_7a_raw!A2,0,0,D9-B9+1,1),"602")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COUNTIF(OFFSET(Pasaia_1_7a_raw!A2,0,0,D9-B9+1,1),"603")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210">
        <f ca="1">IF(H56=0,0,((H56/B21)^2))</f>
        <v>1</v>
      </c>
    </row>
    <row r="57" spans="7:11" x14ac:dyDescent="0.25">
      <c r="G57" s="215" t="s">
        <v>247</v>
      </c>
      <c r="H57">
        <f ca="1">COUNTIF(OFFSET(Pasaia_1_7a_raw!A2,0,0,D9-B9+1,1),"604")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COUNTIF(OFFSET(Pasaia_1_7a_raw!A2,0,0,D9-B9+1,1),"701")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COUNTIF(OFFSET(Pasaia_1_7a_raw!A2,0,0,D9-B9+1,1),"702")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COUNTIF(OFFSET(Pasaia_1_7a_raw!A2,0,0,D9-B9+1,1),"703")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COUNTIF(OFFSET(Pasaia_1_7a_raw!A2,0,0,D9-B9+1,1),"705")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COUNTIF(OFFSET(Pasaia_1_7a_raw!A2,0,0,D9-B9+1,1),"704")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COUNTIF(OFFSET(Pasaia_1_7a_raw!A2,0,0,D9-B9+1,1),"801")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COUNTIF(OFFSET(Pasaia_1_7a_raw!A2,0,0,D9-B9+1,1),"802")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COUNTIF(OFFSET(Pasaia_1_7a_raw!A2,0,0,D9-B9+1,1),"901")</f>
        <v>1</v>
      </c>
      <c r="I68" s="32">
        <f ca="1">(H68/H75)*100</f>
        <v>1.5625</v>
      </c>
      <c r="J68" s="32">
        <f ca="1">IF(H68=0,0,-1*((H68/B24)*(LN(H68/B24))))</f>
        <v>0.34657359027997264</v>
      </c>
      <c r="K68" s="210">
        <f ca="1">IF(H68=0,0,((H68/B24)^2))</f>
        <v>6.25E-2</v>
      </c>
    </row>
    <row r="69" spans="7:11" x14ac:dyDescent="0.25">
      <c r="G69" s="215" t="s">
        <v>256</v>
      </c>
      <c r="H69">
        <f ca="1">COUNTIF(OFFSET(Pasaia_1_7a_raw!A2,0,0,D9-B9+1,1),"902")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COUNTIF(OFFSET(Pasaia_1_7a_raw!A2,0,0,D9-B9+1,1),"904")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COUNTIF(OFFSET(Pasaia_1_7a_raw!A2,0,0,D9-B9+1,1),"905")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5" t="s">
        <v>259</v>
      </c>
      <c r="H72">
        <f ca="1">COUNTIF(OFFSET(Pasaia_1_7a_raw!A2,0,0,D9-B9+1,1),"903")</f>
        <v>3</v>
      </c>
      <c r="I72" s="32">
        <f ca="1">(H72/H75)*100</f>
        <v>4.6875</v>
      </c>
      <c r="J72" s="32">
        <f ca="1">IF(H72=0,0,-1*((H72/B24)*(LN(H72/B24))))</f>
        <v>0.21576155433883568</v>
      </c>
      <c r="K72" s="210">
        <f ca="1">IF(H72=0,0,((H72/B24)^2))</f>
        <v>0.5625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COUNTIF(OFFSET(Pasaia_1_7a_raw!A2,0,0,D9-B9+1,1),"1001")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SUM(H16:H72)</f>
        <v>64</v>
      </c>
      <c r="I75" s="51">
        <f ca="1">SUM(I16:I72)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COUNTIF(OFFSET(Pasaia_1_7b_raw!C2,0,0,D9-B9+1,1), "100")</f>
        <v>0</v>
      </c>
      <c r="C16" s="36">
        <f ca="1">(B16/H75)*100</f>
        <v>0</v>
      </c>
      <c r="D16" s="36">
        <f ca="1">SUM(J17:J34)</f>
        <v>0</v>
      </c>
      <c r="E16" s="228">
        <f ca="1">1-SUM(K17:K34)</f>
        <v>1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COUNTIF(OFFSET(Pasaia_1_7b_raw!C2,0,0,D9-B9+1,1),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COUNTIF(OFFSET(Pasaia_1_7b_raw!A2,0,0,D9-B9+1,1),"108")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COUNTIF(OFFSET(Pasaia_1_7b_raw!C2,0,0,D9-B9+1,1), "300")</f>
        <v>1</v>
      </c>
      <c r="C18" s="36">
        <f ca="1">(B18/H75)*100</f>
        <v>1.5625</v>
      </c>
      <c r="D18" s="36">
        <f ca="1">SUM(J39:J44)</f>
        <v>0</v>
      </c>
      <c r="E18" s="228">
        <f ca="1">1-SUM(K39:K44)</f>
        <v>0</v>
      </c>
      <c r="G18" s="231" t="s">
        <v>213</v>
      </c>
      <c r="H18">
        <f ca="1">COUNTIF(OFFSET(Pasaia_1_7b_raw!A2,0,0,D9-B9+1,1),"105")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COUNTIF(OFFSET(Pasaia_1_7b_raw!C2,0,0,D9-B9+1,1),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COUNTIF(OFFSET(Pasaia_1_7b_raw!A2,0,0,D9-B9+1,1),"103")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COUNTIF(OFFSET(Pasaia_1_7b_raw!C2,0,0,D9-B9+1,1), "500")</f>
        <v>48</v>
      </c>
      <c r="C20" s="36">
        <f ca="1">(B20/H75)*100</f>
        <v>75</v>
      </c>
      <c r="D20" s="36">
        <f ca="1">SUM(J49:J52)</f>
        <v>0.6896709283570267</v>
      </c>
      <c r="E20" s="228">
        <f ca="1">1-SUM(K49:K52)</f>
        <v>0.4965277777777779</v>
      </c>
      <c r="G20" s="231" t="s">
        <v>215</v>
      </c>
      <c r="H20">
        <f ca="1">COUNTIF(OFFSET(Pasaia_1_7b_raw!A2,0,0,D9-B9+1,1),"107")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COUNTIF(OFFSET(Pasaia_1_7b_raw!C2,0,0,D9-B9+1,1), "600")</f>
        <v>3</v>
      </c>
      <c r="C21" s="32">
        <f ca="1">(B21/H75)*100</f>
        <v>4.6875</v>
      </c>
      <c r="D21" s="32">
        <f ca="1">SUM(J54:J57)</f>
        <v>0</v>
      </c>
      <c r="E21" s="227">
        <f ca="1">1-SUM(K54:K57)</f>
        <v>0</v>
      </c>
      <c r="G21" s="231" t="s">
        <v>216</v>
      </c>
      <c r="H21">
        <f ca="1">COUNTIF(OFFSET(Pasaia_1_7b_raw!A2,0,0,D9-B9+1,1),"101")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COUNTIF(OFFSET(Pasaia_1_7b_raw!C2,0,0,D9-B9+1,1),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COUNTIF(OFFSET(Pasaia_1_7b_raw!A2,0,0,D9-B9+1,1),"106")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COUNTIF(OFFSET(Pasaia_1_7b_raw!C2,0,0,D9-B9+1,1),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COUNTIF(OFFSET(Pasaia_1_7b_raw!A2,0,0,D9-B9+1,1),"102")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227">
        <f ca="1">IF(H23=0,0,((H23/B16)^2))</f>
        <v>0</v>
      </c>
    </row>
    <row r="24" spans="1:14" x14ac:dyDescent="0.25">
      <c r="A24" s="230" t="s">
        <v>328</v>
      </c>
      <c r="B24" s="35">
        <f ca="1">COUNTIF(OFFSET(Pasaia_1_7b_raw!C2,0,0,D9-B9+1,1), "900")</f>
        <v>12</v>
      </c>
      <c r="C24" s="36">
        <f ca="1">(B24/H75)*100</f>
        <v>18.75</v>
      </c>
      <c r="D24" s="36">
        <f ca="1">SUM(J68:J72)</f>
        <v>0.56233514461880829</v>
      </c>
      <c r="E24" s="228">
        <f ca="1">1-SUM(K68:K72)</f>
        <v>0.375</v>
      </c>
      <c r="G24" s="231" t="s">
        <v>219</v>
      </c>
      <c r="H24">
        <f ca="1">COUNTIF(OFFSET(Pasaia_1_7b_raw!A2,0,0,D9-B9+1,1),"104")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329</v>
      </c>
      <c r="B25">
        <f ca="1">COUNTIF(OFFSET(Pasaia_1_7b_raw!C2,0,0,D9-B9+1,1),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COUNTIF(OFFSET(Pasaia_1_7b_raw!A2,0,0,D9-B9+1,1),"111")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COUNTIF(OFFSET(Pasaia_1_7b_raw!A2,0,0,D9-B9+1,1),"112")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COUNTIF(OFFSET(Pasaia_1_7b_raw!A2,0,0,D9-B9+1,1),"113")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COUNTIF(OFFSET(Pasaia_1_7b_raw!A2,0,0,D9-B9+1,1),"114")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COUNTIF(OFFSET(Pasaia_1_7b_raw!A2,0,0,D9-B9+1,1),"115")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COUNTIF(OFFSET(Pasaia_1_7b_raw!A2,0,0,D9-B9+1,1),"116")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COUNTIF(OFFSET(Pasaia_1_7b_raw!A2,0,0,D9-B9+1,1),"117")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COUNTIF(OFFSET(Pasaia_1_7b_raw!A2,0,0,D9-B9+1,1),"118")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COUNTIF(OFFSET(Pasaia_1_7b_raw!A2,0,0,D9-B9+1,1),"109")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1" t="s">
        <v>229</v>
      </c>
      <c r="H34">
        <f ca="1">COUNTIF(OFFSET(Pasaia_1_7b_raw!A2,0,0,D9-B9+1,1),"110")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COUNTIF(OFFSET(Pasaia_1_7b_raw!A2,0,0,D9-B9+1,1),"202")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COUNTIF(OFFSET(Pasaia_1_7b_raw!A2,0,0,D9-B9+1,1),"201")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COUNTIF(OFFSET(Pasaia_1_7b_raw!A2,0,0,D9-B9+1,1),"306")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COUNTIF(OFFSET(Pasaia_1_7b_raw!A2,0,0,D9-B9+1,1),"302")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COUNTIF(OFFSET(Pasaia_1_7b_raw!A2,0,0,D9-B9+1,1),"307")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COUNTIF(OFFSET(Pasaia_1_7b_raw!A2,0,0,D9-B9+1,1),"303")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COUNTIF(OFFSET(Pasaia_1_7b_raw!A2,0,0,D9-B9+1,1),"304")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COUNTIF(OFFSET(Pasaia_1_7b_raw!A2,0,0,D9-B9+1,1),"305")</f>
        <v>1</v>
      </c>
      <c r="I44" s="32">
        <f ca="1">(H44/H75)*100</f>
        <v>1.5625</v>
      </c>
      <c r="J44" s="32">
        <f ca="1">IF(H44=0,0,-1*((H44/B18)*(LN(H44/B18))))</f>
        <v>0</v>
      </c>
      <c r="K44" s="227">
        <f ca="1">IF(H44=0,0,((H44/B18)^2))</f>
        <v>1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COUNTIF(OFFSET(Pasaia_1_7b_raw!A2,0,0,D9-B9+1,1),"401")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COUNTIF(OFFSET(Pasaia_1_7b_raw!A2,0,0,D9-B9+1,1),"402")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COUNTIF(OFFSET(Pasaia_1_7b_raw!A2,0,0,D9-B9+1,1),"501")</f>
        <v>26</v>
      </c>
      <c r="I49" s="32">
        <f ca="1">(H49/H75)*100</f>
        <v>40.625</v>
      </c>
      <c r="J49" s="32">
        <f ca="1">IF(H49=0,0,-1*((H49/B20)*(LN(H49/B20))))</f>
        <v>0.33209825614680483</v>
      </c>
      <c r="K49" s="227">
        <f ca="1">IF(H49=0,0,((H49/B20)^2))</f>
        <v>0.29340277777777773</v>
      </c>
    </row>
    <row r="50" spans="7:11" x14ac:dyDescent="0.25">
      <c r="G50" s="231" t="s">
        <v>241</v>
      </c>
      <c r="H50">
        <f ca="1">COUNTIF(OFFSET(Pasaia_1_7b_raw!A2,0,0,D9-B9+1,1),"502")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COUNTIF(OFFSET(Pasaia_1_7b_raw!A2,0,0,D9-B9+1,1),"503")</f>
        <v>22</v>
      </c>
      <c r="I51" s="32">
        <f ca="1">(H51/H75)*100</f>
        <v>34.375</v>
      </c>
      <c r="J51" s="32">
        <f ca="1">IF(H51=0,0,-1*((H51/B20)*(LN(H51/B20))))</f>
        <v>0.35757267221022188</v>
      </c>
      <c r="K51" s="227">
        <f ca="1">IF(H51=0,0,((H51/B20)^2))</f>
        <v>0.21006944444444442</v>
      </c>
    </row>
    <row r="52" spans="7:11" x14ac:dyDescent="0.25">
      <c r="G52" s="231" t="s">
        <v>243</v>
      </c>
      <c r="H52">
        <f ca="1">COUNTIF(OFFSET(Pasaia_1_7b_raw!A2,0,0,D9-B9+1,1),"504")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COUNTIF(OFFSET(Pasaia_1_7b_raw!A2,0,0,D9-B9+1,1),"601")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COUNTIF(OFFSET(Pasaia_1_7b_raw!A2,0,0,D9-B9+1,1),"602")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COUNTIF(OFFSET(Pasaia_1_7b_raw!A2,0,0,D9-B9+1,1),"603")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227">
        <f ca="1">IF(H56=0,0,((H56/B21)^2))</f>
        <v>1</v>
      </c>
    </row>
    <row r="57" spans="7:11" x14ac:dyDescent="0.25">
      <c r="G57" s="231" t="s">
        <v>247</v>
      </c>
      <c r="H57">
        <f ca="1">COUNTIF(OFFSET(Pasaia_1_7b_raw!A2,0,0,D9-B9+1,1),"604")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27">
        <f ca="1">IF(H57=0,0,((H57/B21)^2))</f>
        <v>0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COUNTIF(OFFSET(Pasaia_1_7b_raw!A2,0,0,D9-B9+1,1),"701")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COUNTIF(OFFSET(Pasaia_1_7b_raw!A2,0,0,D9-B9+1,1),"702")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COUNTIF(OFFSET(Pasaia_1_7b_raw!A2,0,0,D9-B9+1,1),"703")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COUNTIF(OFFSET(Pasaia_1_7b_raw!A2,0,0,D9-B9+1,1),"705")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COUNTIF(OFFSET(Pasaia_1_7b_raw!A2,0,0,D9-B9+1,1),"704")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COUNTIF(OFFSET(Pasaia_1_7b_raw!A2,0,0,D9-B9+1,1),"801")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COUNTIF(OFFSET(Pasaia_1_7b_raw!A2,0,0,D9-B9+1,1),"802")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COUNTIF(OFFSET(Pasaia_1_7b_raw!A2,0,0,D9-B9+1,1),"901")</f>
        <v>9</v>
      </c>
      <c r="I68" s="32">
        <f ca="1">(H68/H75)*100</f>
        <v>14.0625</v>
      </c>
      <c r="J68" s="32">
        <f ca="1">IF(H68=0,0,-1*((H68/B24)*(LN(H68/B24))))</f>
        <v>0.21576155433883568</v>
      </c>
      <c r="K68" s="227">
        <f ca="1">IF(H68=0,0,((H68/B24)^2))</f>
        <v>0.5625</v>
      </c>
    </row>
    <row r="69" spans="7:11" x14ac:dyDescent="0.25">
      <c r="G69" s="231" t="s">
        <v>256</v>
      </c>
      <c r="H69">
        <f ca="1">COUNTIF(OFFSET(Pasaia_1_7b_raw!A2,0,0,D9-B9+1,1),"902")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COUNTIF(OFFSET(Pasaia_1_7b_raw!A2,0,0,D9-B9+1,1),"904")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COUNTIF(OFFSET(Pasaia_1_7b_raw!A2,0,0,D9-B9+1,1),"905")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COUNTIF(OFFSET(Pasaia_1_7b_raw!A2,0,0,D9-B9+1,1),"903")</f>
        <v>3</v>
      </c>
      <c r="I72" s="32">
        <f ca="1">(H72/H75)*100</f>
        <v>4.6875</v>
      </c>
      <c r="J72" s="32">
        <f ca="1">IF(H72=0,0,-1*((H72/B24)*(LN(H72/B24))))</f>
        <v>0.34657359027997264</v>
      </c>
      <c r="K72" s="227">
        <f ca="1">IF(H72=0,0,((H72/B24)^2))</f>
        <v>6.25E-2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COUNTIF(OFFSET(Pasaia_1_7b_raw!A2,0,0,D9-B9+1,1),"1001")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SUM(H16:H72)</f>
        <v>64</v>
      </c>
      <c r="I75" s="51">
        <f ca="1">SUM(I16:I72)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COUNTIF(OFFSET(Pasaia_1_8a_raw!C2,0,0,D9-B9+1,1), "100")</f>
        <v>1</v>
      </c>
      <c r="C16" s="36">
        <f ca="1">(B16/H75)*100</f>
        <v>1.5625</v>
      </c>
      <c r="D16" s="36">
        <f ca="1">SUM(J17:J34)</f>
        <v>0</v>
      </c>
      <c r="E16" s="240">
        <f ca="1">1-SUM(K17:K34)</f>
        <v>0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COUNTIF(OFFSET(Pasaia_1_8a_raw!C2,0,0,D9-B9+1,1),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COUNTIF(OFFSET(Pasaia_1_8a_raw!A2,0,0,D9-B9+1,1),"108")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COUNTIF(OFFSET(Pasaia_1_8a_raw!C2,0,0,D9-B9+1,1), "300")</f>
        <v>9</v>
      </c>
      <c r="C18" s="36">
        <f ca="1">(B18/H75)*100</f>
        <v>14.0625</v>
      </c>
      <c r="D18" s="36">
        <f ca="1">SUM(J39:J44)</f>
        <v>0</v>
      </c>
      <c r="E18" s="240">
        <f ca="1">1-SUM(K39:K44)</f>
        <v>0</v>
      </c>
      <c r="G18" s="243" t="s">
        <v>213</v>
      </c>
      <c r="H18">
        <f ca="1">COUNTIF(OFFSET(Pasaia_1_8a_raw!A2,0,0,D9-B9+1,1),"105")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COUNTIF(OFFSET(Pasaia_1_8a_raw!C2,0,0,D9-B9+1,1),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COUNTIF(OFFSET(Pasaia_1_8a_raw!A2,0,0,D9-B9+1,1),"103")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COUNTIF(OFFSET(Pasaia_1_8a_raw!C2,0,0,D9-B9+1,1), "500")</f>
        <v>45</v>
      </c>
      <c r="C20" s="36">
        <f ca="1">(B20/H75)*100</f>
        <v>70.3125</v>
      </c>
      <c r="D20" s="36">
        <f ca="1">SUM(J49:J52)</f>
        <v>0.67301166700925652</v>
      </c>
      <c r="E20" s="240">
        <f ca="1">1-SUM(K49:K52)</f>
        <v>0.48</v>
      </c>
      <c r="G20" s="243" t="s">
        <v>215</v>
      </c>
      <c r="H20">
        <f ca="1">COUNTIF(OFFSET(Pasaia_1_8a_raw!A2,0,0,D9-B9+1,1),"107")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COUNTIF(OFFSET(Pasaia_1_8a_raw!C2,0,0,D9-B9+1,1), "600")</f>
        <v>0</v>
      </c>
      <c r="C21" s="32">
        <f ca="1">(B21/H75)*100</f>
        <v>0</v>
      </c>
      <c r="D21" s="32">
        <f ca="1">SUM(J54:J57)</f>
        <v>0</v>
      </c>
      <c r="E21" s="239">
        <f ca="1">1-SUM(K54:K57)</f>
        <v>1</v>
      </c>
      <c r="G21" s="243" t="s">
        <v>216</v>
      </c>
      <c r="H21">
        <f ca="1">COUNTIF(OFFSET(Pasaia_1_8a_raw!A2,0,0,D9-B9+1,1),"101")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COUNTIF(OFFSET(Pasaia_1_8a_raw!C2,0,0,D9-B9+1,1),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COUNTIF(OFFSET(Pasaia_1_8a_raw!A2,0,0,D9-B9+1,1),"106")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COUNTIF(OFFSET(Pasaia_1_8a_raw!C2,0,0,D9-B9+1,1),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COUNTIF(OFFSET(Pasaia_1_8a_raw!A2,0,0,D9-B9+1,1),"102")</f>
        <v>1</v>
      </c>
      <c r="I23" s="32">
        <f ca="1">(H23/H75)*100</f>
        <v>1.5625</v>
      </c>
      <c r="J23" s="32">
        <f ca="1">IF(H23=0,0,-1*((H23/B16)*(LN(H23/B16))))</f>
        <v>0</v>
      </c>
      <c r="K23" s="239">
        <f ca="1">IF(H23=0,0,((H23/B16)^2))</f>
        <v>1</v>
      </c>
    </row>
    <row r="24" spans="1:14" x14ac:dyDescent="0.25">
      <c r="A24" s="242" t="s">
        <v>328</v>
      </c>
      <c r="B24" s="35">
        <f ca="1">COUNTIF(OFFSET(Pasaia_1_8a_raw!C2,0,0,D9-B9+1,1), "900")</f>
        <v>9</v>
      </c>
      <c r="C24" s="36">
        <f ca="1">(B24/H75)*100</f>
        <v>14.0625</v>
      </c>
      <c r="D24" s="36">
        <f ca="1">SUM(J68:J72)</f>
        <v>0.68696157659732338</v>
      </c>
      <c r="E24" s="240">
        <f ca="1">1-SUM(K68:K72)</f>
        <v>0.49382716049382713</v>
      </c>
      <c r="G24" s="243" t="s">
        <v>219</v>
      </c>
      <c r="H24">
        <f ca="1">COUNTIF(OFFSET(Pasaia_1_8a_raw!A2,0,0,D9-B9+1,1),"104")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329</v>
      </c>
      <c r="B25">
        <f ca="1">COUNTIF(OFFSET(Pasaia_1_8a_raw!C2,0,0,D9-B9+1,1),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COUNTIF(OFFSET(Pasaia_1_8a_raw!A2,0,0,D9-B9+1,1),"111")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COUNTIF(OFFSET(Pasaia_1_8a_raw!A2,0,0,D9-B9+1,1),"112")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COUNTIF(OFFSET(Pasaia_1_8a_raw!A2,0,0,D9-B9+1,1),"113")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COUNTIF(OFFSET(Pasaia_1_8a_raw!A2,0,0,D9-B9+1,1),"114")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COUNTIF(OFFSET(Pasaia_1_8a_raw!A2,0,0,D9-B9+1,1),"115")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COUNTIF(OFFSET(Pasaia_1_8a_raw!A2,0,0,D9-B9+1,1),"116")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COUNTIF(OFFSET(Pasaia_1_8a_raw!A2,0,0,D9-B9+1,1),"117")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COUNTIF(OFFSET(Pasaia_1_8a_raw!A2,0,0,D9-B9+1,1),"118")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COUNTIF(OFFSET(Pasaia_1_8a_raw!A2,0,0,D9-B9+1,1),"109")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COUNTIF(OFFSET(Pasaia_1_8a_raw!A2,0,0,D9-B9+1,1),"110")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COUNTIF(OFFSET(Pasaia_1_8a_raw!A2,0,0,D9-B9+1,1),"202")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COUNTIF(OFFSET(Pasaia_1_8a_raw!A2,0,0,D9-B9+1,1),"201")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COUNTIF(OFFSET(Pasaia_1_8a_raw!A2,0,0,D9-B9+1,1),"306")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COUNTIF(OFFSET(Pasaia_1_8a_raw!A2,0,0,D9-B9+1,1),"302")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COUNTIF(OFFSET(Pasaia_1_8a_raw!A2,0,0,D9-B9+1,1),"307")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COUNTIF(OFFSET(Pasaia_1_8a_raw!A2,0,0,D9-B9+1,1),"303")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39">
        <f ca="1">IF(H42=0,0,((H42/B18)^2))</f>
        <v>0</v>
      </c>
    </row>
    <row r="43" spans="7:11" x14ac:dyDescent="0.25">
      <c r="G43" s="243" t="s">
        <v>236</v>
      </c>
      <c r="H43">
        <f ca="1">COUNTIF(OFFSET(Pasaia_1_8a_raw!A2,0,0,D9-B9+1,1),"304")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COUNTIF(OFFSET(Pasaia_1_8a_raw!A2,0,0,D9-B9+1,1),"305")</f>
        <v>9</v>
      </c>
      <c r="I44" s="32">
        <f ca="1">(H44/H75)*100</f>
        <v>14.0625</v>
      </c>
      <c r="J44" s="32">
        <f ca="1">IF(H44=0,0,-1*((H44/B18)*(LN(H44/B18))))</f>
        <v>0</v>
      </c>
      <c r="K44" s="239">
        <f ca="1">IF(H44=0,0,((H44/B18)^2))</f>
        <v>1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COUNTIF(OFFSET(Pasaia_1_8a_raw!A2,0,0,D9-B9+1,1),"401")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COUNTIF(OFFSET(Pasaia_1_8a_raw!A2,0,0,D9-B9+1,1),"402")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COUNTIF(OFFSET(Pasaia_1_8a_raw!A2,0,0,D9-B9+1,1),"501")</f>
        <v>27</v>
      </c>
      <c r="I49" s="32">
        <f ca="1">(H49/H75)*100</f>
        <v>42.1875</v>
      </c>
      <c r="J49" s="32">
        <f ca="1">IF(H49=0,0,-1*((H49/B20)*(LN(H49/B20))))</f>
        <v>0.30649537425959444</v>
      </c>
      <c r="K49" s="239">
        <f ca="1">IF(H49=0,0,((H49/B20)^2))</f>
        <v>0.36</v>
      </c>
    </row>
    <row r="50" spans="7:11" x14ac:dyDescent="0.25">
      <c r="G50" s="243" t="s">
        <v>241</v>
      </c>
      <c r="H50">
        <f ca="1">COUNTIF(OFFSET(Pasaia_1_8a_raw!A2,0,0,D9-B9+1,1),"502")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39">
        <f ca="1">IF(H50=0,0,((H50/B20)^2))</f>
        <v>0</v>
      </c>
    </row>
    <row r="51" spans="7:11" x14ac:dyDescent="0.25">
      <c r="G51" s="243" t="s">
        <v>242</v>
      </c>
      <c r="H51">
        <f ca="1">COUNTIF(OFFSET(Pasaia_1_8a_raw!A2,0,0,D9-B9+1,1),"503")</f>
        <v>18</v>
      </c>
      <c r="I51" s="32">
        <f ca="1">(H51/H75)*100</f>
        <v>28.125</v>
      </c>
      <c r="J51" s="32">
        <f ca="1">IF(H51=0,0,-1*((H51/B20)*(LN(H51/B20))))</f>
        <v>0.36651629274966202</v>
      </c>
      <c r="K51" s="239">
        <f ca="1">IF(H51=0,0,((H51/B20)^2))</f>
        <v>0.16000000000000003</v>
      </c>
    </row>
    <row r="52" spans="7:11" x14ac:dyDescent="0.25">
      <c r="G52" s="243" t="s">
        <v>243</v>
      </c>
      <c r="H52">
        <f ca="1">COUNTIF(OFFSET(Pasaia_1_8a_raw!A2,0,0,D9-B9+1,1),"504")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COUNTIF(OFFSET(Pasaia_1_8a_raw!A2,0,0,D9-B9+1,1),"601")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COUNTIF(OFFSET(Pasaia_1_8a_raw!A2,0,0,D9-B9+1,1),"602")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COUNTIF(OFFSET(Pasaia_1_8a_raw!A2,0,0,D9-B9+1,1),"603")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39">
        <f ca="1">IF(H56=0,0,((H56/B21)^2))</f>
        <v>0</v>
      </c>
    </row>
    <row r="57" spans="7:11" x14ac:dyDescent="0.25">
      <c r="G57" s="243" t="s">
        <v>247</v>
      </c>
      <c r="H57">
        <f ca="1">COUNTIF(OFFSET(Pasaia_1_8a_raw!A2,0,0,D9-B9+1,1),"604")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39">
        <f ca="1">IF(H57=0,0,((H57/B21)^2))</f>
        <v>0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COUNTIF(OFFSET(Pasaia_1_8a_raw!A2,0,0,D9-B9+1,1),"701")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COUNTIF(OFFSET(Pasaia_1_8a_raw!A2,0,0,D9-B9+1,1),"702")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COUNTIF(OFFSET(Pasaia_1_8a_raw!A2,0,0,D9-B9+1,1),"703")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COUNTIF(OFFSET(Pasaia_1_8a_raw!A2,0,0,D9-B9+1,1),"705")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COUNTIF(OFFSET(Pasaia_1_8a_raw!A2,0,0,D9-B9+1,1),"704")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COUNTIF(OFFSET(Pasaia_1_8a_raw!A2,0,0,D9-B9+1,1),"801")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COUNTIF(OFFSET(Pasaia_1_8a_raw!A2,0,0,D9-B9+1,1),"802")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COUNTIF(OFFSET(Pasaia_1_8a_raw!A2,0,0,D9-B9+1,1),"901")</f>
        <v>5</v>
      </c>
      <c r="I68" s="32">
        <f ca="1">(H68/H75)*100</f>
        <v>7.8125</v>
      </c>
      <c r="J68" s="32">
        <f ca="1">IF(H68=0,0,-1*((H68/B24)*(LN(H68/B24))))</f>
        <v>0.32654814716784386</v>
      </c>
      <c r="K68" s="239">
        <f ca="1">IF(H68=0,0,((H68/B24)^2))</f>
        <v>0.30864197530864201</v>
      </c>
    </row>
    <row r="69" spans="7:11" x14ac:dyDescent="0.25">
      <c r="G69" s="243" t="s">
        <v>256</v>
      </c>
      <c r="H69">
        <f ca="1">COUNTIF(OFFSET(Pasaia_1_8a_raw!A2,0,0,D9-B9+1,1),"902")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COUNTIF(OFFSET(Pasaia_1_8a_raw!A2,0,0,D9-B9+1,1),"904")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COUNTIF(OFFSET(Pasaia_1_8a_raw!A2,0,0,D9-B9+1,1),"905")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COUNTIF(OFFSET(Pasaia_1_8a_raw!A2,0,0,D9-B9+1,1),"903")</f>
        <v>4</v>
      </c>
      <c r="I72" s="32">
        <f ca="1">(H72/H75)*100</f>
        <v>6.25</v>
      </c>
      <c r="J72" s="32">
        <f ca="1">IF(H72=0,0,-1*((H72/B24)*(LN(H72/B24))))</f>
        <v>0.36041342942947946</v>
      </c>
      <c r="K72" s="239">
        <f ca="1">IF(H72=0,0,((H72/B24)^2))</f>
        <v>0.19753086419753085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COUNTIF(OFFSET(Pasaia_1_8a_raw!A2,0,0,D9-B9+1,1),"1001")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SUM(H16:H72)</f>
        <v>64</v>
      </c>
      <c r="I75" s="51">
        <f ca="1">SUM(I16:I72)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COUNTIF(OFFSET(Pasaia_1_8b_raw!C2,0,0,D9-B9+1,1), "100")</f>
        <v>19</v>
      </c>
      <c r="C16" s="36">
        <f ca="1">(B16/H75)*100</f>
        <v>29.6875</v>
      </c>
      <c r="D16" s="36">
        <f ca="1">SUM(J17:J34)</f>
        <v>0.33649575758351602</v>
      </c>
      <c r="E16" s="252">
        <f ca="1">1-SUM(K17:K34)</f>
        <v>0.18836565096952906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COUNTIF(OFFSET(Pasaia_1_8b_raw!C2,0,0,D9-B9+1,1), "200")</f>
        <v>1</v>
      </c>
      <c r="C17" s="32">
        <f ca="1">(B17/H75)*100</f>
        <v>1.5625</v>
      </c>
      <c r="D17" s="32">
        <f ca="1">SUM(J36:J37)</f>
        <v>0</v>
      </c>
      <c r="E17" s="251">
        <f ca="1">1-SUM(K36:K37)</f>
        <v>0</v>
      </c>
      <c r="G17" s="255" t="s">
        <v>212</v>
      </c>
      <c r="H17">
        <f ca="1">COUNTIF(OFFSET(Pasaia_1_8b_raw!A2,0,0,D9-B9+1,1),"108")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COUNTIF(OFFSET(Pasaia_1_8b_raw!C2,0,0,D9-B9+1,1), "300")</f>
        <v>4</v>
      </c>
      <c r="C18" s="36">
        <f ca="1">(B18/H75)*100</f>
        <v>6.25</v>
      </c>
      <c r="D18" s="36">
        <f ca="1">SUM(J39:J44)</f>
        <v>0</v>
      </c>
      <c r="E18" s="252">
        <f ca="1">1-SUM(K39:K44)</f>
        <v>0</v>
      </c>
      <c r="G18" s="255" t="s">
        <v>213</v>
      </c>
      <c r="H18">
        <f ca="1">COUNTIF(OFFSET(Pasaia_1_8b_raw!A2,0,0,D9-B9+1,1),"105")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COUNTIF(OFFSET(Pasaia_1_8b_raw!C2,0,0,D9-B9+1,1),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COUNTIF(OFFSET(Pasaia_1_8b_raw!A2,0,0,D9-B9+1,1),"103")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COUNTIF(OFFSET(Pasaia_1_8b_raw!C2,0,0,D9-B9+1,1), "500")</f>
        <v>35</v>
      </c>
      <c r="C20" s="36">
        <f ca="1">(B20/H75)*100</f>
        <v>54.6875</v>
      </c>
      <c r="D20" s="36">
        <f ca="1">SUM(J49:J52)</f>
        <v>0.6829081047004717</v>
      </c>
      <c r="E20" s="252">
        <f ca="1">1-SUM(K49:K52)</f>
        <v>0.48979591836734704</v>
      </c>
      <c r="G20" s="255" t="s">
        <v>215</v>
      </c>
      <c r="H20">
        <f ca="1">COUNTIF(OFFSET(Pasaia_1_8b_raw!A2,0,0,D9-B9+1,1),"107")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COUNTIF(OFFSET(Pasaia_1_8b_raw!C2,0,0,D9-B9+1,1), "600")</f>
        <v>1</v>
      </c>
      <c r="C21" s="32">
        <f ca="1">(B21/H75)*100</f>
        <v>1.5625</v>
      </c>
      <c r="D21" s="32">
        <f ca="1">SUM(J54:J57)</f>
        <v>0</v>
      </c>
      <c r="E21" s="251">
        <f ca="1">1-SUM(K54:K57)</f>
        <v>0</v>
      </c>
      <c r="G21" s="255" t="s">
        <v>216</v>
      </c>
      <c r="H21">
        <f ca="1">COUNTIF(OFFSET(Pasaia_1_8b_raw!A2,0,0,D9-B9+1,1),"101")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COUNTIF(OFFSET(Pasaia_1_8b_raw!C2,0,0,D9-B9+1,1), "700")</f>
        <v>0</v>
      </c>
      <c r="C22" s="36">
        <f ca="1">(B22/H75)*100</f>
        <v>0</v>
      </c>
      <c r="D22" s="36">
        <f ca="1">SUM(J59:J63)</f>
        <v>0</v>
      </c>
      <c r="E22" s="252">
        <f ca="1">1-SUM(K59:K63)</f>
        <v>1</v>
      </c>
      <c r="G22" s="255" t="s">
        <v>217</v>
      </c>
      <c r="H22">
        <f ca="1">COUNTIF(OFFSET(Pasaia_1_8b_raw!A2,0,0,D9-B9+1,1),"106")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COUNTIF(OFFSET(Pasaia_1_8b_raw!C2,0,0,D9-B9+1,1),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COUNTIF(OFFSET(Pasaia_1_8b_raw!A2,0,0,D9-B9+1,1),"102")</f>
        <v>2</v>
      </c>
      <c r="I23" s="32">
        <f ca="1">(H23/H75)*100</f>
        <v>3.125</v>
      </c>
      <c r="J23" s="32">
        <f ca="1">IF(H23=0,0,-1*((H23/B16)*(LN(H23/B16))))</f>
        <v>0.2369780840638416</v>
      </c>
      <c r="K23" s="251">
        <f ca="1">IF(H23=0,0,((H23/B16)^2))</f>
        <v>1.1080332409972297E-2</v>
      </c>
    </row>
    <row r="24" spans="1:14" x14ac:dyDescent="0.25">
      <c r="A24" s="254" t="s">
        <v>328</v>
      </c>
      <c r="B24" s="35">
        <f ca="1">COUNTIF(OFFSET(Pasaia_1_8b_raw!C2,0,0,D9-B9+1,1), "900")</f>
        <v>4</v>
      </c>
      <c r="C24" s="36">
        <f ca="1">(B24/H75)*100</f>
        <v>6.25</v>
      </c>
      <c r="D24" s="36">
        <f ca="1">SUM(J68:J72)</f>
        <v>0.69314718055994529</v>
      </c>
      <c r="E24" s="252">
        <f ca="1">1-SUM(K68:K72)</f>
        <v>0.5</v>
      </c>
      <c r="G24" s="255" t="s">
        <v>219</v>
      </c>
      <c r="H24">
        <f ca="1">COUNTIF(OFFSET(Pasaia_1_8b_raw!A2,0,0,D9-B9+1,1),"104")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51">
        <f ca="1">IF(H24=0,0,((H24/B16)^2))</f>
        <v>0</v>
      </c>
    </row>
    <row r="25" spans="1:14" x14ac:dyDescent="0.25">
      <c r="A25" s="255" t="s">
        <v>329</v>
      </c>
      <c r="B25">
        <f ca="1">COUNTIF(OFFSET(Pasaia_1_8b_raw!C2,0,0,D9-B9+1,1),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COUNTIF(OFFSET(Pasaia_1_8b_raw!A2,0,0,D9-B9+1,1),"111")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COUNTIF(OFFSET(Pasaia_1_8b_raw!A2,0,0,D9-B9+1,1),"112")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COUNTIF(OFFSET(Pasaia_1_8b_raw!A2,0,0,D9-B9+1,1),"113")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COUNTIF(OFFSET(Pasaia_1_8b_raw!A2,0,0,D9-B9+1,1),"114")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COUNTIF(OFFSET(Pasaia_1_8b_raw!A2,0,0,D9-B9+1,1),"115")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COUNTIF(OFFSET(Pasaia_1_8b_raw!A2,0,0,D9-B9+1,1),"116")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COUNTIF(OFFSET(Pasaia_1_8b_raw!A2,0,0,D9-B9+1,1),"117")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COUNTIF(OFFSET(Pasaia_1_8b_raw!A2,0,0,D9-B9+1,1),"118")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COUNTIF(OFFSET(Pasaia_1_8b_raw!A2,0,0,D9-B9+1,1),"109")</f>
        <v>17</v>
      </c>
      <c r="I33" s="32">
        <f ca="1">(H33/H75)*100</f>
        <v>26.5625</v>
      </c>
      <c r="J33" s="32">
        <f ca="1">IF(H33=0,0,-1*((H33/B16)*(LN(H33/B16))))</f>
        <v>9.9517673519674443E-2</v>
      </c>
      <c r="K33" s="251">
        <f ca="1">IF(H33=0,0,((H33/B16)^2))</f>
        <v>0.80055401662049863</v>
      </c>
    </row>
    <row r="34" spans="7:11" x14ac:dyDescent="0.25">
      <c r="G34" s="255" t="s">
        <v>229</v>
      </c>
      <c r="H34">
        <f ca="1">COUNTIF(OFFSET(Pasaia_1_8b_raw!A2,0,0,D9-B9+1,1),"110")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COUNTIF(OFFSET(Pasaia_1_8b_raw!A2,0,0,D9-B9+1,1),"202")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COUNTIF(OFFSET(Pasaia_1_8b_raw!A2,0,0,D9-B9+1,1),"201")</f>
        <v>1</v>
      </c>
      <c r="I37" s="32">
        <f ca="1">(H37/H75)*100</f>
        <v>1.5625</v>
      </c>
      <c r="J37" s="32">
        <f ca="1">IF(H37=0,0,-1*((H37/B17)*(LN(H37/B17))))</f>
        <v>0</v>
      </c>
      <c r="K37" s="251">
        <f ca="1">IF(H37=0,0,((H37/B17)^2))</f>
        <v>1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COUNTIF(OFFSET(Pasaia_1_8b_raw!A2,0,0,D9-B9+1,1),"306")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COUNTIF(OFFSET(Pasaia_1_8b_raw!A2,0,0,D9-B9+1,1),"302")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COUNTIF(OFFSET(Pasaia_1_8b_raw!A2,0,0,D9-B9+1,1),"307")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COUNTIF(OFFSET(Pasaia_1_8b_raw!A2,0,0,D9-B9+1,1),"303")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COUNTIF(OFFSET(Pasaia_1_8b_raw!A2,0,0,D9-B9+1,1),"304")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COUNTIF(OFFSET(Pasaia_1_8b_raw!A2,0,0,D9-B9+1,1),"305")</f>
        <v>4</v>
      </c>
      <c r="I44" s="32">
        <f ca="1">(H44/H75)*100</f>
        <v>6.25</v>
      </c>
      <c r="J44" s="32">
        <f ca="1">IF(H44=0,0,-1*((H44/B18)*(LN(H44/B18))))</f>
        <v>0</v>
      </c>
      <c r="K44" s="251">
        <f ca="1">IF(H44=0,0,((H44/B18)^2))</f>
        <v>1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COUNTIF(OFFSET(Pasaia_1_8b_raw!A2,0,0,D9-B9+1,1),"401")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COUNTIF(OFFSET(Pasaia_1_8b_raw!A2,0,0,D9-B9+1,1),"402")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COUNTIF(OFFSET(Pasaia_1_8b_raw!A2,0,0,D9-B9+1,1),"501")</f>
        <v>15</v>
      </c>
      <c r="I49" s="32">
        <f ca="1">(H49/H75)*100</f>
        <v>23.4375</v>
      </c>
      <c r="J49" s="32">
        <f ca="1">IF(H49=0,0,-1*((H49/B20)*(LN(H49/B20))))</f>
        <v>0.36312765445165868</v>
      </c>
      <c r="K49" s="251">
        <f ca="1">IF(H49=0,0,((H49/B20)^2))</f>
        <v>0.18367346938775508</v>
      </c>
    </row>
    <row r="50" spans="7:11" x14ac:dyDescent="0.25">
      <c r="G50" s="255" t="s">
        <v>241</v>
      </c>
      <c r="H50">
        <f ca="1">COUNTIF(OFFSET(Pasaia_1_8b_raw!A2,0,0,D9-B9+1,1),"502")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COUNTIF(OFFSET(Pasaia_1_8b_raw!A2,0,0,D9-B9+1,1),"503")</f>
        <v>20</v>
      </c>
      <c r="I51" s="32">
        <f ca="1">(H51/H75)*100</f>
        <v>31.25</v>
      </c>
      <c r="J51" s="32">
        <f ca="1">IF(H51=0,0,-1*((H51/B20)*(LN(H51/B20))))</f>
        <v>0.31978045024881302</v>
      </c>
      <c r="K51" s="251">
        <f ca="1">IF(H51=0,0,((H51/B20)^2))</f>
        <v>0.32653061224489793</v>
      </c>
    </row>
    <row r="52" spans="7:11" x14ac:dyDescent="0.25">
      <c r="G52" s="255" t="s">
        <v>243</v>
      </c>
      <c r="H52">
        <f ca="1">COUNTIF(OFFSET(Pasaia_1_8b_raw!A2,0,0,D9-B9+1,1),"504")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COUNTIF(OFFSET(Pasaia_1_8b_raw!A2,0,0,D9-B9+1,1),"601")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COUNTIF(OFFSET(Pasaia_1_8b_raw!A2,0,0,D9-B9+1,1),"602")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COUNTIF(OFFSET(Pasaia_1_8b_raw!A2,0,0,D9-B9+1,1),"603")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251">
        <f ca="1">IF(H56=0,0,((H56/B21)^2))</f>
        <v>1</v>
      </c>
    </row>
    <row r="57" spans="7:11" x14ac:dyDescent="0.25">
      <c r="G57" s="255" t="s">
        <v>247</v>
      </c>
      <c r="H57">
        <f ca="1">COUNTIF(OFFSET(Pasaia_1_8b_raw!A2,0,0,D9-B9+1,1),"604")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51">
        <f ca="1">IF(H57=0,0,((H57/B21)^2))</f>
        <v>0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COUNTIF(OFFSET(Pasaia_1_8b_raw!A2,0,0,D9-B9+1,1),"701")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COUNTIF(OFFSET(Pasaia_1_8b_raw!A2,0,0,D9-B9+1,1),"702")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COUNTIF(OFFSET(Pasaia_1_8b_raw!A2,0,0,D9-B9+1,1),"703")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COUNTIF(OFFSET(Pasaia_1_8b_raw!A2,0,0,D9-B9+1,1),"705")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COUNTIF(OFFSET(Pasaia_1_8b_raw!A2,0,0,D9-B9+1,1),"704")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COUNTIF(OFFSET(Pasaia_1_8b_raw!A2,0,0,D9-B9+1,1),"801")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COUNTIF(OFFSET(Pasaia_1_8b_raw!A2,0,0,D9-B9+1,1),"802")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COUNTIF(OFFSET(Pasaia_1_8b_raw!A2,0,0,D9-B9+1,1),"901")</f>
        <v>2</v>
      </c>
      <c r="I68" s="32">
        <f ca="1">(H68/H75)*100</f>
        <v>3.125</v>
      </c>
      <c r="J68" s="32">
        <f ca="1">IF(H68=0,0,-1*((H68/B24)*(LN(H68/B24))))</f>
        <v>0.34657359027997264</v>
      </c>
      <c r="K68" s="251">
        <f ca="1">IF(H68=0,0,((H68/B24)^2))</f>
        <v>0.25</v>
      </c>
    </row>
    <row r="69" spans="7:11" x14ac:dyDescent="0.25">
      <c r="G69" s="255" t="s">
        <v>256</v>
      </c>
      <c r="H69">
        <f ca="1">COUNTIF(OFFSET(Pasaia_1_8b_raw!A2,0,0,D9-B9+1,1),"902")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COUNTIF(OFFSET(Pasaia_1_8b_raw!A2,0,0,D9-B9+1,1),"904")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COUNTIF(OFFSET(Pasaia_1_8b_raw!A2,0,0,D9-B9+1,1),"905")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COUNTIF(OFFSET(Pasaia_1_8b_raw!A2,0,0,D9-B9+1,1),"903")</f>
        <v>2</v>
      </c>
      <c r="I72" s="32">
        <f ca="1">(H72/H75)*100</f>
        <v>3.125</v>
      </c>
      <c r="J72" s="32">
        <f ca="1">IF(H72=0,0,-1*((H72/B24)*(LN(H72/B24))))</f>
        <v>0.34657359027997264</v>
      </c>
      <c r="K72" s="251">
        <f ca="1">IF(H72=0,0,((H72/B24)^2))</f>
        <v>0.25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COUNTIF(OFFSET(Pasaia_1_8b_raw!A2,0,0,D9-B9+1,1),"1001")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SUM(H16:H72)</f>
        <v>64</v>
      </c>
      <c r="I75" s="51">
        <f ca="1">SUM(I16:I72)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COUNTA(OFFSET(Pasaia_1_9a_raw!A2,0,0,D9-B9+1,1))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COUNTIF(OFFSET(Pasaia_1_9a_raw!C2,0,0,D9-B9+1,1), "100")</f>
        <v>19</v>
      </c>
      <c r="C16" s="36">
        <f ca="1">(B16/H75)*100</f>
        <v>29.6875</v>
      </c>
      <c r="D16" s="36">
        <f ca="1">SUM(J17:J34)</f>
        <v>0.57633412775674986</v>
      </c>
      <c r="E16" s="264">
        <f ca="1">1-SUM(K17:K34)</f>
        <v>0.38781163434903054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COUNTIF(OFFSET(Pasaia_1_9a_raw!C2,0,0,D9-B9+1,1),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COUNTIF(OFFSET(Pasaia_1_9a_raw!A2,0,0,D9-B9+1,1),"108")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322</v>
      </c>
      <c r="B18" s="35">
        <f ca="1">COUNTIF(OFFSET(Pasaia_1_9a_raw!C2,0,0,D9-B9+1,1), "300")</f>
        <v>10</v>
      </c>
      <c r="C18" s="36">
        <f ca="1">(B18/H75)*100</f>
        <v>15.625</v>
      </c>
      <c r="D18" s="36">
        <f ca="1">SUM(J39:J44)</f>
        <v>0.6108643020548935</v>
      </c>
      <c r="E18" s="264">
        <f ca="1">1-SUM(K39:K44)</f>
        <v>0.42000000000000004</v>
      </c>
      <c r="G18" s="267" t="s">
        <v>213</v>
      </c>
      <c r="H18">
        <f ca="1">COUNTIF(OFFSET(Pasaia_1_9a_raw!A2,0,0,D9-B9+1,1),"105")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COUNTIF(OFFSET(Pasaia_1_9a_raw!C2,0,0,D9-B9+1,1), "400")</f>
        <v>2</v>
      </c>
      <c r="C19" s="32">
        <f ca="1">(B19/H75)*100</f>
        <v>3.125</v>
      </c>
      <c r="D19" s="32">
        <f ca="1">SUM(J46:J47)</f>
        <v>0</v>
      </c>
      <c r="E19" s="263">
        <f ca="1">1-SUM(K46:K47)</f>
        <v>0</v>
      </c>
      <c r="G19" s="267" t="s">
        <v>214</v>
      </c>
      <c r="H19">
        <f ca="1">COUNTIF(OFFSET(Pasaia_1_9a_raw!A2,0,0,D9-B9+1,1),"103")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COUNTIF(OFFSET(Pasaia_1_9a_raw!C2,0,0,D9-B9+1,1), "500")</f>
        <v>29</v>
      </c>
      <c r="C20" s="36">
        <f ca="1">(B20/H75)*100</f>
        <v>45.3125</v>
      </c>
      <c r="D20" s="36">
        <f ca="1">SUM(J49:J52)</f>
        <v>0.61937628974144654</v>
      </c>
      <c r="E20" s="264">
        <f ca="1">1-SUM(K49:K52)</f>
        <v>0.42806183115338881</v>
      </c>
      <c r="G20" s="267" t="s">
        <v>215</v>
      </c>
      <c r="H20">
        <f ca="1">COUNTIF(OFFSET(Pasaia_1_9a_raw!A2,0,0,D9-B9+1,1),"107")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COUNTIF(OFFSET(Pasaia_1_9a_raw!C2,0,0,D9-B9+1,1), "600")</f>
        <v>0</v>
      </c>
      <c r="C21" s="32">
        <f ca="1">(B21/H75)*100</f>
        <v>0</v>
      </c>
      <c r="D21" s="32">
        <f ca="1">SUM(J54:J57)</f>
        <v>0</v>
      </c>
      <c r="E21" s="263">
        <f ca="1">1-SUM(K54:K57)</f>
        <v>1</v>
      </c>
      <c r="G21" s="267" t="s">
        <v>216</v>
      </c>
      <c r="H21">
        <f ca="1">COUNTIF(OFFSET(Pasaia_1_9a_raw!A2,0,0,D9-B9+1,1),"101")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COUNTIF(OFFSET(Pasaia_1_9a_raw!C2,0,0,D9-B9+1,1), "700")</f>
        <v>0</v>
      </c>
      <c r="C22" s="36">
        <f ca="1">(B22/H75)*100</f>
        <v>0</v>
      </c>
      <c r="D22" s="36">
        <f ca="1">SUM(J59:J63)</f>
        <v>0</v>
      </c>
      <c r="E22" s="264">
        <f ca="1">1-SUM(K59:K63)</f>
        <v>1</v>
      </c>
      <c r="G22" s="267" t="s">
        <v>217</v>
      </c>
      <c r="H22">
        <f ca="1">COUNTIF(OFFSET(Pasaia_1_9a_raw!A2,0,0,D9-B9+1,1),"106")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COUNTIF(OFFSET(Pasaia_1_9a_raw!C2,0,0,D9-B9+1,1),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COUNTIF(OFFSET(Pasaia_1_9a_raw!A2,0,0,D9-B9+1,1),"102")</f>
        <v>5</v>
      </c>
      <c r="I23" s="32">
        <f ca="1">(H23/H75)*100</f>
        <v>7.8125</v>
      </c>
      <c r="J23" s="32">
        <f ca="1">IF(H23=0,0,-1*((H23/B16)*(LN(H23/B16))))</f>
        <v>0.3513160701927211</v>
      </c>
      <c r="K23" s="263">
        <f ca="1">IF(H23=0,0,((H23/B16)^2))</f>
        <v>6.9252077562326861E-2</v>
      </c>
    </row>
    <row r="24" spans="1:14" x14ac:dyDescent="0.25">
      <c r="A24" s="266" t="s">
        <v>328</v>
      </c>
      <c r="B24" s="35">
        <f ca="1">COUNTIF(OFFSET(Pasaia_1_9a_raw!C2,0,0,D9-B9+1,1), "900")</f>
        <v>4</v>
      </c>
      <c r="C24" s="36">
        <f ca="1">(B24/H75)*100</f>
        <v>6.25</v>
      </c>
      <c r="D24" s="36">
        <f ca="1">SUM(J68:J72)</f>
        <v>0</v>
      </c>
      <c r="E24" s="264">
        <f ca="1">1-SUM(K68:K72)</f>
        <v>0</v>
      </c>
      <c r="G24" s="267" t="s">
        <v>219</v>
      </c>
      <c r="H24">
        <f ca="1">COUNTIF(OFFSET(Pasaia_1_9a_raw!A2,0,0,D9-B9+1,1),"104")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63">
        <f ca="1">IF(H24=0,0,((H24/B16)^2))</f>
        <v>0</v>
      </c>
    </row>
    <row r="25" spans="1:14" x14ac:dyDescent="0.25">
      <c r="A25" s="267" t="s">
        <v>329</v>
      </c>
      <c r="B25">
        <f ca="1">COUNTIF(OFFSET(Pasaia_1_9a_raw!C2,0,0,D9-B9+1,1),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COUNTIF(OFFSET(Pasaia_1_9a_raw!A2,0,0,D9-B9+1,1),"111")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COUNTIF(OFFSET(Pasaia_1_9a_raw!A2,0,0,D9-B9+1,1),"112")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COUNTIF(OFFSET(Pasaia_1_9a_raw!A2,0,0,D9-B9+1,1),"113")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COUNTIF(OFFSET(Pasaia_1_9a_raw!A2,0,0,D9-B9+1,1),"114")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COUNTIF(OFFSET(Pasaia_1_9a_raw!A2,0,0,D9-B9+1,1),"115")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COUNTIF(OFFSET(Pasaia_1_9a_raw!A2,0,0,D9-B9+1,1),"116")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COUNTIF(OFFSET(Pasaia_1_9a_raw!A2,0,0,D9-B9+1,1),"117")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COUNTIF(OFFSET(Pasaia_1_9a_raw!A2,0,0,D9-B9+1,1),"118")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COUNTIF(OFFSET(Pasaia_1_9a_raw!A2,0,0,D9-B9+1,1),"109")</f>
        <v>14</v>
      </c>
      <c r="I33" s="32">
        <f ca="1">(H33/H75)*100</f>
        <v>21.875</v>
      </c>
      <c r="J33" s="32">
        <f ca="1">IF(H33=0,0,-1*((H33/B16)*(LN(H33/B16))))</f>
        <v>0.22501805756402876</v>
      </c>
      <c r="K33" s="263">
        <f ca="1">IF(H33=0,0,((H33/B16)^2))</f>
        <v>0.54293628808864258</v>
      </c>
    </row>
    <row r="34" spans="7:11" x14ac:dyDescent="0.25">
      <c r="G34" s="267" t="s">
        <v>229</v>
      </c>
      <c r="H34">
        <f ca="1">COUNTIF(OFFSET(Pasaia_1_9a_raw!A2,0,0,D9-B9+1,1),"110")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COUNTIF(OFFSET(Pasaia_1_9a_raw!A2,0,0,D9-B9+1,1),"202")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COUNTIF(OFFSET(Pasaia_1_9a_raw!A2,0,0,D9-B9+1,1),"201")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COUNTIF(OFFSET(Pasaia_1_9a_raw!A2,0,0,D9-B9+1,1),"306")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COUNTIF(OFFSET(Pasaia_1_9a_raw!A2,0,0,D9-B9+1,1),"302")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COUNTIF(OFFSET(Pasaia_1_9a_raw!A2,0,0,D9-B9+1,1),"307")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COUNTIF(OFFSET(Pasaia_1_9a_raw!A2,0,0,D9-B9+1,1),"303")</f>
        <v>3</v>
      </c>
      <c r="I42" s="32">
        <f ca="1">(H42/H75)*100</f>
        <v>4.6875</v>
      </c>
      <c r="J42" s="32">
        <f ca="1">IF(H42=0,0,-1*((H42/B18)*(LN(H42/B18))))</f>
        <v>0.36119184129778081</v>
      </c>
      <c r="K42" s="263">
        <f ca="1">IF(H42=0,0,((H42/B18)^2))</f>
        <v>0.09</v>
      </c>
    </row>
    <row r="43" spans="7:11" x14ac:dyDescent="0.25">
      <c r="G43" s="267" t="s">
        <v>236</v>
      </c>
      <c r="H43">
        <f ca="1">COUNTIF(OFFSET(Pasaia_1_9a_raw!A2,0,0,D9-B9+1,1),"304")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COUNTIF(OFFSET(Pasaia_1_9a_raw!A2,0,0,D9-B9+1,1),"305")</f>
        <v>7</v>
      </c>
      <c r="I44" s="32">
        <f ca="1">(H44/H75)*100</f>
        <v>10.9375</v>
      </c>
      <c r="J44" s="32">
        <f ca="1">IF(H44=0,0,-1*((H44/B18)*(LN(H44/B18))))</f>
        <v>0.24967246075711269</v>
      </c>
      <c r="K44" s="263">
        <f ca="1">IF(H44=0,0,((H44/B18)^2))</f>
        <v>0.48999999999999994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COUNTIF(OFFSET(Pasaia_1_9a_raw!A2,0,0,D9-B9+1,1),"401")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COUNTIF(OFFSET(Pasaia_1_9a_raw!A2,0,0,D9-B9+1,1),"402")</f>
        <v>2</v>
      </c>
      <c r="I47" s="32">
        <f ca="1">(H47/H75)*100</f>
        <v>3.125</v>
      </c>
      <c r="J47" s="32">
        <f ca="1">IF(H47=0,0,-1*((H47/B19)*(LN(H47/B19))))</f>
        <v>0</v>
      </c>
      <c r="K47" s="263">
        <f ca="1">IF(H47=0,0,((H47/B19)^2))</f>
        <v>1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COUNTIF(OFFSET(Pasaia_1_9a_raw!A2,0,0,D9-B9+1,1),"501")</f>
        <v>20</v>
      </c>
      <c r="I49" s="32">
        <f ca="1">(H49/H75)*100</f>
        <v>31.25</v>
      </c>
      <c r="J49" s="32">
        <f ca="1">IF(H49=0,0,-1*((H49/B20)*(LN(H49/B20))))</f>
        <v>0.25625072857412617</v>
      </c>
      <c r="K49" s="263">
        <f ca="1">IF(H49=0,0,((H49/B20)^2))</f>
        <v>0.47562425683709875</v>
      </c>
    </row>
    <row r="50" spans="7:11" x14ac:dyDescent="0.25">
      <c r="G50" s="267" t="s">
        <v>241</v>
      </c>
      <c r="H50">
        <f ca="1">COUNTIF(OFFSET(Pasaia_1_9a_raw!A2,0,0,D9-B9+1,1),"502")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63">
        <f ca="1">IF(H50=0,0,((H50/B20)^2))</f>
        <v>0</v>
      </c>
    </row>
    <row r="51" spans="7:11" x14ac:dyDescent="0.25">
      <c r="G51" s="267" t="s">
        <v>242</v>
      </c>
      <c r="H51">
        <f ca="1">COUNTIF(OFFSET(Pasaia_1_9a_raw!A2,0,0,D9-B9+1,1),"503")</f>
        <v>9</v>
      </c>
      <c r="I51" s="32">
        <f ca="1">(H51/H75)*100</f>
        <v>14.0625</v>
      </c>
      <c r="J51" s="32">
        <f ca="1">IF(H51=0,0,-1*((H51/B20)*(LN(H51/B20))))</f>
        <v>0.36312556116732042</v>
      </c>
      <c r="K51" s="263">
        <f ca="1">IF(H51=0,0,((H51/B20)^2))</f>
        <v>9.631391200951249E-2</v>
      </c>
    </row>
    <row r="52" spans="7:11" x14ac:dyDescent="0.25">
      <c r="G52" s="267" t="s">
        <v>243</v>
      </c>
      <c r="H52">
        <f ca="1">COUNTIF(OFFSET(Pasaia_1_9a_raw!A2,0,0,D9-B9+1,1),"504")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COUNTIF(OFFSET(Pasaia_1_9a_raw!A2,0,0,D9-B9+1,1),"601")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COUNTIF(OFFSET(Pasaia_1_9a_raw!A2,0,0,D9-B9+1,1),"602")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COUNTIF(OFFSET(Pasaia_1_9a_raw!A2,0,0,D9-B9+1,1),"603")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7" t="s">
        <v>247</v>
      </c>
      <c r="H57">
        <f ca="1">COUNTIF(OFFSET(Pasaia_1_9a_raw!A2,0,0,D9-B9+1,1),"604")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63">
        <f ca="1">IF(H57=0,0,((H57/B21)^2))</f>
        <v>0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COUNTIF(OFFSET(Pasaia_1_9a_raw!A2,0,0,D9-B9+1,1),"701")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COUNTIF(OFFSET(Pasaia_1_9a_raw!A2,0,0,D9-B9+1,1),"702")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COUNTIF(OFFSET(Pasaia_1_9a_raw!A2,0,0,D9-B9+1,1),"703")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COUNTIF(OFFSET(Pasaia_1_9a_raw!A2,0,0,D9-B9+1,1),"705")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COUNTIF(OFFSET(Pasaia_1_9a_raw!A2,0,0,D9-B9+1,1),"704")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COUNTIF(OFFSET(Pasaia_1_9a_raw!A2,0,0,D9-B9+1,1),"801")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COUNTIF(OFFSET(Pasaia_1_9a_raw!A2,0,0,D9-B9+1,1),"802")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COUNTIF(OFFSET(Pasaia_1_9a_raw!A2,0,0,D9-B9+1,1),"901")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COUNTIF(OFFSET(Pasaia_1_9a_raw!A2,0,0,D9-B9+1,1),"902")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COUNTIF(OFFSET(Pasaia_1_9a_raw!A2,0,0,D9-B9+1,1),"904")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COUNTIF(OFFSET(Pasaia_1_9a_raw!A2,0,0,D9-B9+1,1),"905")</f>
        <v>4</v>
      </c>
      <c r="I71" s="32">
        <f ca="1">(H71/H75)*100</f>
        <v>6.25</v>
      </c>
      <c r="J71" s="32">
        <f ca="1">IF(H71=0,0,-1*((H71/B24)*(LN(H71/B24))))</f>
        <v>0</v>
      </c>
      <c r="K71" s="263">
        <f ca="1">IF(H71=0,0,((H71/B24)^2))</f>
        <v>1</v>
      </c>
    </row>
    <row r="72" spans="7:11" x14ac:dyDescent="0.25">
      <c r="G72" s="267" t="s">
        <v>259</v>
      </c>
      <c r="H72">
        <f ca="1">COUNTIF(OFFSET(Pasaia_1_9a_raw!A2,0,0,D9-B9+1,1),"903")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63">
        <f ca="1">IF(H72=0,0,((H72/B24)^2))</f>
        <v>0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COUNTIF(OFFSET(Pasaia_1_9a_raw!A2,0,0,D9-B9+1,1),"1001")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SUM(H16:H72)</f>
        <v>64</v>
      </c>
      <c r="I75" s="51">
        <f ca="1">SUM(I16:I72)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306</v>
      </c>
      <c r="AK2" t="s">
        <v>202</v>
      </c>
      <c r="AM2">
        <v>847</v>
      </c>
      <c r="AN2">
        <v>483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359</v>
      </c>
      <c r="AJ3">
        <v>401</v>
      </c>
      <c r="AK3" t="s">
        <v>203</v>
      </c>
      <c r="AM3">
        <v>1027</v>
      </c>
      <c r="AN3">
        <v>483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359</v>
      </c>
      <c r="AJ4">
        <v>401</v>
      </c>
      <c r="AK4" t="s">
        <v>203</v>
      </c>
      <c r="AM4">
        <v>1208</v>
      </c>
      <c r="AN4">
        <v>483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360</v>
      </c>
      <c r="AJ5">
        <v>402</v>
      </c>
      <c r="AK5" t="s">
        <v>203</v>
      </c>
      <c r="AM5">
        <v>1388</v>
      </c>
      <c r="AN5">
        <v>483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359</v>
      </c>
      <c r="AJ6">
        <v>401</v>
      </c>
      <c r="AK6" t="s">
        <v>203</v>
      </c>
      <c r="AM6">
        <v>1569</v>
      </c>
      <c r="AN6">
        <v>483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358</v>
      </c>
      <c r="AJ7">
        <v>306</v>
      </c>
      <c r="AK7" t="s">
        <v>202</v>
      </c>
      <c r="AM7">
        <v>1750</v>
      </c>
      <c r="AN7">
        <v>483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358</v>
      </c>
      <c r="AJ8">
        <v>306</v>
      </c>
      <c r="AK8" t="s">
        <v>202</v>
      </c>
      <c r="AM8">
        <v>1930</v>
      </c>
      <c r="AN8">
        <v>483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358</v>
      </c>
      <c r="AJ9">
        <v>306</v>
      </c>
      <c r="AK9" t="s">
        <v>202</v>
      </c>
      <c r="AM9">
        <v>2111</v>
      </c>
      <c r="AN9">
        <v>483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358</v>
      </c>
      <c r="AJ10">
        <v>306</v>
      </c>
      <c r="AK10" t="s">
        <v>202</v>
      </c>
      <c r="AM10">
        <v>847</v>
      </c>
      <c r="AN10">
        <v>663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359</v>
      </c>
      <c r="AJ11">
        <v>401</v>
      </c>
      <c r="AK11" t="s">
        <v>203</v>
      </c>
      <c r="AM11">
        <v>1027</v>
      </c>
      <c r="AN11">
        <v>663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359</v>
      </c>
      <c r="AJ12">
        <v>401</v>
      </c>
      <c r="AK12" t="s">
        <v>203</v>
      </c>
      <c r="AM12">
        <v>1208</v>
      </c>
      <c r="AN12">
        <v>663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359</v>
      </c>
      <c r="AJ13">
        <v>401</v>
      </c>
      <c r="AK13" t="s">
        <v>203</v>
      </c>
      <c r="AM13">
        <v>1388</v>
      </c>
      <c r="AN13">
        <v>663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359</v>
      </c>
      <c r="AJ14">
        <v>401</v>
      </c>
      <c r="AK14" t="s">
        <v>203</v>
      </c>
      <c r="AM14">
        <v>1569</v>
      </c>
      <c r="AN14">
        <v>663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359</v>
      </c>
      <c r="AJ15">
        <v>401</v>
      </c>
      <c r="AK15" t="s">
        <v>203</v>
      </c>
      <c r="AM15">
        <v>1750</v>
      </c>
      <c r="AN15">
        <v>663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359</v>
      </c>
      <c r="AJ16">
        <v>401</v>
      </c>
      <c r="AK16" t="s">
        <v>203</v>
      </c>
      <c r="AM16">
        <v>1930</v>
      </c>
      <c r="AN16">
        <v>663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358</v>
      </c>
      <c r="AJ17">
        <v>306</v>
      </c>
      <c r="AK17" t="s">
        <v>202</v>
      </c>
      <c r="AM17">
        <v>2111</v>
      </c>
      <c r="AN17">
        <v>663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358</v>
      </c>
      <c r="AJ18">
        <v>306</v>
      </c>
      <c r="AK18" t="s">
        <v>202</v>
      </c>
      <c r="AM18">
        <v>847</v>
      </c>
      <c r="AN18">
        <v>844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359</v>
      </c>
      <c r="AJ19">
        <v>401</v>
      </c>
      <c r="AK19" t="s">
        <v>203</v>
      </c>
      <c r="AM19">
        <v>1027</v>
      </c>
      <c r="AN19">
        <v>844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359</v>
      </c>
      <c r="AJ20">
        <v>401</v>
      </c>
      <c r="AK20" t="s">
        <v>203</v>
      </c>
      <c r="AM20">
        <v>1208</v>
      </c>
      <c r="AN20">
        <v>844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359</v>
      </c>
      <c r="AJ21">
        <v>401</v>
      </c>
      <c r="AK21" t="s">
        <v>203</v>
      </c>
      <c r="AM21">
        <v>1388</v>
      </c>
      <c r="AN21">
        <v>844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359</v>
      </c>
      <c r="AJ22">
        <v>401</v>
      </c>
      <c r="AK22" t="s">
        <v>203</v>
      </c>
      <c r="AM22">
        <v>1569</v>
      </c>
      <c r="AN22">
        <v>844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359</v>
      </c>
      <c r="AJ23">
        <v>401</v>
      </c>
      <c r="AK23" t="s">
        <v>203</v>
      </c>
      <c r="AM23">
        <v>1750</v>
      </c>
      <c r="AN23">
        <v>844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359</v>
      </c>
      <c r="AJ24">
        <v>401</v>
      </c>
      <c r="AK24" t="s">
        <v>203</v>
      </c>
      <c r="AM24">
        <v>1930</v>
      </c>
      <c r="AN24">
        <v>844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359</v>
      </c>
      <c r="AJ25">
        <v>401</v>
      </c>
      <c r="AK25" t="s">
        <v>203</v>
      </c>
      <c r="AM25">
        <v>2111</v>
      </c>
      <c r="AN25">
        <v>844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358</v>
      </c>
      <c r="AJ26">
        <v>306</v>
      </c>
      <c r="AK26" t="s">
        <v>202</v>
      </c>
      <c r="AM26">
        <v>847</v>
      </c>
      <c r="AN26">
        <v>1024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359</v>
      </c>
      <c r="AJ27">
        <v>401</v>
      </c>
      <c r="AK27" t="s">
        <v>203</v>
      </c>
      <c r="AM27">
        <v>1027</v>
      </c>
      <c r="AN27">
        <v>1024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359</v>
      </c>
      <c r="AJ28">
        <v>401</v>
      </c>
      <c r="AK28" t="s">
        <v>203</v>
      </c>
      <c r="AM28">
        <v>1208</v>
      </c>
      <c r="AN28">
        <v>1024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359</v>
      </c>
      <c r="AJ29">
        <v>401</v>
      </c>
      <c r="AK29" t="s">
        <v>203</v>
      </c>
      <c r="AM29">
        <v>1388</v>
      </c>
      <c r="AN29">
        <v>1024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359</v>
      </c>
      <c r="AJ30">
        <v>401</v>
      </c>
      <c r="AK30" t="s">
        <v>203</v>
      </c>
      <c r="AM30">
        <v>1569</v>
      </c>
      <c r="AN30">
        <v>1024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359</v>
      </c>
      <c r="AJ31">
        <v>401</v>
      </c>
      <c r="AK31" t="s">
        <v>203</v>
      </c>
      <c r="AM31">
        <v>1750</v>
      </c>
      <c r="AN31">
        <v>1024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359</v>
      </c>
      <c r="AJ32">
        <v>401</v>
      </c>
      <c r="AK32" t="s">
        <v>203</v>
      </c>
      <c r="AM32">
        <v>1930</v>
      </c>
      <c r="AN32">
        <v>1024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359</v>
      </c>
      <c r="AJ33">
        <v>401</v>
      </c>
      <c r="AK33" t="s">
        <v>203</v>
      </c>
      <c r="AM33">
        <v>2111</v>
      </c>
      <c r="AN33">
        <v>1024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358</v>
      </c>
      <c r="AJ34">
        <v>306</v>
      </c>
      <c r="AK34" t="s">
        <v>202</v>
      </c>
      <c r="AM34">
        <v>847</v>
      </c>
      <c r="AN34">
        <v>1205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359</v>
      </c>
      <c r="AJ35">
        <v>401</v>
      </c>
      <c r="AK35" t="s">
        <v>203</v>
      </c>
      <c r="AM35">
        <v>1027</v>
      </c>
      <c r="AN35">
        <v>1205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359</v>
      </c>
      <c r="AJ36">
        <v>401</v>
      </c>
      <c r="AK36" t="s">
        <v>203</v>
      </c>
      <c r="AM36">
        <v>1208</v>
      </c>
      <c r="AN36">
        <v>1205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359</v>
      </c>
      <c r="AJ37">
        <v>401</v>
      </c>
      <c r="AK37" t="s">
        <v>203</v>
      </c>
      <c r="AM37">
        <v>1388</v>
      </c>
      <c r="AN37">
        <v>1205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359</v>
      </c>
      <c r="AJ38">
        <v>401</v>
      </c>
      <c r="AK38" t="s">
        <v>203</v>
      </c>
      <c r="AM38">
        <v>1569</v>
      </c>
      <c r="AN38">
        <v>1205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358</v>
      </c>
      <c r="AJ39">
        <v>306</v>
      </c>
      <c r="AK39" t="s">
        <v>202</v>
      </c>
      <c r="AM39">
        <v>1750</v>
      </c>
      <c r="AN39">
        <v>1205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359</v>
      </c>
      <c r="AJ40">
        <v>401</v>
      </c>
      <c r="AK40" t="s">
        <v>203</v>
      </c>
      <c r="AM40">
        <v>1930</v>
      </c>
      <c r="AN40">
        <v>1205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359</v>
      </c>
      <c r="AJ41">
        <v>401</v>
      </c>
      <c r="AK41" t="s">
        <v>203</v>
      </c>
      <c r="AM41">
        <v>2111</v>
      </c>
      <c r="AN41">
        <v>1205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358</v>
      </c>
      <c r="AJ42">
        <v>306</v>
      </c>
      <c r="AK42" t="s">
        <v>202</v>
      </c>
      <c r="AM42">
        <v>847</v>
      </c>
      <c r="AN42">
        <v>1386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359</v>
      </c>
      <c r="AJ43">
        <v>401</v>
      </c>
      <c r="AK43" t="s">
        <v>203</v>
      </c>
      <c r="AM43">
        <v>1027</v>
      </c>
      <c r="AN43">
        <v>1386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359</v>
      </c>
      <c r="AJ44">
        <v>401</v>
      </c>
      <c r="AK44" t="s">
        <v>203</v>
      </c>
      <c r="AM44">
        <v>1208</v>
      </c>
      <c r="AN44">
        <v>1386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359</v>
      </c>
      <c r="AJ45">
        <v>401</v>
      </c>
      <c r="AK45" t="s">
        <v>203</v>
      </c>
      <c r="AM45">
        <v>1388</v>
      </c>
      <c r="AN45">
        <v>1386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359</v>
      </c>
      <c r="AJ46">
        <v>401</v>
      </c>
      <c r="AK46" t="s">
        <v>203</v>
      </c>
      <c r="AM46">
        <v>1569</v>
      </c>
      <c r="AN46">
        <v>1386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359</v>
      </c>
      <c r="AJ47">
        <v>401</v>
      </c>
      <c r="AK47" t="s">
        <v>203</v>
      </c>
      <c r="AM47">
        <v>1750</v>
      </c>
      <c r="AN47">
        <v>1386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359</v>
      </c>
      <c r="AJ48">
        <v>401</v>
      </c>
      <c r="AK48" t="s">
        <v>203</v>
      </c>
      <c r="AM48">
        <v>1930</v>
      </c>
      <c r="AN48">
        <v>1386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359</v>
      </c>
      <c r="AJ49">
        <v>401</v>
      </c>
      <c r="AK49" t="s">
        <v>203</v>
      </c>
      <c r="AM49">
        <v>2111</v>
      </c>
      <c r="AN49">
        <v>1386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358</v>
      </c>
      <c r="AJ50">
        <v>306</v>
      </c>
      <c r="AK50" t="s">
        <v>202</v>
      </c>
      <c r="AM50">
        <v>847</v>
      </c>
      <c r="AN50">
        <v>1566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359</v>
      </c>
      <c r="AJ51">
        <v>401</v>
      </c>
      <c r="AK51" t="s">
        <v>203</v>
      </c>
      <c r="AM51">
        <v>1027</v>
      </c>
      <c r="AN51">
        <v>1566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359</v>
      </c>
      <c r="AJ52">
        <v>401</v>
      </c>
      <c r="AK52" t="s">
        <v>203</v>
      </c>
      <c r="AM52">
        <v>1208</v>
      </c>
      <c r="AN52">
        <v>1566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359</v>
      </c>
      <c r="AJ53">
        <v>401</v>
      </c>
      <c r="AK53" t="s">
        <v>203</v>
      </c>
      <c r="AM53">
        <v>1388</v>
      </c>
      <c r="AN53">
        <v>1566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359</v>
      </c>
      <c r="AJ54">
        <v>401</v>
      </c>
      <c r="AK54" t="s">
        <v>203</v>
      </c>
      <c r="AM54">
        <v>1569</v>
      </c>
      <c r="AN54">
        <v>1566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359</v>
      </c>
      <c r="AJ55">
        <v>401</v>
      </c>
      <c r="AK55" t="s">
        <v>203</v>
      </c>
      <c r="AM55">
        <v>1750</v>
      </c>
      <c r="AN55">
        <v>1566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359</v>
      </c>
      <c r="AJ56">
        <v>401</v>
      </c>
      <c r="AK56" t="s">
        <v>203</v>
      </c>
      <c r="AM56">
        <v>1930</v>
      </c>
      <c r="AN56">
        <v>1566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359</v>
      </c>
      <c r="AJ57">
        <v>401</v>
      </c>
      <c r="AK57" t="s">
        <v>203</v>
      </c>
      <c r="AM57">
        <v>2111</v>
      </c>
      <c r="AN57">
        <v>1566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358</v>
      </c>
      <c r="AJ58">
        <v>306</v>
      </c>
      <c r="AK58" t="s">
        <v>202</v>
      </c>
      <c r="AM58">
        <v>847</v>
      </c>
      <c r="AN58">
        <v>1747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358</v>
      </c>
      <c r="AJ59">
        <v>306</v>
      </c>
      <c r="AK59" t="s">
        <v>202</v>
      </c>
      <c r="AM59">
        <v>1027</v>
      </c>
      <c r="AN59">
        <v>1747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359</v>
      </c>
      <c r="AJ60">
        <v>401</v>
      </c>
      <c r="AK60" t="s">
        <v>203</v>
      </c>
      <c r="AM60">
        <v>1208</v>
      </c>
      <c r="AN60">
        <v>1747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359</v>
      </c>
      <c r="AJ61">
        <v>401</v>
      </c>
      <c r="AK61" t="s">
        <v>203</v>
      </c>
      <c r="AM61">
        <v>1388</v>
      </c>
      <c r="AN61">
        <v>1747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359</v>
      </c>
      <c r="AJ62">
        <v>401</v>
      </c>
      <c r="AK62" t="s">
        <v>203</v>
      </c>
      <c r="AM62">
        <v>1569</v>
      </c>
      <c r="AN62">
        <v>1747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359</v>
      </c>
      <c r="AJ63">
        <v>401</v>
      </c>
      <c r="AK63" t="s">
        <v>203</v>
      </c>
      <c r="AM63">
        <v>1750</v>
      </c>
      <c r="AN63">
        <v>1747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359</v>
      </c>
      <c r="AJ64">
        <v>401</v>
      </c>
      <c r="AK64" t="s">
        <v>203</v>
      </c>
      <c r="AM64">
        <v>1930</v>
      </c>
      <c r="AN64">
        <v>1747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359</v>
      </c>
      <c r="AJ65">
        <v>401</v>
      </c>
      <c r="AK65" t="s">
        <v>203</v>
      </c>
      <c r="AM65">
        <v>2111</v>
      </c>
      <c r="AN65">
        <v>1747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305</v>
      </c>
      <c r="B2" s="38"/>
      <c r="C2" s="53">
        <v>300</v>
      </c>
      <c r="D2" s="53" t="s">
        <v>339</v>
      </c>
      <c r="E2" s="53" t="s">
        <v>417</v>
      </c>
      <c r="F2" s="53" t="s">
        <v>418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501</v>
      </c>
      <c r="B3" s="31"/>
      <c r="C3">
        <v>500</v>
      </c>
      <c r="E3" t="s">
        <v>417</v>
      </c>
      <c r="F3" t="s">
        <v>418</v>
      </c>
      <c r="H3" t="s">
        <v>333</v>
      </c>
      <c r="I3" t="s">
        <v>334</v>
      </c>
      <c r="J3" t="s">
        <v>335</v>
      </c>
      <c r="N3" t="s">
        <v>416</v>
      </c>
      <c r="AH3" s="138"/>
    </row>
    <row r="4" spans="1:34" x14ac:dyDescent="0.25">
      <c r="A4" s="133">
        <v>501</v>
      </c>
      <c r="B4" s="31"/>
      <c r="C4">
        <v>500</v>
      </c>
      <c r="E4" t="s">
        <v>417</v>
      </c>
      <c r="F4" t="s">
        <v>418</v>
      </c>
      <c r="H4" t="s">
        <v>333</v>
      </c>
      <c r="I4" t="s">
        <v>334</v>
      </c>
      <c r="J4" t="s">
        <v>335</v>
      </c>
      <c r="N4" t="s">
        <v>416</v>
      </c>
      <c r="AH4" s="138"/>
    </row>
    <row r="5" spans="1:34" x14ac:dyDescent="0.25">
      <c r="A5" s="133">
        <v>501</v>
      </c>
      <c r="B5" s="31"/>
      <c r="C5">
        <v>500</v>
      </c>
      <c r="E5" t="s">
        <v>417</v>
      </c>
      <c r="F5" t="s">
        <v>418</v>
      </c>
      <c r="H5" t="s">
        <v>333</v>
      </c>
      <c r="I5" t="s">
        <v>334</v>
      </c>
      <c r="J5" t="s">
        <v>335</v>
      </c>
      <c r="N5" t="s">
        <v>416</v>
      </c>
      <c r="AH5" s="138"/>
    </row>
    <row r="6" spans="1:34" x14ac:dyDescent="0.25">
      <c r="A6" s="133">
        <v>503</v>
      </c>
      <c r="B6" s="31"/>
      <c r="C6">
        <v>500</v>
      </c>
      <c r="E6" t="s">
        <v>417</v>
      </c>
      <c r="F6" t="s">
        <v>418</v>
      </c>
      <c r="H6" t="s">
        <v>333</v>
      </c>
      <c r="I6" t="s">
        <v>334</v>
      </c>
      <c r="J6" t="s">
        <v>335</v>
      </c>
      <c r="N6" t="s">
        <v>416</v>
      </c>
      <c r="AH6" s="138"/>
    </row>
    <row r="7" spans="1:34" x14ac:dyDescent="0.25">
      <c r="A7" s="133">
        <v>503</v>
      </c>
      <c r="B7" s="31"/>
      <c r="C7">
        <v>500</v>
      </c>
      <c r="E7" t="s">
        <v>417</v>
      </c>
      <c r="F7" t="s">
        <v>418</v>
      </c>
      <c r="H7" t="s">
        <v>333</v>
      </c>
      <c r="I7" t="s">
        <v>334</v>
      </c>
      <c r="J7" t="s">
        <v>335</v>
      </c>
      <c r="N7" t="s">
        <v>416</v>
      </c>
      <c r="AH7" s="138"/>
    </row>
    <row r="8" spans="1:34" x14ac:dyDescent="0.25">
      <c r="A8" s="133">
        <v>305</v>
      </c>
      <c r="B8" s="31"/>
      <c r="C8">
        <v>300</v>
      </c>
      <c r="E8" t="s">
        <v>417</v>
      </c>
      <c r="F8" t="s">
        <v>418</v>
      </c>
      <c r="H8" t="s">
        <v>333</v>
      </c>
      <c r="I8" t="s">
        <v>334</v>
      </c>
      <c r="J8" t="s">
        <v>335</v>
      </c>
      <c r="N8" t="s">
        <v>416</v>
      </c>
      <c r="AH8" s="138"/>
    </row>
    <row r="9" spans="1:34" x14ac:dyDescent="0.25">
      <c r="A9" s="133">
        <v>109</v>
      </c>
      <c r="B9" s="31"/>
      <c r="C9">
        <v>100</v>
      </c>
      <c r="E9" t="s">
        <v>417</v>
      </c>
      <c r="F9" t="s">
        <v>418</v>
      </c>
      <c r="H9" t="s">
        <v>333</v>
      </c>
      <c r="I9" t="s">
        <v>334</v>
      </c>
      <c r="J9" t="s">
        <v>335</v>
      </c>
      <c r="N9" t="s">
        <v>416</v>
      </c>
      <c r="AH9" s="138"/>
    </row>
    <row r="10" spans="1:34" x14ac:dyDescent="0.25">
      <c r="A10" s="133">
        <v>501</v>
      </c>
      <c r="B10" s="31"/>
      <c r="C10">
        <v>500</v>
      </c>
      <c r="E10" t="s">
        <v>417</v>
      </c>
      <c r="F10" t="s">
        <v>418</v>
      </c>
      <c r="H10" t="s">
        <v>333</v>
      </c>
      <c r="I10" t="s">
        <v>334</v>
      </c>
      <c r="J10" t="s">
        <v>335</v>
      </c>
      <c r="N10" t="s">
        <v>416</v>
      </c>
      <c r="AH10" s="138"/>
    </row>
    <row r="11" spans="1:34" x14ac:dyDescent="0.25">
      <c r="A11" s="133">
        <v>501</v>
      </c>
      <c r="B11" s="31"/>
      <c r="C11">
        <v>500</v>
      </c>
      <c r="E11" t="s">
        <v>417</v>
      </c>
      <c r="F11" t="s">
        <v>418</v>
      </c>
      <c r="H11" t="s">
        <v>333</v>
      </c>
      <c r="I11" t="s">
        <v>334</v>
      </c>
      <c r="J11" t="s">
        <v>335</v>
      </c>
      <c r="N11" t="s">
        <v>416</v>
      </c>
      <c r="AH11" s="138"/>
    </row>
    <row r="12" spans="1:34" x14ac:dyDescent="0.25">
      <c r="A12" s="133">
        <v>501</v>
      </c>
      <c r="B12" s="31"/>
      <c r="C12">
        <v>500</v>
      </c>
      <c r="E12" t="s">
        <v>417</v>
      </c>
      <c r="F12" t="s">
        <v>418</v>
      </c>
      <c r="H12" t="s">
        <v>333</v>
      </c>
      <c r="I12" t="s">
        <v>334</v>
      </c>
      <c r="J12" t="s">
        <v>335</v>
      </c>
      <c r="N12" t="s">
        <v>416</v>
      </c>
      <c r="AH12" s="138"/>
    </row>
    <row r="13" spans="1:34" x14ac:dyDescent="0.25">
      <c r="A13" s="133">
        <v>501</v>
      </c>
      <c r="B13" s="31"/>
      <c r="C13">
        <v>500</v>
      </c>
      <c r="E13" t="s">
        <v>417</v>
      </c>
      <c r="F13" t="s">
        <v>418</v>
      </c>
      <c r="H13" t="s">
        <v>333</v>
      </c>
      <c r="I13" t="s">
        <v>334</v>
      </c>
      <c r="J13" t="s">
        <v>335</v>
      </c>
      <c r="N13" t="s">
        <v>416</v>
      </c>
      <c r="AH13" s="138"/>
    </row>
    <row r="14" spans="1:34" x14ac:dyDescent="0.25">
      <c r="A14" s="133">
        <v>501</v>
      </c>
      <c r="B14" s="31"/>
      <c r="C14">
        <v>500</v>
      </c>
      <c r="E14" t="s">
        <v>417</v>
      </c>
      <c r="F14" t="s">
        <v>418</v>
      </c>
      <c r="H14" t="s">
        <v>333</v>
      </c>
      <c r="I14" t="s">
        <v>334</v>
      </c>
      <c r="J14" t="s">
        <v>335</v>
      </c>
      <c r="N14" t="s">
        <v>416</v>
      </c>
      <c r="AH14" s="138"/>
    </row>
    <row r="15" spans="1:34" x14ac:dyDescent="0.25">
      <c r="A15" s="133">
        <v>501</v>
      </c>
      <c r="B15" s="31"/>
      <c r="C15">
        <v>500</v>
      </c>
      <c r="E15" t="s">
        <v>417</v>
      </c>
      <c r="F15" t="s">
        <v>418</v>
      </c>
      <c r="H15" t="s">
        <v>333</v>
      </c>
      <c r="I15" t="s">
        <v>334</v>
      </c>
      <c r="J15" t="s">
        <v>335</v>
      </c>
      <c r="N15" t="s">
        <v>416</v>
      </c>
      <c r="AH15" s="138"/>
    </row>
    <row r="16" spans="1:34" x14ac:dyDescent="0.25">
      <c r="A16" s="133">
        <v>501</v>
      </c>
      <c r="B16" s="31"/>
      <c r="C16">
        <v>500</v>
      </c>
      <c r="E16" t="s">
        <v>417</v>
      </c>
      <c r="F16" t="s">
        <v>418</v>
      </c>
      <c r="H16" t="s">
        <v>333</v>
      </c>
      <c r="I16" t="s">
        <v>334</v>
      </c>
      <c r="J16" t="s">
        <v>335</v>
      </c>
      <c r="N16" t="s">
        <v>416</v>
      </c>
      <c r="AH16" s="138"/>
    </row>
    <row r="17" spans="1:34" x14ac:dyDescent="0.25">
      <c r="A17" s="133">
        <v>503</v>
      </c>
      <c r="B17" s="31"/>
      <c r="C17">
        <v>500</v>
      </c>
      <c r="E17" t="s">
        <v>417</v>
      </c>
      <c r="F17" t="s">
        <v>418</v>
      </c>
      <c r="H17" t="s">
        <v>333</v>
      </c>
      <c r="I17" t="s">
        <v>334</v>
      </c>
      <c r="J17" t="s">
        <v>335</v>
      </c>
      <c r="N17" t="s">
        <v>416</v>
      </c>
      <c r="AH17" s="138"/>
    </row>
    <row r="18" spans="1:34" x14ac:dyDescent="0.25">
      <c r="A18" s="133">
        <v>305</v>
      </c>
      <c r="B18" s="31"/>
      <c r="C18">
        <v>300</v>
      </c>
      <c r="E18" t="s">
        <v>417</v>
      </c>
      <c r="F18" t="s">
        <v>418</v>
      </c>
      <c r="H18" t="s">
        <v>333</v>
      </c>
      <c r="I18" t="s">
        <v>334</v>
      </c>
      <c r="J18" t="s">
        <v>335</v>
      </c>
      <c r="N18" t="s">
        <v>416</v>
      </c>
      <c r="AH18" s="138"/>
    </row>
    <row r="19" spans="1:34" x14ac:dyDescent="0.25">
      <c r="A19" s="133">
        <v>501</v>
      </c>
      <c r="B19" s="31"/>
      <c r="C19">
        <v>500</v>
      </c>
      <c r="E19" t="s">
        <v>417</v>
      </c>
      <c r="F19" t="s">
        <v>418</v>
      </c>
      <c r="H19" t="s">
        <v>333</v>
      </c>
      <c r="I19" t="s">
        <v>334</v>
      </c>
      <c r="J19" t="s">
        <v>335</v>
      </c>
      <c r="N19" t="s">
        <v>416</v>
      </c>
      <c r="AH19" s="138"/>
    </row>
    <row r="20" spans="1:34" x14ac:dyDescent="0.25">
      <c r="A20" s="133">
        <v>501</v>
      </c>
      <c r="B20" s="31"/>
      <c r="C20">
        <v>500</v>
      </c>
      <c r="E20" t="s">
        <v>417</v>
      </c>
      <c r="F20" t="s">
        <v>418</v>
      </c>
      <c r="H20" t="s">
        <v>333</v>
      </c>
      <c r="I20" t="s">
        <v>334</v>
      </c>
      <c r="J20" t="s">
        <v>335</v>
      </c>
      <c r="N20" t="s">
        <v>416</v>
      </c>
      <c r="AH20" s="138"/>
    </row>
    <row r="21" spans="1:34" x14ac:dyDescent="0.25">
      <c r="A21" s="133">
        <v>501</v>
      </c>
      <c r="B21" s="31"/>
      <c r="C21">
        <v>500</v>
      </c>
      <c r="E21" t="s">
        <v>417</v>
      </c>
      <c r="F21" t="s">
        <v>418</v>
      </c>
      <c r="H21" t="s">
        <v>333</v>
      </c>
      <c r="I21" t="s">
        <v>334</v>
      </c>
      <c r="J21" t="s">
        <v>335</v>
      </c>
      <c r="N21" t="s">
        <v>416</v>
      </c>
      <c r="AH21" s="138"/>
    </row>
    <row r="22" spans="1:34" x14ac:dyDescent="0.25">
      <c r="A22" s="133">
        <v>501</v>
      </c>
      <c r="B22" s="31"/>
      <c r="C22">
        <v>500</v>
      </c>
      <c r="E22" t="s">
        <v>417</v>
      </c>
      <c r="F22" t="s">
        <v>418</v>
      </c>
      <c r="H22" t="s">
        <v>333</v>
      </c>
      <c r="I22" t="s">
        <v>334</v>
      </c>
      <c r="J22" t="s">
        <v>335</v>
      </c>
      <c r="N22" t="s">
        <v>416</v>
      </c>
      <c r="AH22" s="138"/>
    </row>
    <row r="23" spans="1:34" x14ac:dyDescent="0.25">
      <c r="A23" s="133">
        <v>501</v>
      </c>
      <c r="B23" s="31"/>
      <c r="C23">
        <v>500</v>
      </c>
      <c r="E23" t="s">
        <v>417</v>
      </c>
      <c r="F23" t="s">
        <v>418</v>
      </c>
      <c r="H23" t="s">
        <v>333</v>
      </c>
      <c r="I23" t="s">
        <v>334</v>
      </c>
      <c r="J23" t="s">
        <v>335</v>
      </c>
      <c r="N23" t="s">
        <v>416</v>
      </c>
      <c r="AH23" s="138"/>
    </row>
    <row r="24" spans="1:34" x14ac:dyDescent="0.25">
      <c r="A24" s="133">
        <v>903</v>
      </c>
      <c r="B24" s="31"/>
      <c r="C24">
        <v>900</v>
      </c>
      <c r="E24" t="s">
        <v>417</v>
      </c>
      <c r="F24" t="s">
        <v>418</v>
      </c>
      <c r="H24" t="s">
        <v>333</v>
      </c>
      <c r="I24" t="s">
        <v>334</v>
      </c>
      <c r="J24" t="s">
        <v>335</v>
      </c>
      <c r="N24" t="s">
        <v>416</v>
      </c>
      <c r="AH24" s="138"/>
    </row>
    <row r="25" spans="1:34" x14ac:dyDescent="0.25">
      <c r="A25" s="133">
        <v>305</v>
      </c>
      <c r="B25" s="31"/>
      <c r="C25">
        <v>300</v>
      </c>
      <c r="E25" t="s">
        <v>417</v>
      </c>
      <c r="F25" t="s">
        <v>418</v>
      </c>
      <c r="H25" t="s">
        <v>333</v>
      </c>
      <c r="I25" t="s">
        <v>334</v>
      </c>
      <c r="J25" t="s">
        <v>335</v>
      </c>
      <c r="N25" t="s">
        <v>416</v>
      </c>
      <c r="AH25" s="138"/>
    </row>
    <row r="26" spans="1:34" x14ac:dyDescent="0.25">
      <c r="A26" s="133">
        <v>305</v>
      </c>
      <c r="B26" s="31"/>
      <c r="C26">
        <v>300</v>
      </c>
      <c r="E26" t="s">
        <v>417</v>
      </c>
      <c r="F26" t="s">
        <v>418</v>
      </c>
      <c r="H26" t="s">
        <v>333</v>
      </c>
      <c r="I26" t="s">
        <v>334</v>
      </c>
      <c r="J26" t="s">
        <v>335</v>
      </c>
      <c r="N26" t="s">
        <v>416</v>
      </c>
      <c r="AH26" s="138"/>
    </row>
    <row r="27" spans="1:34" x14ac:dyDescent="0.25">
      <c r="A27" s="133">
        <v>501</v>
      </c>
      <c r="B27" s="31"/>
      <c r="C27">
        <v>500</v>
      </c>
      <c r="E27" t="s">
        <v>417</v>
      </c>
      <c r="F27" t="s">
        <v>418</v>
      </c>
      <c r="H27" t="s">
        <v>333</v>
      </c>
      <c r="I27" t="s">
        <v>334</v>
      </c>
      <c r="J27" t="s">
        <v>335</v>
      </c>
      <c r="N27" t="s">
        <v>416</v>
      </c>
      <c r="AH27" s="138"/>
    </row>
    <row r="28" spans="1:34" x14ac:dyDescent="0.25">
      <c r="A28" s="133">
        <v>901</v>
      </c>
      <c r="B28" s="31"/>
      <c r="C28">
        <v>900</v>
      </c>
      <c r="E28" t="s">
        <v>417</v>
      </c>
      <c r="F28" t="s">
        <v>418</v>
      </c>
      <c r="H28" t="s">
        <v>333</v>
      </c>
      <c r="I28" t="s">
        <v>334</v>
      </c>
      <c r="J28" t="s">
        <v>335</v>
      </c>
      <c r="N28" t="s">
        <v>416</v>
      </c>
      <c r="AH28" s="138"/>
    </row>
    <row r="29" spans="1:34" x14ac:dyDescent="0.25">
      <c r="A29" s="133">
        <v>501</v>
      </c>
      <c r="B29" s="31"/>
      <c r="C29">
        <v>500</v>
      </c>
      <c r="E29" t="s">
        <v>417</v>
      </c>
      <c r="F29" t="s">
        <v>418</v>
      </c>
      <c r="H29" t="s">
        <v>333</v>
      </c>
      <c r="I29" t="s">
        <v>334</v>
      </c>
      <c r="J29" t="s">
        <v>335</v>
      </c>
      <c r="N29" t="s">
        <v>416</v>
      </c>
      <c r="AH29" s="138"/>
    </row>
    <row r="30" spans="1:34" x14ac:dyDescent="0.25">
      <c r="A30" s="133">
        <v>501</v>
      </c>
      <c r="B30" s="31"/>
      <c r="C30">
        <v>500</v>
      </c>
      <c r="E30" t="s">
        <v>417</v>
      </c>
      <c r="F30" t="s">
        <v>418</v>
      </c>
      <c r="H30" t="s">
        <v>333</v>
      </c>
      <c r="I30" t="s">
        <v>334</v>
      </c>
      <c r="J30" t="s">
        <v>335</v>
      </c>
      <c r="N30" t="s">
        <v>416</v>
      </c>
      <c r="AH30" s="138"/>
    </row>
    <row r="31" spans="1:34" x14ac:dyDescent="0.25">
      <c r="A31" s="133">
        <v>903</v>
      </c>
      <c r="B31" s="31"/>
      <c r="C31">
        <v>900</v>
      </c>
      <c r="E31" t="s">
        <v>417</v>
      </c>
      <c r="F31" t="s">
        <v>418</v>
      </c>
      <c r="H31" t="s">
        <v>333</v>
      </c>
      <c r="I31" t="s">
        <v>334</v>
      </c>
      <c r="J31" t="s">
        <v>335</v>
      </c>
      <c r="N31" t="s">
        <v>416</v>
      </c>
      <c r="AH31" s="138"/>
    </row>
    <row r="32" spans="1:34" x14ac:dyDescent="0.25">
      <c r="A32" s="133">
        <v>501</v>
      </c>
      <c r="B32" s="31"/>
      <c r="C32">
        <v>500</v>
      </c>
      <c r="E32" t="s">
        <v>417</v>
      </c>
      <c r="F32" t="s">
        <v>418</v>
      </c>
      <c r="H32" t="s">
        <v>333</v>
      </c>
      <c r="I32" t="s">
        <v>334</v>
      </c>
      <c r="J32" t="s">
        <v>335</v>
      </c>
      <c r="N32" t="s">
        <v>416</v>
      </c>
      <c r="AH32" s="138"/>
    </row>
    <row r="33" spans="1:34" x14ac:dyDescent="0.25">
      <c r="A33" s="133">
        <v>503</v>
      </c>
      <c r="B33" s="31"/>
      <c r="C33">
        <v>500</v>
      </c>
      <c r="E33" t="s">
        <v>417</v>
      </c>
      <c r="F33" t="s">
        <v>418</v>
      </c>
      <c r="H33" t="s">
        <v>333</v>
      </c>
      <c r="I33" t="s">
        <v>334</v>
      </c>
      <c r="J33" t="s">
        <v>335</v>
      </c>
      <c r="N33" t="s">
        <v>416</v>
      </c>
      <c r="AH33" s="138"/>
    </row>
    <row r="34" spans="1:34" x14ac:dyDescent="0.25">
      <c r="A34" s="133">
        <v>305</v>
      </c>
      <c r="B34" s="31"/>
      <c r="C34">
        <v>300</v>
      </c>
      <c r="E34" t="s">
        <v>417</v>
      </c>
      <c r="F34" t="s">
        <v>418</v>
      </c>
      <c r="H34" t="s">
        <v>333</v>
      </c>
      <c r="I34" t="s">
        <v>334</v>
      </c>
      <c r="J34" t="s">
        <v>335</v>
      </c>
      <c r="N34" t="s">
        <v>416</v>
      </c>
      <c r="AH34" s="138"/>
    </row>
    <row r="35" spans="1:34" x14ac:dyDescent="0.25">
      <c r="A35" s="133">
        <v>501</v>
      </c>
      <c r="B35" s="31"/>
      <c r="C35">
        <v>500</v>
      </c>
      <c r="E35" t="s">
        <v>417</v>
      </c>
      <c r="F35" t="s">
        <v>418</v>
      </c>
      <c r="H35" t="s">
        <v>333</v>
      </c>
      <c r="I35" t="s">
        <v>334</v>
      </c>
      <c r="J35" t="s">
        <v>335</v>
      </c>
      <c r="N35" t="s">
        <v>416</v>
      </c>
      <c r="AH35" s="138"/>
    </row>
    <row r="36" spans="1:34" x14ac:dyDescent="0.25">
      <c r="A36" s="133">
        <v>501</v>
      </c>
      <c r="B36" s="31"/>
      <c r="C36">
        <v>500</v>
      </c>
      <c r="E36" t="s">
        <v>417</v>
      </c>
      <c r="F36" t="s">
        <v>418</v>
      </c>
      <c r="H36" t="s">
        <v>333</v>
      </c>
      <c r="I36" t="s">
        <v>334</v>
      </c>
      <c r="J36" t="s">
        <v>335</v>
      </c>
      <c r="N36" t="s">
        <v>416</v>
      </c>
      <c r="AH36" s="138"/>
    </row>
    <row r="37" spans="1:34" x14ac:dyDescent="0.25">
      <c r="A37" s="133">
        <v>501</v>
      </c>
      <c r="B37" s="31"/>
      <c r="C37">
        <v>500</v>
      </c>
      <c r="E37" t="s">
        <v>417</v>
      </c>
      <c r="F37" t="s">
        <v>418</v>
      </c>
      <c r="H37" t="s">
        <v>333</v>
      </c>
      <c r="I37" t="s">
        <v>334</v>
      </c>
      <c r="J37" t="s">
        <v>335</v>
      </c>
      <c r="N37" t="s">
        <v>416</v>
      </c>
      <c r="AH37" s="138"/>
    </row>
    <row r="38" spans="1:34" x14ac:dyDescent="0.25">
      <c r="A38" s="133">
        <v>501</v>
      </c>
      <c r="B38" s="31"/>
      <c r="C38">
        <v>500</v>
      </c>
      <c r="E38" t="s">
        <v>417</v>
      </c>
      <c r="F38" t="s">
        <v>418</v>
      </c>
      <c r="H38" t="s">
        <v>333</v>
      </c>
      <c r="I38" t="s">
        <v>334</v>
      </c>
      <c r="J38" t="s">
        <v>335</v>
      </c>
      <c r="N38" t="s">
        <v>416</v>
      </c>
      <c r="AH38" s="138"/>
    </row>
    <row r="39" spans="1:34" x14ac:dyDescent="0.25">
      <c r="A39" s="133">
        <v>603</v>
      </c>
      <c r="B39" s="31"/>
      <c r="C39">
        <v>600</v>
      </c>
      <c r="E39" t="s">
        <v>417</v>
      </c>
      <c r="F39" t="s">
        <v>418</v>
      </c>
      <c r="H39" t="s">
        <v>333</v>
      </c>
      <c r="I39" t="s">
        <v>334</v>
      </c>
      <c r="J39" t="s">
        <v>335</v>
      </c>
      <c r="N39" t="s">
        <v>416</v>
      </c>
      <c r="AH39" s="138"/>
    </row>
    <row r="40" spans="1:34" x14ac:dyDescent="0.25">
      <c r="A40" s="133">
        <v>503</v>
      </c>
      <c r="B40" s="31"/>
      <c r="C40">
        <v>500</v>
      </c>
      <c r="E40" t="s">
        <v>417</v>
      </c>
      <c r="F40" t="s">
        <v>418</v>
      </c>
      <c r="H40" t="s">
        <v>333</v>
      </c>
      <c r="I40" t="s">
        <v>334</v>
      </c>
      <c r="J40" t="s">
        <v>335</v>
      </c>
      <c r="N40" t="s">
        <v>416</v>
      </c>
      <c r="AH40" s="138"/>
    </row>
    <row r="41" spans="1:34" x14ac:dyDescent="0.25">
      <c r="A41" s="133">
        <v>901</v>
      </c>
      <c r="B41" s="31"/>
      <c r="C41">
        <v>900</v>
      </c>
      <c r="E41" t="s">
        <v>417</v>
      </c>
      <c r="F41" t="s">
        <v>418</v>
      </c>
      <c r="H41" t="s">
        <v>333</v>
      </c>
      <c r="I41" t="s">
        <v>334</v>
      </c>
      <c r="J41" t="s">
        <v>335</v>
      </c>
      <c r="N41" t="s">
        <v>416</v>
      </c>
      <c r="AH41" s="138"/>
    </row>
    <row r="42" spans="1:34" x14ac:dyDescent="0.25">
      <c r="A42" s="133">
        <v>503</v>
      </c>
      <c r="B42" s="31"/>
      <c r="C42">
        <v>500</v>
      </c>
      <c r="E42" t="s">
        <v>417</v>
      </c>
      <c r="F42" t="s">
        <v>418</v>
      </c>
      <c r="H42" t="s">
        <v>333</v>
      </c>
      <c r="I42" t="s">
        <v>334</v>
      </c>
      <c r="J42" t="s">
        <v>335</v>
      </c>
      <c r="N42" t="s">
        <v>416</v>
      </c>
      <c r="AH42" s="138"/>
    </row>
    <row r="43" spans="1:34" x14ac:dyDescent="0.25">
      <c r="A43" s="133">
        <v>501</v>
      </c>
      <c r="B43" s="31"/>
      <c r="C43">
        <v>500</v>
      </c>
      <c r="E43" t="s">
        <v>417</v>
      </c>
      <c r="F43" t="s">
        <v>418</v>
      </c>
      <c r="H43" t="s">
        <v>333</v>
      </c>
      <c r="I43" t="s">
        <v>334</v>
      </c>
      <c r="J43" t="s">
        <v>335</v>
      </c>
      <c r="N43" t="s">
        <v>416</v>
      </c>
      <c r="AH43" s="138"/>
    </row>
    <row r="44" spans="1:34" x14ac:dyDescent="0.25">
      <c r="A44" s="133">
        <v>501</v>
      </c>
      <c r="B44" s="31"/>
      <c r="C44">
        <v>500</v>
      </c>
      <c r="E44" t="s">
        <v>417</v>
      </c>
      <c r="F44" t="s">
        <v>418</v>
      </c>
      <c r="H44" t="s">
        <v>333</v>
      </c>
      <c r="I44" t="s">
        <v>334</v>
      </c>
      <c r="J44" t="s">
        <v>335</v>
      </c>
      <c r="N44" t="s">
        <v>416</v>
      </c>
      <c r="AH44" s="138"/>
    </row>
    <row r="45" spans="1:34" x14ac:dyDescent="0.25">
      <c r="A45" s="133">
        <v>501</v>
      </c>
      <c r="B45" s="31"/>
      <c r="C45">
        <v>500</v>
      </c>
      <c r="E45" t="s">
        <v>417</v>
      </c>
      <c r="F45" t="s">
        <v>418</v>
      </c>
      <c r="H45" t="s">
        <v>333</v>
      </c>
      <c r="I45" t="s">
        <v>334</v>
      </c>
      <c r="J45" t="s">
        <v>335</v>
      </c>
      <c r="N45" t="s">
        <v>416</v>
      </c>
      <c r="AH45" s="138"/>
    </row>
    <row r="46" spans="1:34" x14ac:dyDescent="0.25">
      <c r="A46" s="133">
        <v>903</v>
      </c>
      <c r="B46" s="31"/>
      <c r="C46">
        <v>900</v>
      </c>
      <c r="E46" t="s">
        <v>417</v>
      </c>
      <c r="F46" t="s">
        <v>418</v>
      </c>
      <c r="H46" t="s">
        <v>333</v>
      </c>
      <c r="I46" t="s">
        <v>334</v>
      </c>
      <c r="J46" t="s">
        <v>335</v>
      </c>
      <c r="N46" t="s">
        <v>416</v>
      </c>
      <c r="AH46" s="138"/>
    </row>
    <row r="47" spans="1:34" x14ac:dyDescent="0.25">
      <c r="A47" s="133">
        <v>501</v>
      </c>
      <c r="B47" s="31"/>
      <c r="C47">
        <v>500</v>
      </c>
      <c r="E47" t="s">
        <v>417</v>
      </c>
      <c r="F47" t="s">
        <v>418</v>
      </c>
      <c r="H47" t="s">
        <v>333</v>
      </c>
      <c r="I47" t="s">
        <v>334</v>
      </c>
      <c r="J47" t="s">
        <v>335</v>
      </c>
      <c r="N47" t="s">
        <v>416</v>
      </c>
      <c r="AH47" s="138"/>
    </row>
    <row r="48" spans="1:34" x14ac:dyDescent="0.25">
      <c r="A48" s="133">
        <v>501</v>
      </c>
      <c r="B48" s="31"/>
      <c r="C48">
        <v>500</v>
      </c>
      <c r="E48" t="s">
        <v>417</v>
      </c>
      <c r="F48" t="s">
        <v>418</v>
      </c>
      <c r="H48" t="s">
        <v>333</v>
      </c>
      <c r="I48" t="s">
        <v>334</v>
      </c>
      <c r="J48" t="s">
        <v>335</v>
      </c>
      <c r="N48" t="s">
        <v>416</v>
      </c>
      <c r="AH48" s="138"/>
    </row>
    <row r="49" spans="1:34" x14ac:dyDescent="0.25">
      <c r="A49" s="133">
        <v>305</v>
      </c>
      <c r="B49" s="31"/>
      <c r="C49">
        <v>300</v>
      </c>
      <c r="E49" t="s">
        <v>417</v>
      </c>
      <c r="F49" t="s">
        <v>418</v>
      </c>
      <c r="H49" t="s">
        <v>333</v>
      </c>
      <c r="I49" t="s">
        <v>334</v>
      </c>
      <c r="J49" t="s">
        <v>335</v>
      </c>
      <c r="N49" t="s">
        <v>416</v>
      </c>
      <c r="AH49" s="138"/>
    </row>
    <row r="50" spans="1:34" x14ac:dyDescent="0.25">
      <c r="A50" s="133">
        <v>503</v>
      </c>
      <c r="B50" s="31"/>
      <c r="C50">
        <v>500</v>
      </c>
      <c r="E50" t="s">
        <v>417</v>
      </c>
      <c r="F50" t="s">
        <v>418</v>
      </c>
      <c r="H50" t="s">
        <v>333</v>
      </c>
      <c r="I50" t="s">
        <v>334</v>
      </c>
      <c r="J50" t="s">
        <v>335</v>
      </c>
      <c r="N50" t="s">
        <v>416</v>
      </c>
      <c r="AH50" s="138"/>
    </row>
    <row r="51" spans="1:34" x14ac:dyDescent="0.25">
      <c r="A51" s="133">
        <v>503</v>
      </c>
      <c r="B51" s="31"/>
      <c r="C51">
        <v>500</v>
      </c>
      <c r="E51" t="s">
        <v>417</v>
      </c>
      <c r="F51" t="s">
        <v>418</v>
      </c>
      <c r="H51" t="s">
        <v>333</v>
      </c>
      <c r="I51" t="s">
        <v>334</v>
      </c>
      <c r="J51" t="s">
        <v>335</v>
      </c>
      <c r="N51" t="s">
        <v>416</v>
      </c>
      <c r="AH51" s="138"/>
    </row>
    <row r="52" spans="1:34" x14ac:dyDescent="0.25">
      <c r="A52" s="133">
        <v>503</v>
      </c>
      <c r="B52" s="31"/>
      <c r="C52">
        <v>500</v>
      </c>
      <c r="E52" t="s">
        <v>417</v>
      </c>
      <c r="F52" t="s">
        <v>418</v>
      </c>
      <c r="H52" t="s">
        <v>333</v>
      </c>
      <c r="I52" t="s">
        <v>334</v>
      </c>
      <c r="J52" t="s">
        <v>335</v>
      </c>
      <c r="N52" t="s">
        <v>416</v>
      </c>
      <c r="AH52" s="138"/>
    </row>
    <row r="53" spans="1:34" x14ac:dyDescent="0.25">
      <c r="A53" s="133">
        <v>503</v>
      </c>
      <c r="B53" s="31"/>
      <c r="C53">
        <v>500</v>
      </c>
      <c r="E53" t="s">
        <v>417</v>
      </c>
      <c r="F53" t="s">
        <v>418</v>
      </c>
      <c r="H53" t="s">
        <v>333</v>
      </c>
      <c r="I53" t="s">
        <v>334</v>
      </c>
      <c r="J53" t="s">
        <v>335</v>
      </c>
      <c r="N53" t="s">
        <v>416</v>
      </c>
      <c r="AH53" s="138"/>
    </row>
    <row r="54" spans="1:34" x14ac:dyDescent="0.25">
      <c r="A54" s="133">
        <v>903</v>
      </c>
      <c r="B54" s="31"/>
      <c r="C54">
        <v>900</v>
      </c>
      <c r="E54" t="s">
        <v>417</v>
      </c>
      <c r="F54" t="s">
        <v>418</v>
      </c>
      <c r="H54" t="s">
        <v>333</v>
      </c>
      <c r="I54" t="s">
        <v>334</v>
      </c>
      <c r="J54" t="s">
        <v>335</v>
      </c>
      <c r="N54" t="s">
        <v>416</v>
      </c>
      <c r="AH54" s="138"/>
    </row>
    <row r="55" spans="1:34" x14ac:dyDescent="0.25">
      <c r="A55" s="133">
        <v>501</v>
      </c>
      <c r="B55" s="31"/>
      <c r="C55">
        <v>500</v>
      </c>
      <c r="E55" t="s">
        <v>417</v>
      </c>
      <c r="F55" t="s">
        <v>418</v>
      </c>
      <c r="H55" t="s">
        <v>333</v>
      </c>
      <c r="I55" t="s">
        <v>334</v>
      </c>
      <c r="J55" t="s">
        <v>335</v>
      </c>
      <c r="N55" t="s">
        <v>416</v>
      </c>
      <c r="AH55" s="138"/>
    </row>
    <row r="56" spans="1:34" x14ac:dyDescent="0.25">
      <c r="A56" s="133">
        <v>501</v>
      </c>
      <c r="B56" s="31"/>
      <c r="C56">
        <v>500</v>
      </c>
      <c r="E56" t="s">
        <v>417</v>
      </c>
      <c r="F56" t="s">
        <v>418</v>
      </c>
      <c r="H56" t="s">
        <v>333</v>
      </c>
      <c r="I56" t="s">
        <v>334</v>
      </c>
      <c r="J56" t="s">
        <v>335</v>
      </c>
      <c r="N56" t="s">
        <v>416</v>
      </c>
      <c r="AH56" s="138"/>
    </row>
    <row r="57" spans="1:34" x14ac:dyDescent="0.25">
      <c r="A57" s="133">
        <v>503</v>
      </c>
      <c r="B57" s="31"/>
      <c r="C57">
        <v>500</v>
      </c>
      <c r="E57" t="s">
        <v>417</v>
      </c>
      <c r="F57" t="s">
        <v>418</v>
      </c>
      <c r="H57" t="s">
        <v>333</v>
      </c>
      <c r="I57" t="s">
        <v>334</v>
      </c>
      <c r="J57" t="s">
        <v>335</v>
      </c>
      <c r="N57" t="s">
        <v>416</v>
      </c>
      <c r="AH57" s="138"/>
    </row>
    <row r="58" spans="1:34" x14ac:dyDescent="0.25">
      <c r="A58" s="133">
        <v>304</v>
      </c>
      <c r="B58" s="31"/>
      <c r="C58">
        <v>300</v>
      </c>
      <c r="E58" t="s">
        <v>417</v>
      </c>
      <c r="F58" t="s">
        <v>418</v>
      </c>
      <c r="H58" t="s">
        <v>333</v>
      </c>
      <c r="I58" t="s">
        <v>334</v>
      </c>
      <c r="J58" t="s">
        <v>335</v>
      </c>
      <c r="N58" t="s">
        <v>416</v>
      </c>
      <c r="AH58" s="138"/>
    </row>
    <row r="59" spans="1:34" x14ac:dyDescent="0.25">
      <c r="A59" s="133">
        <v>304</v>
      </c>
      <c r="B59" s="31"/>
      <c r="C59">
        <v>300</v>
      </c>
      <c r="E59" t="s">
        <v>417</v>
      </c>
      <c r="F59" t="s">
        <v>418</v>
      </c>
      <c r="H59" t="s">
        <v>333</v>
      </c>
      <c r="I59" t="s">
        <v>334</v>
      </c>
      <c r="J59" t="s">
        <v>335</v>
      </c>
      <c r="N59" t="s">
        <v>416</v>
      </c>
      <c r="AH59" s="138"/>
    </row>
    <row r="60" spans="1:34" x14ac:dyDescent="0.25">
      <c r="A60" s="133">
        <v>304</v>
      </c>
      <c r="B60" s="31"/>
      <c r="C60">
        <v>300</v>
      </c>
      <c r="E60" t="s">
        <v>417</v>
      </c>
      <c r="F60" t="s">
        <v>418</v>
      </c>
      <c r="H60" t="s">
        <v>333</v>
      </c>
      <c r="I60" t="s">
        <v>334</v>
      </c>
      <c r="J60" t="s">
        <v>335</v>
      </c>
      <c r="N60" t="s">
        <v>416</v>
      </c>
      <c r="AH60" s="138"/>
    </row>
    <row r="61" spans="1:34" x14ac:dyDescent="0.25">
      <c r="A61" s="133">
        <v>304</v>
      </c>
      <c r="B61" s="31"/>
      <c r="C61">
        <v>300</v>
      </c>
      <c r="E61" t="s">
        <v>417</v>
      </c>
      <c r="F61" t="s">
        <v>418</v>
      </c>
      <c r="H61" t="s">
        <v>333</v>
      </c>
      <c r="I61" t="s">
        <v>334</v>
      </c>
      <c r="J61" t="s">
        <v>335</v>
      </c>
      <c r="N61" t="s">
        <v>416</v>
      </c>
      <c r="AH61" s="138"/>
    </row>
    <row r="62" spans="1:34" x14ac:dyDescent="0.25">
      <c r="A62" s="133">
        <v>304</v>
      </c>
      <c r="B62" s="31"/>
      <c r="C62">
        <v>300</v>
      </c>
      <c r="E62" t="s">
        <v>417</v>
      </c>
      <c r="F62" t="s">
        <v>418</v>
      </c>
      <c r="H62" t="s">
        <v>333</v>
      </c>
      <c r="I62" t="s">
        <v>334</v>
      </c>
      <c r="J62" t="s">
        <v>335</v>
      </c>
      <c r="N62" t="s">
        <v>416</v>
      </c>
      <c r="AH62" s="138"/>
    </row>
    <row r="63" spans="1:34" x14ac:dyDescent="0.25">
      <c r="A63" s="133">
        <v>304</v>
      </c>
      <c r="B63" s="31"/>
      <c r="C63">
        <v>300</v>
      </c>
      <c r="E63" t="s">
        <v>417</v>
      </c>
      <c r="F63" t="s">
        <v>418</v>
      </c>
      <c r="H63" t="s">
        <v>333</v>
      </c>
      <c r="I63" t="s">
        <v>334</v>
      </c>
      <c r="J63" t="s">
        <v>335</v>
      </c>
      <c r="N63" t="s">
        <v>416</v>
      </c>
      <c r="AH63" s="138"/>
    </row>
    <row r="64" spans="1:34" x14ac:dyDescent="0.25">
      <c r="A64" s="133">
        <v>503</v>
      </c>
      <c r="B64" s="31"/>
      <c r="C64">
        <v>500</v>
      </c>
      <c r="E64" t="s">
        <v>417</v>
      </c>
      <c r="F64" t="s">
        <v>418</v>
      </c>
      <c r="H64" t="s">
        <v>333</v>
      </c>
      <c r="I64" t="s">
        <v>334</v>
      </c>
      <c r="J64" t="s">
        <v>335</v>
      </c>
      <c r="N64" t="s">
        <v>416</v>
      </c>
      <c r="AH64" s="138"/>
    </row>
    <row r="65" spans="1:34" ht="15.75" thickBot="1" x14ac:dyDescent="0.3">
      <c r="A65" s="134">
        <v>503</v>
      </c>
      <c r="B65" s="39"/>
      <c r="C65" s="40">
        <v>500</v>
      </c>
      <c r="D65" s="40" t="s">
        <v>340</v>
      </c>
      <c r="E65" s="40" t="s">
        <v>417</v>
      </c>
      <c r="F65" s="40" t="s">
        <v>418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384</v>
      </c>
      <c r="AC2" t="s">
        <v>386</v>
      </c>
      <c r="AD2" t="s">
        <v>385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859</v>
      </c>
      <c r="AN2">
        <v>488</v>
      </c>
    </row>
    <row r="3" spans="1:40" x14ac:dyDescent="0.25">
      <c r="B3" t="s">
        <v>333</v>
      </c>
      <c r="C3" t="s">
        <v>334</v>
      </c>
      <c r="D3" t="s">
        <v>335</v>
      </c>
      <c r="H3" t="s">
        <v>384</v>
      </c>
      <c r="AC3" t="s">
        <v>386</v>
      </c>
      <c r="AD3" t="s">
        <v>385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1039</v>
      </c>
      <c r="AN3">
        <v>488</v>
      </c>
    </row>
    <row r="4" spans="1:40" x14ac:dyDescent="0.25">
      <c r="B4" t="s">
        <v>333</v>
      </c>
      <c r="C4" t="s">
        <v>334</v>
      </c>
      <c r="D4" t="s">
        <v>335</v>
      </c>
      <c r="H4" t="s">
        <v>384</v>
      </c>
      <c r="AC4" t="s">
        <v>386</v>
      </c>
      <c r="AD4" t="s">
        <v>385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1220</v>
      </c>
      <c r="AN4">
        <v>488</v>
      </c>
    </row>
    <row r="5" spans="1:40" x14ac:dyDescent="0.25">
      <c r="B5" t="s">
        <v>333</v>
      </c>
      <c r="C5" t="s">
        <v>334</v>
      </c>
      <c r="D5" t="s">
        <v>335</v>
      </c>
      <c r="H5" t="s">
        <v>384</v>
      </c>
      <c r="AC5" t="s">
        <v>386</v>
      </c>
      <c r="AD5" t="s">
        <v>385</v>
      </c>
      <c r="AE5">
        <v>64</v>
      </c>
      <c r="AF5">
        <v>4</v>
      </c>
      <c r="AH5" t="s">
        <v>389</v>
      </c>
      <c r="AJ5">
        <v>903</v>
      </c>
      <c r="AK5" t="s">
        <v>208</v>
      </c>
      <c r="AM5">
        <v>1400</v>
      </c>
      <c r="AN5">
        <v>488</v>
      </c>
    </row>
    <row r="6" spans="1:40" x14ac:dyDescent="0.25">
      <c r="B6" t="s">
        <v>333</v>
      </c>
      <c r="C6" t="s">
        <v>334</v>
      </c>
      <c r="D6" t="s">
        <v>335</v>
      </c>
      <c r="H6" t="s">
        <v>384</v>
      </c>
      <c r="AC6" t="s">
        <v>386</v>
      </c>
      <c r="AD6" t="s">
        <v>385</v>
      </c>
      <c r="AE6">
        <v>64</v>
      </c>
      <c r="AF6">
        <v>5</v>
      </c>
      <c r="AH6" t="s">
        <v>388</v>
      </c>
      <c r="AJ6">
        <v>501</v>
      </c>
      <c r="AK6" t="s">
        <v>204</v>
      </c>
      <c r="AM6">
        <v>1580</v>
      </c>
      <c r="AN6">
        <v>488</v>
      </c>
    </row>
    <row r="7" spans="1:40" x14ac:dyDescent="0.25">
      <c r="B7" t="s">
        <v>333</v>
      </c>
      <c r="C7" t="s">
        <v>334</v>
      </c>
      <c r="D7" t="s">
        <v>335</v>
      </c>
      <c r="H7" t="s">
        <v>384</v>
      </c>
      <c r="AC7" t="s">
        <v>386</v>
      </c>
      <c r="AD7" t="s">
        <v>385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1760</v>
      </c>
      <c r="AN7">
        <v>488</v>
      </c>
    </row>
    <row r="8" spans="1:40" x14ac:dyDescent="0.25">
      <c r="B8" t="s">
        <v>333</v>
      </c>
      <c r="C8" t="s">
        <v>334</v>
      </c>
      <c r="D8" t="s">
        <v>335</v>
      </c>
      <c r="H8" t="s">
        <v>384</v>
      </c>
      <c r="AC8" t="s">
        <v>386</v>
      </c>
      <c r="AD8" t="s">
        <v>385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1941</v>
      </c>
      <c r="AN8">
        <v>488</v>
      </c>
    </row>
    <row r="9" spans="1:40" x14ac:dyDescent="0.25">
      <c r="B9" t="s">
        <v>333</v>
      </c>
      <c r="C9" t="s">
        <v>334</v>
      </c>
      <c r="D9" t="s">
        <v>335</v>
      </c>
      <c r="H9" t="s">
        <v>384</v>
      </c>
      <c r="AC9" t="s">
        <v>386</v>
      </c>
      <c r="AD9" t="s">
        <v>385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2121</v>
      </c>
      <c r="AN9">
        <v>488</v>
      </c>
    </row>
    <row r="10" spans="1:40" x14ac:dyDescent="0.25">
      <c r="B10" t="s">
        <v>333</v>
      </c>
      <c r="C10" t="s">
        <v>334</v>
      </c>
      <c r="D10" t="s">
        <v>335</v>
      </c>
      <c r="H10" t="s">
        <v>384</v>
      </c>
      <c r="AC10" t="s">
        <v>386</v>
      </c>
      <c r="AD10" t="s">
        <v>385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859</v>
      </c>
      <c r="AN10">
        <v>668</v>
      </c>
    </row>
    <row r="11" spans="1:40" x14ac:dyDescent="0.25">
      <c r="B11" t="s">
        <v>333</v>
      </c>
      <c r="C11" t="s">
        <v>334</v>
      </c>
      <c r="D11" t="s">
        <v>335</v>
      </c>
      <c r="H11" t="s">
        <v>384</v>
      </c>
      <c r="AC11" t="s">
        <v>386</v>
      </c>
      <c r="AD11" t="s">
        <v>385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1039</v>
      </c>
      <c r="AN11">
        <v>668</v>
      </c>
    </row>
    <row r="12" spans="1:40" x14ac:dyDescent="0.25">
      <c r="B12" t="s">
        <v>333</v>
      </c>
      <c r="C12" t="s">
        <v>334</v>
      </c>
      <c r="D12" t="s">
        <v>335</v>
      </c>
      <c r="H12" t="s">
        <v>384</v>
      </c>
      <c r="AC12" t="s">
        <v>386</v>
      </c>
      <c r="AD12" t="s">
        <v>385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1220</v>
      </c>
      <c r="AN12">
        <v>668</v>
      </c>
    </row>
    <row r="13" spans="1:40" x14ac:dyDescent="0.25">
      <c r="B13" t="s">
        <v>333</v>
      </c>
      <c r="C13" t="s">
        <v>334</v>
      </c>
      <c r="D13" t="s">
        <v>335</v>
      </c>
      <c r="H13" t="s">
        <v>384</v>
      </c>
      <c r="AC13" t="s">
        <v>386</v>
      </c>
      <c r="AD13" t="s">
        <v>385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1400</v>
      </c>
      <c r="AN13">
        <v>668</v>
      </c>
    </row>
    <row r="14" spans="1:40" x14ac:dyDescent="0.25">
      <c r="B14" t="s">
        <v>333</v>
      </c>
      <c r="C14" t="s">
        <v>334</v>
      </c>
      <c r="D14" t="s">
        <v>335</v>
      </c>
      <c r="H14" t="s">
        <v>384</v>
      </c>
      <c r="AC14" t="s">
        <v>386</v>
      </c>
      <c r="AD14" t="s">
        <v>385</v>
      </c>
      <c r="AE14">
        <v>64</v>
      </c>
      <c r="AF14">
        <v>13</v>
      </c>
      <c r="AH14" t="s">
        <v>390</v>
      </c>
      <c r="AJ14">
        <v>901</v>
      </c>
      <c r="AK14" t="s">
        <v>208</v>
      </c>
      <c r="AM14">
        <v>1580</v>
      </c>
      <c r="AN14">
        <v>668</v>
      </c>
    </row>
    <row r="15" spans="1:40" x14ac:dyDescent="0.25">
      <c r="B15" t="s">
        <v>333</v>
      </c>
      <c r="C15" t="s">
        <v>334</v>
      </c>
      <c r="D15" t="s">
        <v>335</v>
      </c>
      <c r="H15" t="s">
        <v>384</v>
      </c>
      <c r="AC15" t="s">
        <v>386</v>
      </c>
      <c r="AD15" t="s">
        <v>385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1760</v>
      </c>
      <c r="AN15">
        <v>668</v>
      </c>
    </row>
    <row r="16" spans="1:40" x14ac:dyDescent="0.25">
      <c r="B16" t="s">
        <v>333</v>
      </c>
      <c r="C16" t="s">
        <v>334</v>
      </c>
      <c r="D16" t="s">
        <v>335</v>
      </c>
      <c r="H16" t="s">
        <v>384</v>
      </c>
      <c r="AC16" t="s">
        <v>386</v>
      </c>
      <c r="AD16" t="s">
        <v>385</v>
      </c>
      <c r="AE16">
        <v>64</v>
      </c>
      <c r="AF16">
        <v>15</v>
      </c>
      <c r="AH16" t="s">
        <v>390</v>
      </c>
      <c r="AJ16">
        <v>901</v>
      </c>
      <c r="AK16" t="s">
        <v>208</v>
      </c>
      <c r="AM16">
        <v>1941</v>
      </c>
      <c r="AN16">
        <v>668</v>
      </c>
    </row>
    <row r="17" spans="2:40" x14ac:dyDescent="0.25">
      <c r="B17" t="s">
        <v>333</v>
      </c>
      <c r="C17" t="s">
        <v>334</v>
      </c>
      <c r="D17" t="s">
        <v>335</v>
      </c>
      <c r="H17" t="s">
        <v>384</v>
      </c>
      <c r="AC17" t="s">
        <v>386</v>
      </c>
      <c r="AD17" t="s">
        <v>385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2121</v>
      </c>
      <c r="AN17">
        <v>668</v>
      </c>
    </row>
    <row r="18" spans="2:40" x14ac:dyDescent="0.25">
      <c r="B18" t="s">
        <v>333</v>
      </c>
      <c r="C18" t="s">
        <v>334</v>
      </c>
      <c r="D18" t="s">
        <v>335</v>
      </c>
      <c r="H18" t="s">
        <v>384</v>
      </c>
      <c r="AC18" t="s">
        <v>386</v>
      </c>
      <c r="AD18" t="s">
        <v>385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859</v>
      </c>
      <c r="AN18">
        <v>849</v>
      </c>
    </row>
    <row r="19" spans="2:40" x14ac:dyDescent="0.25">
      <c r="B19" t="s">
        <v>333</v>
      </c>
      <c r="C19" t="s">
        <v>334</v>
      </c>
      <c r="D19" t="s">
        <v>335</v>
      </c>
      <c r="H19" t="s">
        <v>384</v>
      </c>
      <c r="AC19" t="s">
        <v>386</v>
      </c>
      <c r="AD19" t="s">
        <v>385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1039</v>
      </c>
      <c r="AN19">
        <v>849</v>
      </c>
    </row>
    <row r="20" spans="2:40" x14ac:dyDescent="0.25">
      <c r="B20" t="s">
        <v>333</v>
      </c>
      <c r="C20" t="s">
        <v>334</v>
      </c>
      <c r="D20" t="s">
        <v>335</v>
      </c>
      <c r="H20" t="s">
        <v>384</v>
      </c>
      <c r="AC20" t="s">
        <v>386</v>
      </c>
      <c r="AD20" t="s">
        <v>385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1220</v>
      </c>
      <c r="AN20">
        <v>849</v>
      </c>
    </row>
    <row r="21" spans="2:40" x14ac:dyDescent="0.25">
      <c r="B21" t="s">
        <v>333</v>
      </c>
      <c r="C21" t="s">
        <v>334</v>
      </c>
      <c r="D21" t="s">
        <v>335</v>
      </c>
      <c r="H21" t="s">
        <v>384</v>
      </c>
      <c r="AC21" t="s">
        <v>386</v>
      </c>
      <c r="AD21" t="s">
        <v>385</v>
      </c>
      <c r="AE21">
        <v>64</v>
      </c>
      <c r="AF21">
        <v>20</v>
      </c>
      <c r="AH21" t="s">
        <v>389</v>
      </c>
      <c r="AJ21">
        <v>903</v>
      </c>
      <c r="AK21" t="s">
        <v>208</v>
      </c>
      <c r="AM21">
        <v>1400</v>
      </c>
      <c r="AN21">
        <v>849</v>
      </c>
    </row>
    <row r="22" spans="2:40" x14ac:dyDescent="0.25">
      <c r="B22" t="s">
        <v>333</v>
      </c>
      <c r="C22" t="s">
        <v>334</v>
      </c>
      <c r="D22" t="s">
        <v>335</v>
      </c>
      <c r="H22" t="s">
        <v>384</v>
      </c>
      <c r="AC22" t="s">
        <v>386</v>
      </c>
      <c r="AD22" t="s">
        <v>385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1580</v>
      </c>
      <c r="AN22">
        <v>849</v>
      </c>
    </row>
    <row r="23" spans="2:40" x14ac:dyDescent="0.25">
      <c r="B23" t="s">
        <v>333</v>
      </c>
      <c r="C23" t="s">
        <v>334</v>
      </c>
      <c r="D23" t="s">
        <v>335</v>
      </c>
      <c r="H23" t="s">
        <v>384</v>
      </c>
      <c r="AC23" t="s">
        <v>386</v>
      </c>
      <c r="AD23" t="s">
        <v>385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1760</v>
      </c>
      <c r="AN23">
        <v>849</v>
      </c>
    </row>
    <row r="24" spans="2:40" x14ac:dyDescent="0.25">
      <c r="B24" t="s">
        <v>333</v>
      </c>
      <c r="C24" t="s">
        <v>334</v>
      </c>
      <c r="D24" t="s">
        <v>335</v>
      </c>
      <c r="H24" t="s">
        <v>384</v>
      </c>
      <c r="AC24" t="s">
        <v>386</v>
      </c>
      <c r="AD24" t="s">
        <v>385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1941</v>
      </c>
      <c r="AN24">
        <v>849</v>
      </c>
    </row>
    <row r="25" spans="2:40" x14ac:dyDescent="0.25">
      <c r="B25" t="s">
        <v>333</v>
      </c>
      <c r="C25" t="s">
        <v>334</v>
      </c>
      <c r="D25" t="s">
        <v>335</v>
      </c>
      <c r="H25" t="s">
        <v>384</v>
      </c>
      <c r="AC25" t="s">
        <v>386</v>
      </c>
      <c r="AD25" t="s">
        <v>385</v>
      </c>
      <c r="AE25">
        <v>64</v>
      </c>
      <c r="AF25">
        <v>24</v>
      </c>
      <c r="AH25" t="s">
        <v>387</v>
      </c>
      <c r="AJ25">
        <v>305</v>
      </c>
      <c r="AK25" t="s">
        <v>202</v>
      </c>
      <c r="AM25">
        <v>2121</v>
      </c>
      <c r="AN25">
        <v>849</v>
      </c>
    </row>
    <row r="26" spans="2:40" x14ac:dyDescent="0.25">
      <c r="B26" t="s">
        <v>333</v>
      </c>
      <c r="C26" t="s">
        <v>334</v>
      </c>
      <c r="D26" t="s">
        <v>335</v>
      </c>
      <c r="H26" t="s">
        <v>384</v>
      </c>
      <c r="AC26" t="s">
        <v>386</v>
      </c>
      <c r="AD26" t="s">
        <v>385</v>
      </c>
      <c r="AE26">
        <v>64</v>
      </c>
      <c r="AF26">
        <v>25</v>
      </c>
      <c r="AH26" t="s">
        <v>388</v>
      </c>
      <c r="AJ26">
        <v>501</v>
      </c>
      <c r="AK26" t="s">
        <v>204</v>
      </c>
      <c r="AM26">
        <v>859</v>
      </c>
      <c r="AN26">
        <v>1029</v>
      </c>
    </row>
    <row r="27" spans="2:40" x14ac:dyDescent="0.25">
      <c r="B27" t="s">
        <v>333</v>
      </c>
      <c r="C27" t="s">
        <v>334</v>
      </c>
      <c r="D27" t="s">
        <v>335</v>
      </c>
      <c r="H27" t="s">
        <v>384</v>
      </c>
      <c r="AC27" t="s">
        <v>386</v>
      </c>
      <c r="AD27" t="s">
        <v>385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1039</v>
      </c>
      <c r="AN27">
        <v>1029</v>
      </c>
    </row>
    <row r="28" spans="2:40" x14ac:dyDescent="0.25">
      <c r="B28" t="s">
        <v>333</v>
      </c>
      <c r="C28" t="s">
        <v>334</v>
      </c>
      <c r="D28" t="s">
        <v>335</v>
      </c>
      <c r="H28" t="s">
        <v>384</v>
      </c>
      <c r="AC28" t="s">
        <v>386</v>
      </c>
      <c r="AD28" t="s">
        <v>385</v>
      </c>
      <c r="AE28">
        <v>64</v>
      </c>
      <c r="AF28">
        <v>27</v>
      </c>
      <c r="AH28" t="s">
        <v>390</v>
      </c>
      <c r="AJ28">
        <v>901</v>
      </c>
      <c r="AK28" t="s">
        <v>208</v>
      </c>
      <c r="AM28">
        <v>1220</v>
      </c>
      <c r="AN28">
        <v>1029</v>
      </c>
    </row>
    <row r="29" spans="2:40" x14ac:dyDescent="0.25">
      <c r="B29" t="s">
        <v>333</v>
      </c>
      <c r="C29" t="s">
        <v>334</v>
      </c>
      <c r="D29" t="s">
        <v>335</v>
      </c>
      <c r="H29" t="s">
        <v>384</v>
      </c>
      <c r="AC29" t="s">
        <v>386</v>
      </c>
      <c r="AD29" t="s">
        <v>385</v>
      </c>
      <c r="AE29">
        <v>64</v>
      </c>
      <c r="AF29">
        <v>28</v>
      </c>
      <c r="AH29" t="s">
        <v>390</v>
      </c>
      <c r="AJ29">
        <v>901</v>
      </c>
      <c r="AK29" t="s">
        <v>208</v>
      </c>
      <c r="AM29">
        <v>1400</v>
      </c>
      <c r="AN29">
        <v>1029</v>
      </c>
    </row>
    <row r="30" spans="2:40" x14ac:dyDescent="0.25">
      <c r="B30" t="s">
        <v>333</v>
      </c>
      <c r="C30" t="s">
        <v>334</v>
      </c>
      <c r="D30" t="s">
        <v>335</v>
      </c>
      <c r="H30" t="s">
        <v>384</v>
      </c>
      <c r="AC30" t="s">
        <v>386</v>
      </c>
      <c r="AD30" t="s">
        <v>385</v>
      </c>
      <c r="AE30">
        <v>64</v>
      </c>
      <c r="AF30">
        <v>29</v>
      </c>
      <c r="AH30" t="s">
        <v>389</v>
      </c>
      <c r="AJ30">
        <v>903</v>
      </c>
      <c r="AK30" t="s">
        <v>208</v>
      </c>
      <c r="AM30">
        <v>1580</v>
      </c>
      <c r="AN30">
        <v>1029</v>
      </c>
    </row>
    <row r="31" spans="2:40" x14ac:dyDescent="0.25">
      <c r="B31" t="s">
        <v>333</v>
      </c>
      <c r="C31" t="s">
        <v>334</v>
      </c>
      <c r="D31" t="s">
        <v>335</v>
      </c>
      <c r="H31" t="s">
        <v>384</v>
      </c>
      <c r="AC31" t="s">
        <v>386</v>
      </c>
      <c r="AD31" t="s">
        <v>385</v>
      </c>
      <c r="AE31">
        <v>64</v>
      </c>
      <c r="AF31">
        <v>30</v>
      </c>
      <c r="AH31" t="s">
        <v>389</v>
      </c>
      <c r="AJ31">
        <v>903</v>
      </c>
      <c r="AK31" t="s">
        <v>208</v>
      </c>
      <c r="AM31">
        <v>1760</v>
      </c>
      <c r="AN31">
        <v>1029</v>
      </c>
    </row>
    <row r="32" spans="2:40" x14ac:dyDescent="0.25">
      <c r="B32" t="s">
        <v>333</v>
      </c>
      <c r="C32" t="s">
        <v>334</v>
      </c>
      <c r="D32" t="s">
        <v>335</v>
      </c>
      <c r="H32" t="s">
        <v>384</v>
      </c>
      <c r="AC32" t="s">
        <v>386</v>
      </c>
      <c r="AD32" t="s">
        <v>385</v>
      </c>
      <c r="AE32">
        <v>64</v>
      </c>
      <c r="AF32">
        <v>31</v>
      </c>
      <c r="AH32" t="s">
        <v>391</v>
      </c>
      <c r="AJ32">
        <v>503</v>
      </c>
      <c r="AK32" t="s">
        <v>204</v>
      </c>
      <c r="AM32">
        <v>1941</v>
      </c>
      <c r="AN32">
        <v>1029</v>
      </c>
    </row>
    <row r="33" spans="2:40" x14ac:dyDescent="0.25">
      <c r="B33" t="s">
        <v>333</v>
      </c>
      <c r="C33" t="s">
        <v>334</v>
      </c>
      <c r="D33" t="s">
        <v>335</v>
      </c>
      <c r="H33" t="s">
        <v>384</v>
      </c>
      <c r="AC33" t="s">
        <v>386</v>
      </c>
      <c r="AD33" t="s">
        <v>385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2121</v>
      </c>
      <c r="AN33">
        <v>1029</v>
      </c>
    </row>
    <row r="34" spans="2:40" x14ac:dyDescent="0.25">
      <c r="B34" t="s">
        <v>333</v>
      </c>
      <c r="C34" t="s">
        <v>334</v>
      </c>
      <c r="D34" t="s">
        <v>335</v>
      </c>
      <c r="H34" t="s">
        <v>384</v>
      </c>
      <c r="AC34" t="s">
        <v>386</v>
      </c>
      <c r="AD34" t="s">
        <v>385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859</v>
      </c>
      <c r="AN34">
        <v>1209</v>
      </c>
    </row>
    <row r="35" spans="2:40" x14ac:dyDescent="0.25">
      <c r="B35" t="s">
        <v>333</v>
      </c>
      <c r="C35" t="s">
        <v>334</v>
      </c>
      <c r="D35" t="s">
        <v>335</v>
      </c>
      <c r="H35" t="s">
        <v>384</v>
      </c>
      <c r="AC35" t="s">
        <v>386</v>
      </c>
      <c r="AD35" t="s">
        <v>385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1039</v>
      </c>
      <c r="AN35">
        <v>1209</v>
      </c>
    </row>
    <row r="36" spans="2:40" x14ac:dyDescent="0.25">
      <c r="B36" t="s">
        <v>333</v>
      </c>
      <c r="C36" t="s">
        <v>334</v>
      </c>
      <c r="D36" t="s">
        <v>335</v>
      </c>
      <c r="H36" t="s">
        <v>384</v>
      </c>
      <c r="AC36" t="s">
        <v>386</v>
      </c>
      <c r="AD36" t="s">
        <v>385</v>
      </c>
      <c r="AE36">
        <v>64</v>
      </c>
      <c r="AF36">
        <v>35</v>
      </c>
      <c r="AH36" t="s">
        <v>390</v>
      </c>
      <c r="AJ36">
        <v>901</v>
      </c>
      <c r="AK36" t="s">
        <v>208</v>
      </c>
      <c r="AM36">
        <v>1220</v>
      </c>
      <c r="AN36">
        <v>1209</v>
      </c>
    </row>
    <row r="37" spans="2:40" x14ac:dyDescent="0.25">
      <c r="B37" t="s">
        <v>333</v>
      </c>
      <c r="C37" t="s">
        <v>334</v>
      </c>
      <c r="D37" t="s">
        <v>335</v>
      </c>
      <c r="H37" t="s">
        <v>384</v>
      </c>
      <c r="AC37" t="s">
        <v>386</v>
      </c>
      <c r="AD37" t="s">
        <v>385</v>
      </c>
      <c r="AE37">
        <v>64</v>
      </c>
      <c r="AF37">
        <v>36</v>
      </c>
      <c r="AH37" t="s">
        <v>392</v>
      </c>
      <c r="AJ37">
        <v>603</v>
      </c>
      <c r="AK37" t="s">
        <v>205</v>
      </c>
      <c r="AM37">
        <v>1400</v>
      </c>
      <c r="AN37">
        <v>1209</v>
      </c>
    </row>
    <row r="38" spans="2:40" x14ac:dyDescent="0.25">
      <c r="B38" t="s">
        <v>333</v>
      </c>
      <c r="C38" t="s">
        <v>334</v>
      </c>
      <c r="D38" t="s">
        <v>335</v>
      </c>
      <c r="H38" t="s">
        <v>384</v>
      </c>
      <c r="AC38" t="s">
        <v>386</v>
      </c>
      <c r="AD38" t="s">
        <v>385</v>
      </c>
      <c r="AE38">
        <v>64</v>
      </c>
      <c r="AF38">
        <v>37</v>
      </c>
      <c r="AH38" t="s">
        <v>389</v>
      </c>
      <c r="AJ38">
        <v>903</v>
      </c>
      <c r="AK38" t="s">
        <v>208</v>
      </c>
      <c r="AM38">
        <v>1580</v>
      </c>
      <c r="AN38">
        <v>1209</v>
      </c>
    </row>
    <row r="39" spans="2:40" x14ac:dyDescent="0.25">
      <c r="B39" t="s">
        <v>333</v>
      </c>
      <c r="C39" t="s">
        <v>334</v>
      </c>
      <c r="D39" t="s">
        <v>335</v>
      </c>
      <c r="H39" t="s">
        <v>384</v>
      </c>
      <c r="AC39" t="s">
        <v>386</v>
      </c>
      <c r="AD39" t="s">
        <v>385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1760</v>
      </c>
      <c r="AN39">
        <v>1209</v>
      </c>
    </row>
    <row r="40" spans="2:40" x14ac:dyDescent="0.25">
      <c r="B40" t="s">
        <v>333</v>
      </c>
      <c r="C40" t="s">
        <v>334</v>
      </c>
      <c r="D40" t="s">
        <v>335</v>
      </c>
      <c r="H40" t="s">
        <v>384</v>
      </c>
      <c r="AC40" t="s">
        <v>386</v>
      </c>
      <c r="AD40" t="s">
        <v>385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1941</v>
      </c>
      <c r="AN40">
        <v>1209</v>
      </c>
    </row>
    <row r="41" spans="2:40" x14ac:dyDescent="0.25">
      <c r="B41" t="s">
        <v>333</v>
      </c>
      <c r="C41" t="s">
        <v>334</v>
      </c>
      <c r="D41" t="s">
        <v>335</v>
      </c>
      <c r="H41" t="s">
        <v>384</v>
      </c>
      <c r="AC41" t="s">
        <v>386</v>
      </c>
      <c r="AD41" t="s">
        <v>385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2121</v>
      </c>
      <c r="AN41">
        <v>1209</v>
      </c>
    </row>
    <row r="42" spans="2:40" x14ac:dyDescent="0.25">
      <c r="B42" t="s">
        <v>333</v>
      </c>
      <c r="C42" t="s">
        <v>334</v>
      </c>
      <c r="D42" t="s">
        <v>335</v>
      </c>
      <c r="H42" t="s">
        <v>384</v>
      </c>
      <c r="AC42" t="s">
        <v>386</v>
      </c>
      <c r="AD42" t="s">
        <v>385</v>
      </c>
      <c r="AE42">
        <v>64</v>
      </c>
      <c r="AF42">
        <v>41</v>
      </c>
      <c r="AH42" t="s">
        <v>388</v>
      </c>
      <c r="AJ42">
        <v>501</v>
      </c>
      <c r="AK42" t="s">
        <v>204</v>
      </c>
      <c r="AM42">
        <v>859</v>
      </c>
      <c r="AN42">
        <v>1390</v>
      </c>
    </row>
    <row r="43" spans="2:40" x14ac:dyDescent="0.25">
      <c r="B43" t="s">
        <v>333</v>
      </c>
      <c r="C43" t="s">
        <v>334</v>
      </c>
      <c r="D43" t="s">
        <v>335</v>
      </c>
      <c r="H43" t="s">
        <v>384</v>
      </c>
      <c r="AC43" t="s">
        <v>386</v>
      </c>
      <c r="AD43" t="s">
        <v>385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1039</v>
      </c>
      <c r="AN43">
        <v>1390</v>
      </c>
    </row>
    <row r="44" spans="2:40" x14ac:dyDescent="0.25">
      <c r="B44" t="s">
        <v>333</v>
      </c>
      <c r="C44" t="s">
        <v>334</v>
      </c>
      <c r="D44" t="s">
        <v>335</v>
      </c>
      <c r="H44" t="s">
        <v>384</v>
      </c>
      <c r="AC44" t="s">
        <v>386</v>
      </c>
      <c r="AD44" t="s">
        <v>385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1220</v>
      </c>
      <c r="AN44">
        <v>1390</v>
      </c>
    </row>
    <row r="45" spans="2:40" x14ac:dyDescent="0.25">
      <c r="B45" t="s">
        <v>333</v>
      </c>
      <c r="C45" t="s">
        <v>334</v>
      </c>
      <c r="D45" t="s">
        <v>335</v>
      </c>
      <c r="H45" t="s">
        <v>384</v>
      </c>
      <c r="AC45" t="s">
        <v>386</v>
      </c>
      <c r="AD45" t="s">
        <v>385</v>
      </c>
      <c r="AE45">
        <v>64</v>
      </c>
      <c r="AF45">
        <v>44</v>
      </c>
      <c r="AH45" t="s">
        <v>391</v>
      </c>
      <c r="AJ45">
        <v>503</v>
      </c>
      <c r="AK45" t="s">
        <v>204</v>
      </c>
      <c r="AM45">
        <v>1400</v>
      </c>
      <c r="AN45">
        <v>1390</v>
      </c>
    </row>
    <row r="46" spans="2:40" x14ac:dyDescent="0.25">
      <c r="B46" t="s">
        <v>333</v>
      </c>
      <c r="C46" t="s">
        <v>334</v>
      </c>
      <c r="D46" t="s">
        <v>335</v>
      </c>
      <c r="H46" t="s">
        <v>384</v>
      </c>
      <c r="AC46" t="s">
        <v>386</v>
      </c>
      <c r="AD46" t="s">
        <v>385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1580</v>
      </c>
      <c r="AN46">
        <v>1390</v>
      </c>
    </row>
    <row r="47" spans="2:40" x14ac:dyDescent="0.25">
      <c r="B47" t="s">
        <v>333</v>
      </c>
      <c r="C47" t="s">
        <v>334</v>
      </c>
      <c r="D47" t="s">
        <v>335</v>
      </c>
      <c r="H47" t="s">
        <v>384</v>
      </c>
      <c r="AC47" t="s">
        <v>386</v>
      </c>
      <c r="AD47" t="s">
        <v>385</v>
      </c>
      <c r="AE47">
        <v>64</v>
      </c>
      <c r="AF47">
        <v>46</v>
      </c>
      <c r="AH47" t="s">
        <v>390</v>
      </c>
      <c r="AJ47">
        <v>901</v>
      </c>
      <c r="AK47" t="s">
        <v>208</v>
      </c>
      <c r="AM47">
        <v>1760</v>
      </c>
      <c r="AN47">
        <v>1390</v>
      </c>
    </row>
    <row r="48" spans="2:40" x14ac:dyDescent="0.25">
      <c r="B48" t="s">
        <v>333</v>
      </c>
      <c r="C48" t="s">
        <v>334</v>
      </c>
      <c r="D48" t="s">
        <v>335</v>
      </c>
      <c r="H48" t="s">
        <v>384</v>
      </c>
      <c r="AC48" t="s">
        <v>386</v>
      </c>
      <c r="AD48" t="s">
        <v>385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1941</v>
      </c>
      <c r="AN48">
        <v>1390</v>
      </c>
    </row>
    <row r="49" spans="2:40" x14ac:dyDescent="0.25">
      <c r="B49" t="s">
        <v>333</v>
      </c>
      <c r="C49" t="s">
        <v>334</v>
      </c>
      <c r="D49" t="s">
        <v>335</v>
      </c>
      <c r="H49" t="s">
        <v>384</v>
      </c>
      <c r="AC49" t="s">
        <v>386</v>
      </c>
      <c r="AD49" t="s">
        <v>385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2121</v>
      </c>
      <c r="AN49">
        <v>1390</v>
      </c>
    </row>
    <row r="50" spans="2:40" x14ac:dyDescent="0.25">
      <c r="B50" t="s">
        <v>333</v>
      </c>
      <c r="C50" t="s">
        <v>334</v>
      </c>
      <c r="D50" t="s">
        <v>335</v>
      </c>
      <c r="H50" t="s">
        <v>384</v>
      </c>
      <c r="AC50" t="s">
        <v>386</v>
      </c>
      <c r="AD50" t="s">
        <v>385</v>
      </c>
      <c r="AE50">
        <v>64</v>
      </c>
      <c r="AF50">
        <v>49</v>
      </c>
      <c r="AH50" t="s">
        <v>388</v>
      </c>
      <c r="AJ50">
        <v>501</v>
      </c>
      <c r="AK50" t="s">
        <v>204</v>
      </c>
      <c r="AM50">
        <v>859</v>
      </c>
      <c r="AN50">
        <v>1570</v>
      </c>
    </row>
    <row r="51" spans="2:40" x14ac:dyDescent="0.25">
      <c r="B51" t="s">
        <v>333</v>
      </c>
      <c r="C51" t="s">
        <v>334</v>
      </c>
      <c r="D51" t="s">
        <v>335</v>
      </c>
      <c r="H51" t="s">
        <v>384</v>
      </c>
      <c r="AC51" t="s">
        <v>386</v>
      </c>
      <c r="AD51" t="s">
        <v>385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1039</v>
      </c>
      <c r="AN51">
        <v>1570</v>
      </c>
    </row>
    <row r="52" spans="2:40" x14ac:dyDescent="0.25">
      <c r="B52" t="s">
        <v>333</v>
      </c>
      <c r="C52" t="s">
        <v>334</v>
      </c>
      <c r="D52" t="s">
        <v>335</v>
      </c>
      <c r="H52" t="s">
        <v>384</v>
      </c>
      <c r="AC52" t="s">
        <v>386</v>
      </c>
      <c r="AD52" t="s">
        <v>385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1220</v>
      </c>
      <c r="AN52">
        <v>1570</v>
      </c>
    </row>
    <row r="53" spans="2:40" x14ac:dyDescent="0.25">
      <c r="B53" t="s">
        <v>333</v>
      </c>
      <c r="C53" t="s">
        <v>334</v>
      </c>
      <c r="D53" t="s">
        <v>335</v>
      </c>
      <c r="H53" t="s">
        <v>384</v>
      </c>
      <c r="AC53" t="s">
        <v>386</v>
      </c>
      <c r="AD53" t="s">
        <v>385</v>
      </c>
      <c r="AE53">
        <v>64</v>
      </c>
      <c r="AF53">
        <v>52</v>
      </c>
      <c r="AH53" t="s">
        <v>392</v>
      </c>
      <c r="AJ53">
        <v>603</v>
      </c>
      <c r="AK53" t="s">
        <v>205</v>
      </c>
      <c r="AM53">
        <v>1400</v>
      </c>
      <c r="AN53">
        <v>1570</v>
      </c>
    </row>
    <row r="54" spans="2:40" x14ac:dyDescent="0.25">
      <c r="B54" t="s">
        <v>333</v>
      </c>
      <c r="C54" t="s">
        <v>334</v>
      </c>
      <c r="D54" t="s">
        <v>335</v>
      </c>
      <c r="H54" t="s">
        <v>384</v>
      </c>
      <c r="AC54" t="s">
        <v>386</v>
      </c>
      <c r="AD54" t="s">
        <v>385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1580</v>
      </c>
      <c r="AN54">
        <v>1570</v>
      </c>
    </row>
    <row r="55" spans="2:40" x14ac:dyDescent="0.25">
      <c r="B55" t="s">
        <v>333</v>
      </c>
      <c r="C55" t="s">
        <v>334</v>
      </c>
      <c r="D55" t="s">
        <v>335</v>
      </c>
      <c r="H55" t="s">
        <v>384</v>
      </c>
      <c r="AC55" t="s">
        <v>386</v>
      </c>
      <c r="AD55" t="s">
        <v>385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1760</v>
      </c>
      <c r="AN55">
        <v>1570</v>
      </c>
    </row>
    <row r="56" spans="2:40" x14ac:dyDescent="0.25">
      <c r="B56" t="s">
        <v>333</v>
      </c>
      <c r="C56" t="s">
        <v>334</v>
      </c>
      <c r="D56" t="s">
        <v>335</v>
      </c>
      <c r="H56" t="s">
        <v>384</v>
      </c>
      <c r="AC56" t="s">
        <v>386</v>
      </c>
      <c r="AD56" t="s">
        <v>385</v>
      </c>
      <c r="AE56">
        <v>64</v>
      </c>
      <c r="AF56">
        <v>55</v>
      </c>
      <c r="AH56" t="s">
        <v>390</v>
      </c>
      <c r="AJ56">
        <v>901</v>
      </c>
      <c r="AK56" t="s">
        <v>208</v>
      </c>
      <c r="AM56">
        <v>1941</v>
      </c>
      <c r="AN56">
        <v>1570</v>
      </c>
    </row>
    <row r="57" spans="2:40" x14ac:dyDescent="0.25">
      <c r="B57" t="s">
        <v>333</v>
      </c>
      <c r="C57" t="s">
        <v>334</v>
      </c>
      <c r="D57" t="s">
        <v>335</v>
      </c>
      <c r="H57" t="s">
        <v>384</v>
      </c>
      <c r="AC57" t="s">
        <v>386</v>
      </c>
      <c r="AD57" t="s">
        <v>385</v>
      </c>
      <c r="AE57">
        <v>64</v>
      </c>
      <c r="AF57">
        <v>56</v>
      </c>
      <c r="AH57" t="s">
        <v>390</v>
      </c>
      <c r="AJ57">
        <v>901</v>
      </c>
      <c r="AK57" t="s">
        <v>208</v>
      </c>
      <c r="AM57">
        <v>2121</v>
      </c>
      <c r="AN57">
        <v>1570</v>
      </c>
    </row>
    <row r="58" spans="2:40" x14ac:dyDescent="0.25">
      <c r="B58" t="s">
        <v>333</v>
      </c>
      <c r="C58" t="s">
        <v>334</v>
      </c>
      <c r="D58" t="s">
        <v>335</v>
      </c>
      <c r="H58" t="s">
        <v>384</v>
      </c>
      <c r="AC58" t="s">
        <v>386</v>
      </c>
      <c r="AD58" t="s">
        <v>385</v>
      </c>
      <c r="AE58">
        <v>64</v>
      </c>
      <c r="AF58">
        <v>57</v>
      </c>
      <c r="AH58" t="s">
        <v>390</v>
      </c>
      <c r="AJ58">
        <v>901</v>
      </c>
      <c r="AK58" t="s">
        <v>208</v>
      </c>
      <c r="AM58">
        <v>859</v>
      </c>
      <c r="AN58">
        <v>1750</v>
      </c>
    </row>
    <row r="59" spans="2:40" x14ac:dyDescent="0.25">
      <c r="B59" t="s">
        <v>333</v>
      </c>
      <c r="C59" t="s">
        <v>334</v>
      </c>
      <c r="D59" t="s">
        <v>335</v>
      </c>
      <c r="H59" t="s">
        <v>384</v>
      </c>
      <c r="AC59" t="s">
        <v>386</v>
      </c>
      <c r="AD59" t="s">
        <v>385</v>
      </c>
      <c r="AE59">
        <v>64</v>
      </c>
      <c r="AF59">
        <v>58</v>
      </c>
      <c r="AH59" t="s">
        <v>388</v>
      </c>
      <c r="AJ59">
        <v>501</v>
      </c>
      <c r="AK59" t="s">
        <v>204</v>
      </c>
      <c r="AM59">
        <v>1039</v>
      </c>
      <c r="AN59">
        <v>1750</v>
      </c>
    </row>
    <row r="60" spans="2:40" x14ac:dyDescent="0.25">
      <c r="B60" t="s">
        <v>333</v>
      </c>
      <c r="C60" t="s">
        <v>334</v>
      </c>
      <c r="D60" t="s">
        <v>335</v>
      </c>
      <c r="H60" t="s">
        <v>384</v>
      </c>
      <c r="AC60" t="s">
        <v>386</v>
      </c>
      <c r="AD60" t="s">
        <v>385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1220</v>
      </c>
      <c r="AN60">
        <v>1750</v>
      </c>
    </row>
    <row r="61" spans="2:40" x14ac:dyDescent="0.25">
      <c r="B61" t="s">
        <v>333</v>
      </c>
      <c r="C61" t="s">
        <v>334</v>
      </c>
      <c r="D61" t="s">
        <v>335</v>
      </c>
      <c r="H61" t="s">
        <v>384</v>
      </c>
      <c r="AC61" t="s">
        <v>386</v>
      </c>
      <c r="AD61" t="s">
        <v>385</v>
      </c>
      <c r="AE61">
        <v>64</v>
      </c>
      <c r="AF61">
        <v>60</v>
      </c>
      <c r="AH61" t="s">
        <v>392</v>
      </c>
      <c r="AJ61">
        <v>603</v>
      </c>
      <c r="AK61" t="s">
        <v>205</v>
      </c>
      <c r="AM61">
        <v>1400</v>
      </c>
      <c r="AN61">
        <v>1750</v>
      </c>
    </row>
    <row r="62" spans="2:40" x14ac:dyDescent="0.25">
      <c r="B62" t="s">
        <v>333</v>
      </c>
      <c r="C62" t="s">
        <v>334</v>
      </c>
      <c r="D62" t="s">
        <v>335</v>
      </c>
      <c r="H62" t="s">
        <v>384</v>
      </c>
      <c r="AC62" t="s">
        <v>386</v>
      </c>
      <c r="AD62" t="s">
        <v>385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1580</v>
      </c>
      <c r="AN62">
        <v>1750</v>
      </c>
    </row>
    <row r="63" spans="2:40" x14ac:dyDescent="0.25">
      <c r="B63" t="s">
        <v>333</v>
      </c>
      <c r="C63" t="s">
        <v>334</v>
      </c>
      <c r="D63" t="s">
        <v>335</v>
      </c>
      <c r="H63" t="s">
        <v>384</v>
      </c>
      <c r="AC63" t="s">
        <v>386</v>
      </c>
      <c r="AD63" t="s">
        <v>385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1760</v>
      </c>
      <c r="AN63">
        <v>1750</v>
      </c>
    </row>
    <row r="64" spans="2:40" x14ac:dyDescent="0.25">
      <c r="B64" t="s">
        <v>333</v>
      </c>
      <c r="C64" t="s">
        <v>334</v>
      </c>
      <c r="D64" t="s">
        <v>335</v>
      </c>
      <c r="H64" t="s">
        <v>384</v>
      </c>
      <c r="AC64" t="s">
        <v>386</v>
      </c>
      <c r="AD64" t="s">
        <v>385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1941</v>
      </c>
      <c r="AN64">
        <v>1750</v>
      </c>
    </row>
    <row r="65" spans="2:40" x14ac:dyDescent="0.25">
      <c r="B65" t="s">
        <v>333</v>
      </c>
      <c r="C65" t="s">
        <v>334</v>
      </c>
      <c r="D65" t="s">
        <v>335</v>
      </c>
      <c r="H65" t="s">
        <v>384</v>
      </c>
      <c r="AC65" t="s">
        <v>386</v>
      </c>
      <c r="AD65" t="s">
        <v>385</v>
      </c>
      <c r="AE65">
        <v>64</v>
      </c>
      <c r="AF65">
        <v>64</v>
      </c>
      <c r="AH65" t="s">
        <v>389</v>
      </c>
      <c r="AJ65">
        <v>903</v>
      </c>
      <c r="AK65" t="s">
        <v>208</v>
      </c>
      <c r="AM65">
        <v>2121</v>
      </c>
      <c r="AN65">
        <v>1750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394</v>
      </c>
      <c r="AC2" t="s">
        <v>396</v>
      </c>
      <c r="AD2" t="s">
        <v>395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836</v>
      </c>
      <c r="AN2">
        <v>401</v>
      </c>
    </row>
    <row r="3" spans="1:40" x14ac:dyDescent="0.25">
      <c r="B3" t="s">
        <v>333</v>
      </c>
      <c r="C3" t="s">
        <v>334</v>
      </c>
      <c r="D3" t="s">
        <v>335</v>
      </c>
      <c r="H3" t="s">
        <v>394</v>
      </c>
      <c r="AC3" t="s">
        <v>396</v>
      </c>
      <c r="AD3" t="s">
        <v>395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1040</v>
      </c>
      <c r="AN3">
        <v>401</v>
      </c>
    </row>
    <row r="4" spans="1:40" x14ac:dyDescent="0.25">
      <c r="B4" t="s">
        <v>333</v>
      </c>
      <c r="C4" t="s">
        <v>334</v>
      </c>
      <c r="D4" t="s">
        <v>335</v>
      </c>
      <c r="H4" t="s">
        <v>394</v>
      </c>
      <c r="AC4" t="s">
        <v>396</v>
      </c>
      <c r="AD4" t="s">
        <v>395</v>
      </c>
      <c r="AE4">
        <v>64</v>
      </c>
      <c r="AF4">
        <v>3</v>
      </c>
      <c r="AH4" t="s">
        <v>387</v>
      </c>
      <c r="AJ4">
        <v>305</v>
      </c>
      <c r="AK4" t="s">
        <v>202</v>
      </c>
      <c r="AM4">
        <v>1244</v>
      </c>
      <c r="AN4">
        <v>401</v>
      </c>
    </row>
    <row r="5" spans="1:40" x14ac:dyDescent="0.25">
      <c r="B5" t="s">
        <v>333</v>
      </c>
      <c r="C5" t="s">
        <v>334</v>
      </c>
      <c r="D5" t="s">
        <v>335</v>
      </c>
      <c r="H5" t="s">
        <v>394</v>
      </c>
      <c r="AC5" t="s">
        <v>396</v>
      </c>
      <c r="AD5" t="s">
        <v>395</v>
      </c>
      <c r="AE5">
        <v>64</v>
      </c>
      <c r="AF5">
        <v>4</v>
      </c>
      <c r="AH5" t="s">
        <v>387</v>
      </c>
      <c r="AJ5">
        <v>305</v>
      </c>
      <c r="AK5" t="s">
        <v>202</v>
      </c>
      <c r="AM5">
        <v>1448</v>
      </c>
      <c r="AN5">
        <v>401</v>
      </c>
    </row>
    <row r="6" spans="1:40" x14ac:dyDescent="0.25">
      <c r="B6" t="s">
        <v>333</v>
      </c>
      <c r="C6" t="s">
        <v>334</v>
      </c>
      <c r="D6" t="s">
        <v>335</v>
      </c>
      <c r="H6" t="s">
        <v>394</v>
      </c>
      <c r="AC6" t="s">
        <v>396</v>
      </c>
      <c r="AD6" t="s">
        <v>395</v>
      </c>
      <c r="AE6">
        <v>64</v>
      </c>
      <c r="AF6">
        <v>5</v>
      </c>
      <c r="AH6" t="s">
        <v>387</v>
      </c>
      <c r="AJ6">
        <v>305</v>
      </c>
      <c r="AK6" t="s">
        <v>202</v>
      </c>
      <c r="AM6">
        <v>1652</v>
      </c>
      <c r="AN6">
        <v>401</v>
      </c>
    </row>
    <row r="7" spans="1:40" x14ac:dyDescent="0.25">
      <c r="B7" t="s">
        <v>333</v>
      </c>
      <c r="C7" t="s">
        <v>334</v>
      </c>
      <c r="D7" t="s">
        <v>335</v>
      </c>
      <c r="H7" t="s">
        <v>394</v>
      </c>
      <c r="AC7" t="s">
        <v>396</v>
      </c>
      <c r="AD7" t="s">
        <v>395</v>
      </c>
      <c r="AE7">
        <v>64</v>
      </c>
      <c r="AF7">
        <v>6</v>
      </c>
      <c r="AH7" t="s">
        <v>388</v>
      </c>
      <c r="AJ7">
        <v>501</v>
      </c>
      <c r="AK7" t="s">
        <v>204</v>
      </c>
      <c r="AM7">
        <v>1855</v>
      </c>
      <c r="AN7">
        <v>401</v>
      </c>
    </row>
    <row r="8" spans="1:40" x14ac:dyDescent="0.25">
      <c r="B8" t="s">
        <v>333</v>
      </c>
      <c r="C8" t="s">
        <v>334</v>
      </c>
      <c r="D8" t="s">
        <v>335</v>
      </c>
      <c r="H8" t="s">
        <v>394</v>
      </c>
      <c r="AC8" t="s">
        <v>396</v>
      </c>
      <c r="AD8" t="s">
        <v>395</v>
      </c>
      <c r="AE8">
        <v>64</v>
      </c>
      <c r="AF8">
        <v>7</v>
      </c>
      <c r="AH8" t="s">
        <v>387</v>
      </c>
      <c r="AJ8">
        <v>305</v>
      </c>
      <c r="AK8" t="s">
        <v>202</v>
      </c>
      <c r="AM8">
        <v>2059</v>
      </c>
      <c r="AN8">
        <v>401</v>
      </c>
    </row>
    <row r="9" spans="1:40" x14ac:dyDescent="0.25">
      <c r="B9" t="s">
        <v>333</v>
      </c>
      <c r="C9" t="s">
        <v>334</v>
      </c>
      <c r="D9" t="s">
        <v>335</v>
      </c>
      <c r="H9" t="s">
        <v>394</v>
      </c>
      <c r="AC9" t="s">
        <v>396</v>
      </c>
      <c r="AD9" t="s">
        <v>395</v>
      </c>
      <c r="AE9">
        <v>64</v>
      </c>
      <c r="AF9">
        <v>8</v>
      </c>
      <c r="AH9" t="s">
        <v>387</v>
      </c>
      <c r="AJ9">
        <v>305</v>
      </c>
      <c r="AK9" t="s">
        <v>202</v>
      </c>
      <c r="AM9">
        <v>2263</v>
      </c>
      <c r="AN9">
        <v>401</v>
      </c>
    </row>
    <row r="10" spans="1:40" x14ac:dyDescent="0.25">
      <c r="B10" t="s">
        <v>333</v>
      </c>
      <c r="C10" t="s">
        <v>334</v>
      </c>
      <c r="D10" t="s">
        <v>335</v>
      </c>
      <c r="H10" t="s">
        <v>394</v>
      </c>
      <c r="AC10" t="s">
        <v>396</v>
      </c>
      <c r="AD10" t="s">
        <v>395</v>
      </c>
      <c r="AE10">
        <v>64</v>
      </c>
      <c r="AF10">
        <v>9</v>
      </c>
      <c r="AH10" t="s">
        <v>387</v>
      </c>
      <c r="AJ10">
        <v>305</v>
      </c>
      <c r="AK10" t="s">
        <v>202</v>
      </c>
      <c r="AM10">
        <v>836</v>
      </c>
      <c r="AN10">
        <v>605</v>
      </c>
    </row>
    <row r="11" spans="1:40" x14ac:dyDescent="0.25">
      <c r="B11" t="s">
        <v>333</v>
      </c>
      <c r="C11" t="s">
        <v>334</v>
      </c>
      <c r="D11" t="s">
        <v>335</v>
      </c>
      <c r="H11" t="s">
        <v>394</v>
      </c>
      <c r="AC11" t="s">
        <v>396</v>
      </c>
      <c r="AD11" t="s">
        <v>395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1040</v>
      </c>
      <c r="AN11">
        <v>605</v>
      </c>
    </row>
    <row r="12" spans="1:40" x14ac:dyDescent="0.25">
      <c r="B12" t="s">
        <v>333</v>
      </c>
      <c r="C12" t="s">
        <v>334</v>
      </c>
      <c r="D12" t="s">
        <v>335</v>
      </c>
      <c r="H12" t="s">
        <v>394</v>
      </c>
      <c r="AC12" t="s">
        <v>396</v>
      </c>
      <c r="AD12" t="s">
        <v>395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1244</v>
      </c>
      <c r="AN12">
        <v>605</v>
      </c>
    </row>
    <row r="13" spans="1:40" x14ac:dyDescent="0.25">
      <c r="B13" t="s">
        <v>333</v>
      </c>
      <c r="C13" t="s">
        <v>334</v>
      </c>
      <c r="D13" t="s">
        <v>335</v>
      </c>
      <c r="H13" t="s">
        <v>394</v>
      </c>
      <c r="AC13" t="s">
        <v>396</v>
      </c>
      <c r="AD13" t="s">
        <v>395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1448</v>
      </c>
      <c r="AN13">
        <v>605</v>
      </c>
    </row>
    <row r="14" spans="1:40" x14ac:dyDescent="0.25">
      <c r="B14" t="s">
        <v>333</v>
      </c>
      <c r="C14" t="s">
        <v>334</v>
      </c>
      <c r="D14" t="s">
        <v>335</v>
      </c>
      <c r="H14" t="s">
        <v>394</v>
      </c>
      <c r="AC14" t="s">
        <v>396</v>
      </c>
      <c r="AD14" t="s">
        <v>395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1652</v>
      </c>
      <c r="AN14">
        <v>605</v>
      </c>
    </row>
    <row r="15" spans="1:40" x14ac:dyDescent="0.25">
      <c r="B15" t="s">
        <v>333</v>
      </c>
      <c r="C15" t="s">
        <v>334</v>
      </c>
      <c r="D15" t="s">
        <v>335</v>
      </c>
      <c r="H15" t="s">
        <v>394</v>
      </c>
      <c r="AC15" t="s">
        <v>396</v>
      </c>
      <c r="AD15" t="s">
        <v>395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1855</v>
      </c>
      <c r="AN15">
        <v>605</v>
      </c>
    </row>
    <row r="16" spans="1:40" x14ac:dyDescent="0.25">
      <c r="B16" t="s">
        <v>333</v>
      </c>
      <c r="C16" t="s">
        <v>334</v>
      </c>
      <c r="D16" t="s">
        <v>335</v>
      </c>
      <c r="H16" t="s">
        <v>394</v>
      </c>
      <c r="AC16" t="s">
        <v>396</v>
      </c>
      <c r="AD16" t="s">
        <v>395</v>
      </c>
      <c r="AE16">
        <v>64</v>
      </c>
      <c r="AF16">
        <v>15</v>
      </c>
      <c r="AH16" t="s">
        <v>388</v>
      </c>
      <c r="AJ16">
        <v>501</v>
      </c>
      <c r="AK16" t="s">
        <v>204</v>
      </c>
      <c r="AM16">
        <v>2059</v>
      </c>
      <c r="AN16">
        <v>605</v>
      </c>
    </row>
    <row r="17" spans="2:40" x14ac:dyDescent="0.25">
      <c r="B17" t="s">
        <v>333</v>
      </c>
      <c r="C17" t="s">
        <v>334</v>
      </c>
      <c r="D17" t="s">
        <v>335</v>
      </c>
      <c r="H17" t="s">
        <v>394</v>
      </c>
      <c r="AC17" t="s">
        <v>396</v>
      </c>
      <c r="AD17" t="s">
        <v>395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2263</v>
      </c>
      <c r="AN17">
        <v>605</v>
      </c>
    </row>
    <row r="18" spans="2:40" x14ac:dyDescent="0.25">
      <c r="B18" t="s">
        <v>333</v>
      </c>
      <c r="C18" t="s">
        <v>334</v>
      </c>
      <c r="D18" t="s">
        <v>335</v>
      </c>
      <c r="H18" t="s">
        <v>394</v>
      </c>
      <c r="AC18" t="s">
        <v>396</v>
      </c>
      <c r="AD18" t="s">
        <v>395</v>
      </c>
      <c r="AE18">
        <v>64</v>
      </c>
      <c r="AF18">
        <v>17</v>
      </c>
      <c r="AH18" t="s">
        <v>387</v>
      </c>
      <c r="AJ18">
        <v>305</v>
      </c>
      <c r="AK18" t="s">
        <v>202</v>
      </c>
      <c r="AM18">
        <v>836</v>
      </c>
      <c r="AN18">
        <v>809</v>
      </c>
    </row>
    <row r="19" spans="2:40" x14ac:dyDescent="0.25">
      <c r="B19" t="s">
        <v>333</v>
      </c>
      <c r="C19" t="s">
        <v>334</v>
      </c>
      <c r="D19" t="s">
        <v>335</v>
      </c>
      <c r="H19" t="s">
        <v>394</v>
      </c>
      <c r="AC19" t="s">
        <v>396</v>
      </c>
      <c r="AD19" t="s">
        <v>395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1040</v>
      </c>
      <c r="AN19">
        <v>809</v>
      </c>
    </row>
    <row r="20" spans="2:40" x14ac:dyDescent="0.25">
      <c r="B20" t="s">
        <v>333</v>
      </c>
      <c r="C20" t="s">
        <v>334</v>
      </c>
      <c r="D20" t="s">
        <v>335</v>
      </c>
      <c r="H20" t="s">
        <v>394</v>
      </c>
      <c r="AC20" t="s">
        <v>396</v>
      </c>
      <c r="AD20" t="s">
        <v>395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1244</v>
      </c>
      <c r="AN20">
        <v>809</v>
      </c>
    </row>
    <row r="21" spans="2:40" x14ac:dyDescent="0.25">
      <c r="B21" t="s">
        <v>333</v>
      </c>
      <c r="C21" t="s">
        <v>334</v>
      </c>
      <c r="D21" t="s">
        <v>335</v>
      </c>
      <c r="H21" t="s">
        <v>394</v>
      </c>
      <c r="AC21" t="s">
        <v>396</v>
      </c>
      <c r="AD21" t="s">
        <v>395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1448</v>
      </c>
      <c r="AN21">
        <v>809</v>
      </c>
    </row>
    <row r="22" spans="2:40" x14ac:dyDescent="0.25">
      <c r="B22" t="s">
        <v>333</v>
      </c>
      <c r="C22" t="s">
        <v>334</v>
      </c>
      <c r="D22" t="s">
        <v>335</v>
      </c>
      <c r="H22" t="s">
        <v>394</v>
      </c>
      <c r="AC22" t="s">
        <v>396</v>
      </c>
      <c r="AD22" t="s">
        <v>395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1652</v>
      </c>
      <c r="AN22">
        <v>809</v>
      </c>
    </row>
    <row r="23" spans="2:40" x14ac:dyDescent="0.25">
      <c r="B23" t="s">
        <v>333</v>
      </c>
      <c r="C23" t="s">
        <v>334</v>
      </c>
      <c r="D23" t="s">
        <v>335</v>
      </c>
      <c r="H23" t="s">
        <v>394</v>
      </c>
      <c r="AC23" t="s">
        <v>396</v>
      </c>
      <c r="AD23" t="s">
        <v>395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1855</v>
      </c>
      <c r="AN23">
        <v>809</v>
      </c>
    </row>
    <row r="24" spans="2:40" x14ac:dyDescent="0.25">
      <c r="B24" t="s">
        <v>333</v>
      </c>
      <c r="C24" t="s">
        <v>334</v>
      </c>
      <c r="D24" t="s">
        <v>335</v>
      </c>
      <c r="H24" t="s">
        <v>394</v>
      </c>
      <c r="AC24" t="s">
        <v>396</v>
      </c>
      <c r="AD24" t="s">
        <v>395</v>
      </c>
      <c r="AE24">
        <v>64</v>
      </c>
      <c r="AF24">
        <v>23</v>
      </c>
      <c r="AH24" t="s">
        <v>389</v>
      </c>
      <c r="AJ24">
        <v>903</v>
      </c>
      <c r="AK24" t="s">
        <v>208</v>
      </c>
      <c r="AM24">
        <v>2059</v>
      </c>
      <c r="AN24">
        <v>809</v>
      </c>
    </row>
    <row r="25" spans="2:40" x14ac:dyDescent="0.25">
      <c r="B25" t="s">
        <v>333</v>
      </c>
      <c r="C25" t="s">
        <v>334</v>
      </c>
      <c r="D25" t="s">
        <v>335</v>
      </c>
      <c r="H25" t="s">
        <v>394</v>
      </c>
      <c r="AC25" t="s">
        <v>396</v>
      </c>
      <c r="AD25" t="s">
        <v>395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2263</v>
      </c>
      <c r="AN25">
        <v>809</v>
      </c>
    </row>
    <row r="26" spans="2:40" x14ac:dyDescent="0.25">
      <c r="B26" t="s">
        <v>333</v>
      </c>
      <c r="C26" t="s">
        <v>334</v>
      </c>
      <c r="D26" t="s">
        <v>335</v>
      </c>
      <c r="H26" t="s">
        <v>394</v>
      </c>
      <c r="AC26" t="s">
        <v>396</v>
      </c>
      <c r="AD26" t="s">
        <v>395</v>
      </c>
      <c r="AE26">
        <v>64</v>
      </c>
      <c r="AF26">
        <v>25</v>
      </c>
      <c r="AH26" t="s">
        <v>388</v>
      </c>
      <c r="AJ26">
        <v>501</v>
      </c>
      <c r="AK26" t="s">
        <v>204</v>
      </c>
      <c r="AM26">
        <v>836</v>
      </c>
      <c r="AN26">
        <v>1012</v>
      </c>
    </row>
    <row r="27" spans="2:40" x14ac:dyDescent="0.25">
      <c r="B27" t="s">
        <v>333</v>
      </c>
      <c r="C27" t="s">
        <v>334</v>
      </c>
      <c r="D27" t="s">
        <v>335</v>
      </c>
      <c r="H27" t="s">
        <v>394</v>
      </c>
      <c r="AC27" t="s">
        <v>396</v>
      </c>
      <c r="AD27" t="s">
        <v>395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1040</v>
      </c>
      <c r="AN27">
        <v>1012</v>
      </c>
    </row>
    <row r="28" spans="2:40" x14ac:dyDescent="0.25">
      <c r="B28" t="s">
        <v>333</v>
      </c>
      <c r="C28" t="s">
        <v>334</v>
      </c>
      <c r="D28" t="s">
        <v>335</v>
      </c>
      <c r="H28" t="s">
        <v>394</v>
      </c>
      <c r="AC28" t="s">
        <v>396</v>
      </c>
      <c r="AD28" t="s">
        <v>395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1244</v>
      </c>
      <c r="AN28">
        <v>1012</v>
      </c>
    </row>
    <row r="29" spans="2:40" x14ac:dyDescent="0.25">
      <c r="B29" t="s">
        <v>333</v>
      </c>
      <c r="C29" t="s">
        <v>334</v>
      </c>
      <c r="D29" t="s">
        <v>335</v>
      </c>
      <c r="H29" t="s">
        <v>394</v>
      </c>
      <c r="AC29" t="s">
        <v>396</v>
      </c>
      <c r="AD29" t="s">
        <v>395</v>
      </c>
      <c r="AE29">
        <v>64</v>
      </c>
      <c r="AF29">
        <v>28</v>
      </c>
      <c r="AH29" t="s">
        <v>388</v>
      </c>
      <c r="AJ29">
        <v>501</v>
      </c>
      <c r="AK29" t="s">
        <v>204</v>
      </c>
      <c r="AM29">
        <v>1448</v>
      </c>
      <c r="AN29">
        <v>1012</v>
      </c>
    </row>
    <row r="30" spans="2:40" x14ac:dyDescent="0.25">
      <c r="B30" t="s">
        <v>333</v>
      </c>
      <c r="C30" t="s">
        <v>334</v>
      </c>
      <c r="D30" t="s">
        <v>335</v>
      </c>
      <c r="H30" t="s">
        <v>394</v>
      </c>
      <c r="AC30" t="s">
        <v>396</v>
      </c>
      <c r="AD30" t="s">
        <v>395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1652</v>
      </c>
      <c r="AN30">
        <v>1012</v>
      </c>
    </row>
    <row r="31" spans="2:40" x14ac:dyDescent="0.25">
      <c r="B31" t="s">
        <v>333</v>
      </c>
      <c r="C31" t="s">
        <v>334</v>
      </c>
      <c r="D31" t="s">
        <v>335</v>
      </c>
      <c r="H31" t="s">
        <v>394</v>
      </c>
      <c r="AC31" t="s">
        <v>396</v>
      </c>
      <c r="AD31" t="s">
        <v>395</v>
      </c>
      <c r="AE31">
        <v>64</v>
      </c>
      <c r="AF31">
        <v>30</v>
      </c>
      <c r="AH31" t="s">
        <v>390</v>
      </c>
      <c r="AJ31">
        <v>901</v>
      </c>
      <c r="AK31" t="s">
        <v>208</v>
      </c>
      <c r="AM31">
        <v>1855</v>
      </c>
      <c r="AN31">
        <v>1012</v>
      </c>
    </row>
    <row r="32" spans="2:40" x14ac:dyDescent="0.25">
      <c r="B32" t="s">
        <v>333</v>
      </c>
      <c r="C32" t="s">
        <v>334</v>
      </c>
      <c r="D32" t="s">
        <v>335</v>
      </c>
      <c r="H32" t="s">
        <v>394</v>
      </c>
      <c r="AC32" t="s">
        <v>396</v>
      </c>
      <c r="AD32" t="s">
        <v>395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2059</v>
      </c>
      <c r="AN32">
        <v>1012</v>
      </c>
    </row>
    <row r="33" spans="2:40" x14ac:dyDescent="0.25">
      <c r="B33" t="s">
        <v>333</v>
      </c>
      <c r="C33" t="s">
        <v>334</v>
      </c>
      <c r="D33" t="s">
        <v>335</v>
      </c>
      <c r="H33" t="s">
        <v>394</v>
      </c>
      <c r="AC33" t="s">
        <v>396</v>
      </c>
      <c r="AD33" t="s">
        <v>395</v>
      </c>
      <c r="AE33">
        <v>64</v>
      </c>
      <c r="AF33">
        <v>32</v>
      </c>
      <c r="AH33" t="s">
        <v>387</v>
      </c>
      <c r="AJ33">
        <v>305</v>
      </c>
      <c r="AK33" t="s">
        <v>202</v>
      </c>
      <c r="AM33">
        <v>2263</v>
      </c>
      <c r="AN33">
        <v>1012</v>
      </c>
    </row>
    <row r="34" spans="2:40" x14ac:dyDescent="0.25">
      <c r="B34" t="s">
        <v>333</v>
      </c>
      <c r="C34" t="s">
        <v>334</v>
      </c>
      <c r="D34" t="s">
        <v>335</v>
      </c>
      <c r="H34" t="s">
        <v>394</v>
      </c>
      <c r="AC34" t="s">
        <v>396</v>
      </c>
      <c r="AD34" t="s">
        <v>395</v>
      </c>
      <c r="AE34">
        <v>64</v>
      </c>
      <c r="AF34">
        <v>33</v>
      </c>
      <c r="AH34" t="s">
        <v>387</v>
      </c>
      <c r="AJ34">
        <v>305</v>
      </c>
      <c r="AK34" t="s">
        <v>202</v>
      </c>
      <c r="AM34">
        <v>836</v>
      </c>
      <c r="AN34">
        <v>1216</v>
      </c>
    </row>
    <row r="35" spans="2:40" x14ac:dyDescent="0.25">
      <c r="B35" t="s">
        <v>333</v>
      </c>
      <c r="C35" t="s">
        <v>334</v>
      </c>
      <c r="D35" t="s">
        <v>335</v>
      </c>
      <c r="H35" t="s">
        <v>394</v>
      </c>
      <c r="AC35" t="s">
        <v>396</v>
      </c>
      <c r="AD35" t="s">
        <v>395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1040</v>
      </c>
      <c r="AN35">
        <v>1216</v>
      </c>
    </row>
    <row r="36" spans="2:40" x14ac:dyDescent="0.25">
      <c r="B36" t="s">
        <v>333</v>
      </c>
      <c r="C36" t="s">
        <v>334</v>
      </c>
      <c r="D36" t="s">
        <v>335</v>
      </c>
      <c r="H36" t="s">
        <v>394</v>
      </c>
      <c r="AC36" t="s">
        <v>396</v>
      </c>
      <c r="AD36" t="s">
        <v>395</v>
      </c>
      <c r="AE36">
        <v>64</v>
      </c>
      <c r="AF36">
        <v>35</v>
      </c>
      <c r="AH36" t="s">
        <v>390</v>
      </c>
      <c r="AJ36">
        <v>901</v>
      </c>
      <c r="AK36" t="s">
        <v>208</v>
      </c>
      <c r="AM36">
        <v>1244</v>
      </c>
      <c r="AN36">
        <v>1216</v>
      </c>
    </row>
    <row r="37" spans="2:40" x14ac:dyDescent="0.25">
      <c r="B37" t="s">
        <v>333</v>
      </c>
      <c r="C37" t="s">
        <v>334</v>
      </c>
      <c r="D37" t="s">
        <v>335</v>
      </c>
      <c r="H37" t="s">
        <v>394</v>
      </c>
      <c r="AC37" t="s">
        <v>396</v>
      </c>
      <c r="AD37" t="s">
        <v>395</v>
      </c>
      <c r="AE37">
        <v>64</v>
      </c>
      <c r="AF37">
        <v>36</v>
      </c>
      <c r="AH37" t="s">
        <v>390</v>
      </c>
      <c r="AJ37">
        <v>901</v>
      </c>
      <c r="AK37" t="s">
        <v>208</v>
      </c>
      <c r="AM37">
        <v>1448</v>
      </c>
      <c r="AN37">
        <v>1216</v>
      </c>
    </row>
    <row r="38" spans="2:40" x14ac:dyDescent="0.25">
      <c r="B38" t="s">
        <v>333</v>
      </c>
      <c r="C38" t="s">
        <v>334</v>
      </c>
      <c r="D38" t="s">
        <v>335</v>
      </c>
      <c r="H38" t="s">
        <v>394</v>
      </c>
      <c r="AC38" t="s">
        <v>396</v>
      </c>
      <c r="AD38" t="s">
        <v>395</v>
      </c>
      <c r="AE38">
        <v>64</v>
      </c>
      <c r="AF38">
        <v>37</v>
      </c>
      <c r="AH38" t="s">
        <v>390</v>
      </c>
      <c r="AJ38">
        <v>901</v>
      </c>
      <c r="AK38" t="s">
        <v>208</v>
      </c>
      <c r="AM38">
        <v>1652</v>
      </c>
      <c r="AN38">
        <v>1216</v>
      </c>
    </row>
    <row r="39" spans="2:40" x14ac:dyDescent="0.25">
      <c r="B39" t="s">
        <v>333</v>
      </c>
      <c r="C39" t="s">
        <v>334</v>
      </c>
      <c r="D39" t="s">
        <v>335</v>
      </c>
      <c r="H39" t="s">
        <v>394</v>
      </c>
      <c r="AC39" t="s">
        <v>396</v>
      </c>
      <c r="AD39" t="s">
        <v>395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1855</v>
      </c>
      <c r="AN39">
        <v>1216</v>
      </c>
    </row>
    <row r="40" spans="2:40" x14ac:dyDescent="0.25">
      <c r="B40" t="s">
        <v>333</v>
      </c>
      <c r="C40" t="s">
        <v>334</v>
      </c>
      <c r="D40" t="s">
        <v>335</v>
      </c>
      <c r="H40" t="s">
        <v>394</v>
      </c>
      <c r="AC40" t="s">
        <v>396</v>
      </c>
      <c r="AD40" t="s">
        <v>395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2059</v>
      </c>
      <c r="AN40">
        <v>1216</v>
      </c>
    </row>
    <row r="41" spans="2:40" x14ac:dyDescent="0.25">
      <c r="B41" t="s">
        <v>333</v>
      </c>
      <c r="C41" t="s">
        <v>334</v>
      </c>
      <c r="D41" t="s">
        <v>335</v>
      </c>
      <c r="H41" t="s">
        <v>394</v>
      </c>
      <c r="AC41" t="s">
        <v>396</v>
      </c>
      <c r="AD41" t="s">
        <v>395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2263</v>
      </c>
      <c r="AN41">
        <v>1216</v>
      </c>
    </row>
    <row r="42" spans="2:40" x14ac:dyDescent="0.25">
      <c r="B42" t="s">
        <v>333</v>
      </c>
      <c r="C42" t="s">
        <v>334</v>
      </c>
      <c r="D42" t="s">
        <v>335</v>
      </c>
      <c r="H42" t="s">
        <v>394</v>
      </c>
      <c r="AC42" t="s">
        <v>396</v>
      </c>
      <c r="AD42" t="s">
        <v>395</v>
      </c>
      <c r="AE42">
        <v>64</v>
      </c>
      <c r="AF42">
        <v>41</v>
      </c>
      <c r="AH42" t="s">
        <v>387</v>
      </c>
      <c r="AJ42">
        <v>305</v>
      </c>
      <c r="AK42" t="s">
        <v>202</v>
      </c>
      <c r="AM42">
        <v>836</v>
      </c>
      <c r="AN42">
        <v>1420</v>
      </c>
    </row>
    <row r="43" spans="2:40" x14ac:dyDescent="0.25">
      <c r="B43" t="s">
        <v>333</v>
      </c>
      <c r="C43" t="s">
        <v>334</v>
      </c>
      <c r="D43" t="s">
        <v>335</v>
      </c>
      <c r="H43" t="s">
        <v>394</v>
      </c>
      <c r="AC43" t="s">
        <v>396</v>
      </c>
      <c r="AD43" t="s">
        <v>395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1040</v>
      </c>
      <c r="AN43">
        <v>1420</v>
      </c>
    </row>
    <row r="44" spans="2:40" x14ac:dyDescent="0.25">
      <c r="B44" t="s">
        <v>333</v>
      </c>
      <c r="C44" t="s">
        <v>334</v>
      </c>
      <c r="D44" t="s">
        <v>335</v>
      </c>
      <c r="H44" t="s">
        <v>394</v>
      </c>
      <c r="AC44" t="s">
        <v>396</v>
      </c>
      <c r="AD44" t="s">
        <v>395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1244</v>
      </c>
      <c r="AN44">
        <v>1420</v>
      </c>
    </row>
    <row r="45" spans="2:40" x14ac:dyDescent="0.25">
      <c r="B45" t="s">
        <v>333</v>
      </c>
      <c r="C45" t="s">
        <v>334</v>
      </c>
      <c r="D45" t="s">
        <v>335</v>
      </c>
      <c r="H45" t="s">
        <v>394</v>
      </c>
      <c r="AC45" t="s">
        <v>396</v>
      </c>
      <c r="AD45" t="s">
        <v>395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1448</v>
      </c>
      <c r="AN45">
        <v>1420</v>
      </c>
    </row>
    <row r="46" spans="2:40" x14ac:dyDescent="0.25">
      <c r="B46" t="s">
        <v>333</v>
      </c>
      <c r="C46" t="s">
        <v>334</v>
      </c>
      <c r="D46" t="s">
        <v>335</v>
      </c>
      <c r="H46" t="s">
        <v>394</v>
      </c>
      <c r="AC46" t="s">
        <v>396</v>
      </c>
      <c r="AD46" t="s">
        <v>395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1652</v>
      </c>
      <c r="AN46">
        <v>1420</v>
      </c>
    </row>
    <row r="47" spans="2:40" x14ac:dyDescent="0.25">
      <c r="B47" t="s">
        <v>333</v>
      </c>
      <c r="C47" t="s">
        <v>334</v>
      </c>
      <c r="D47" t="s">
        <v>335</v>
      </c>
      <c r="H47" t="s">
        <v>394</v>
      </c>
      <c r="AC47" t="s">
        <v>396</v>
      </c>
      <c r="AD47" t="s">
        <v>395</v>
      </c>
      <c r="AE47">
        <v>64</v>
      </c>
      <c r="AF47">
        <v>46</v>
      </c>
      <c r="AH47" t="s">
        <v>388</v>
      </c>
      <c r="AJ47">
        <v>501</v>
      </c>
      <c r="AK47" t="s">
        <v>204</v>
      </c>
      <c r="AM47">
        <v>1855</v>
      </c>
      <c r="AN47">
        <v>1420</v>
      </c>
    </row>
    <row r="48" spans="2:40" x14ac:dyDescent="0.25">
      <c r="B48" t="s">
        <v>333</v>
      </c>
      <c r="C48" t="s">
        <v>334</v>
      </c>
      <c r="D48" t="s">
        <v>335</v>
      </c>
      <c r="H48" t="s">
        <v>394</v>
      </c>
      <c r="AC48" t="s">
        <v>396</v>
      </c>
      <c r="AD48" t="s">
        <v>395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2059</v>
      </c>
      <c r="AN48">
        <v>1420</v>
      </c>
    </row>
    <row r="49" spans="2:40" x14ac:dyDescent="0.25">
      <c r="B49" t="s">
        <v>333</v>
      </c>
      <c r="C49" t="s">
        <v>334</v>
      </c>
      <c r="D49" t="s">
        <v>335</v>
      </c>
      <c r="H49" t="s">
        <v>394</v>
      </c>
      <c r="AC49" t="s">
        <v>396</v>
      </c>
      <c r="AD49" t="s">
        <v>395</v>
      </c>
      <c r="AE49">
        <v>64</v>
      </c>
      <c r="AF49">
        <v>48</v>
      </c>
      <c r="AH49" t="s">
        <v>391</v>
      </c>
      <c r="AJ49">
        <v>503</v>
      </c>
      <c r="AK49" t="s">
        <v>204</v>
      </c>
      <c r="AM49">
        <v>2263</v>
      </c>
      <c r="AN49">
        <v>1420</v>
      </c>
    </row>
    <row r="50" spans="2:40" x14ac:dyDescent="0.25">
      <c r="B50" t="s">
        <v>333</v>
      </c>
      <c r="C50" t="s">
        <v>334</v>
      </c>
      <c r="D50" t="s">
        <v>335</v>
      </c>
      <c r="H50" t="s">
        <v>394</v>
      </c>
      <c r="AC50" t="s">
        <v>396</v>
      </c>
      <c r="AD50" t="s">
        <v>395</v>
      </c>
      <c r="AE50">
        <v>64</v>
      </c>
      <c r="AF50">
        <v>49</v>
      </c>
      <c r="AH50" t="s">
        <v>387</v>
      </c>
      <c r="AJ50">
        <v>305</v>
      </c>
      <c r="AK50" t="s">
        <v>202</v>
      </c>
      <c r="AM50">
        <v>836</v>
      </c>
      <c r="AN50">
        <v>1624</v>
      </c>
    </row>
    <row r="51" spans="2:40" x14ac:dyDescent="0.25">
      <c r="B51" t="s">
        <v>333</v>
      </c>
      <c r="C51" t="s">
        <v>334</v>
      </c>
      <c r="D51" t="s">
        <v>335</v>
      </c>
      <c r="H51" t="s">
        <v>394</v>
      </c>
      <c r="AC51" t="s">
        <v>396</v>
      </c>
      <c r="AD51" t="s">
        <v>395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1040</v>
      </c>
      <c r="AN51">
        <v>1624</v>
      </c>
    </row>
    <row r="52" spans="2:40" x14ac:dyDescent="0.25">
      <c r="B52" t="s">
        <v>333</v>
      </c>
      <c r="C52" t="s">
        <v>334</v>
      </c>
      <c r="D52" t="s">
        <v>335</v>
      </c>
      <c r="H52" t="s">
        <v>394</v>
      </c>
      <c r="AC52" t="s">
        <v>396</v>
      </c>
      <c r="AD52" t="s">
        <v>395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1244</v>
      </c>
      <c r="AN52">
        <v>1624</v>
      </c>
    </row>
    <row r="53" spans="2:40" x14ac:dyDescent="0.25">
      <c r="B53" t="s">
        <v>333</v>
      </c>
      <c r="C53" t="s">
        <v>334</v>
      </c>
      <c r="D53" t="s">
        <v>335</v>
      </c>
      <c r="H53" t="s">
        <v>394</v>
      </c>
      <c r="AC53" t="s">
        <v>396</v>
      </c>
      <c r="AD53" t="s">
        <v>395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1448</v>
      </c>
      <c r="AN53">
        <v>1624</v>
      </c>
    </row>
    <row r="54" spans="2:40" x14ac:dyDescent="0.25">
      <c r="B54" t="s">
        <v>333</v>
      </c>
      <c r="C54" t="s">
        <v>334</v>
      </c>
      <c r="D54" t="s">
        <v>335</v>
      </c>
      <c r="H54" t="s">
        <v>394</v>
      </c>
      <c r="AC54" t="s">
        <v>396</v>
      </c>
      <c r="AD54" t="s">
        <v>395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1652</v>
      </c>
      <c r="AN54">
        <v>1624</v>
      </c>
    </row>
    <row r="55" spans="2:40" x14ac:dyDescent="0.25">
      <c r="B55" t="s">
        <v>333</v>
      </c>
      <c r="C55" t="s">
        <v>334</v>
      </c>
      <c r="D55" t="s">
        <v>335</v>
      </c>
      <c r="H55" t="s">
        <v>394</v>
      </c>
      <c r="AC55" t="s">
        <v>396</v>
      </c>
      <c r="AD55" t="s">
        <v>395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1855</v>
      </c>
      <c r="AN55">
        <v>1624</v>
      </c>
    </row>
    <row r="56" spans="2:40" x14ac:dyDescent="0.25">
      <c r="B56" t="s">
        <v>333</v>
      </c>
      <c r="C56" t="s">
        <v>334</v>
      </c>
      <c r="D56" t="s">
        <v>335</v>
      </c>
      <c r="H56" t="s">
        <v>394</v>
      </c>
      <c r="AC56" t="s">
        <v>396</v>
      </c>
      <c r="AD56" t="s">
        <v>395</v>
      </c>
      <c r="AE56">
        <v>64</v>
      </c>
      <c r="AF56">
        <v>55</v>
      </c>
      <c r="AH56" t="s">
        <v>388</v>
      </c>
      <c r="AJ56">
        <v>501</v>
      </c>
      <c r="AK56" t="s">
        <v>204</v>
      </c>
      <c r="AM56">
        <v>2059</v>
      </c>
      <c r="AN56">
        <v>1624</v>
      </c>
    </row>
    <row r="57" spans="2:40" x14ac:dyDescent="0.25">
      <c r="B57" t="s">
        <v>333</v>
      </c>
      <c r="C57" t="s">
        <v>334</v>
      </c>
      <c r="D57" t="s">
        <v>335</v>
      </c>
      <c r="H57" t="s">
        <v>394</v>
      </c>
      <c r="AC57" t="s">
        <v>396</v>
      </c>
      <c r="AD57" t="s">
        <v>395</v>
      </c>
      <c r="AE57">
        <v>64</v>
      </c>
      <c r="AF57">
        <v>56</v>
      </c>
      <c r="AH57" t="s">
        <v>391</v>
      </c>
      <c r="AJ57">
        <v>503</v>
      </c>
      <c r="AK57" t="s">
        <v>204</v>
      </c>
      <c r="AM57">
        <v>2263</v>
      </c>
      <c r="AN57">
        <v>1624</v>
      </c>
    </row>
    <row r="58" spans="2:40" x14ac:dyDescent="0.25">
      <c r="B58" t="s">
        <v>333</v>
      </c>
      <c r="C58" t="s">
        <v>334</v>
      </c>
      <c r="D58" t="s">
        <v>335</v>
      </c>
      <c r="H58" t="s">
        <v>394</v>
      </c>
      <c r="AC58" t="s">
        <v>396</v>
      </c>
      <c r="AD58" t="s">
        <v>395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836</v>
      </c>
      <c r="AN58">
        <v>1828</v>
      </c>
    </row>
    <row r="59" spans="2:40" x14ac:dyDescent="0.25">
      <c r="B59" t="s">
        <v>333</v>
      </c>
      <c r="C59" t="s">
        <v>334</v>
      </c>
      <c r="D59" t="s">
        <v>335</v>
      </c>
      <c r="H59" t="s">
        <v>394</v>
      </c>
      <c r="AC59" t="s">
        <v>396</v>
      </c>
      <c r="AD59" t="s">
        <v>395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1040</v>
      </c>
      <c r="AN59">
        <v>1828</v>
      </c>
    </row>
    <row r="60" spans="2:40" x14ac:dyDescent="0.25">
      <c r="B60" t="s">
        <v>333</v>
      </c>
      <c r="C60" t="s">
        <v>334</v>
      </c>
      <c r="D60" t="s">
        <v>335</v>
      </c>
      <c r="H60" t="s">
        <v>394</v>
      </c>
      <c r="AC60" t="s">
        <v>396</v>
      </c>
      <c r="AD60" t="s">
        <v>395</v>
      </c>
      <c r="AE60">
        <v>64</v>
      </c>
      <c r="AF60">
        <v>59</v>
      </c>
      <c r="AH60" t="s">
        <v>391</v>
      </c>
      <c r="AJ60">
        <v>503</v>
      </c>
      <c r="AK60" t="s">
        <v>204</v>
      </c>
      <c r="AM60">
        <v>1244</v>
      </c>
      <c r="AN60">
        <v>1828</v>
      </c>
    </row>
    <row r="61" spans="2:40" x14ac:dyDescent="0.25">
      <c r="B61" t="s">
        <v>333</v>
      </c>
      <c r="C61" t="s">
        <v>334</v>
      </c>
      <c r="D61" t="s">
        <v>335</v>
      </c>
      <c r="H61" t="s">
        <v>394</v>
      </c>
      <c r="AC61" t="s">
        <v>396</v>
      </c>
      <c r="AD61" t="s">
        <v>395</v>
      </c>
      <c r="AE61">
        <v>64</v>
      </c>
      <c r="AF61">
        <v>60</v>
      </c>
      <c r="AH61" t="s">
        <v>389</v>
      </c>
      <c r="AJ61">
        <v>903</v>
      </c>
      <c r="AK61" t="s">
        <v>208</v>
      </c>
      <c r="AM61">
        <v>1448</v>
      </c>
      <c r="AN61">
        <v>1828</v>
      </c>
    </row>
    <row r="62" spans="2:40" x14ac:dyDescent="0.25">
      <c r="B62" t="s">
        <v>333</v>
      </c>
      <c r="C62" t="s">
        <v>334</v>
      </c>
      <c r="D62" t="s">
        <v>335</v>
      </c>
      <c r="H62" t="s">
        <v>394</v>
      </c>
      <c r="AC62" t="s">
        <v>396</v>
      </c>
      <c r="AD62" t="s">
        <v>395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1652</v>
      </c>
      <c r="AN62">
        <v>1828</v>
      </c>
    </row>
    <row r="63" spans="2:40" x14ac:dyDescent="0.25">
      <c r="B63" t="s">
        <v>333</v>
      </c>
      <c r="C63" t="s">
        <v>334</v>
      </c>
      <c r="D63" t="s">
        <v>335</v>
      </c>
      <c r="H63" t="s">
        <v>394</v>
      </c>
      <c r="AC63" t="s">
        <v>396</v>
      </c>
      <c r="AD63" t="s">
        <v>395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1855</v>
      </c>
      <c r="AN63">
        <v>1828</v>
      </c>
    </row>
    <row r="64" spans="2:40" x14ac:dyDescent="0.25">
      <c r="B64" t="s">
        <v>333</v>
      </c>
      <c r="C64" t="s">
        <v>334</v>
      </c>
      <c r="D64" t="s">
        <v>335</v>
      </c>
      <c r="H64" t="s">
        <v>394</v>
      </c>
      <c r="AC64" t="s">
        <v>396</v>
      </c>
      <c r="AD64" t="s">
        <v>395</v>
      </c>
      <c r="AE64">
        <v>64</v>
      </c>
      <c r="AF64">
        <v>63</v>
      </c>
      <c r="AH64" t="s">
        <v>387</v>
      </c>
      <c r="AJ64">
        <v>305</v>
      </c>
      <c r="AK64" t="s">
        <v>202</v>
      </c>
      <c r="AM64">
        <v>2059</v>
      </c>
      <c r="AN64">
        <v>1828</v>
      </c>
    </row>
    <row r="65" spans="2:40" x14ac:dyDescent="0.25">
      <c r="B65" t="s">
        <v>333</v>
      </c>
      <c r="C65" t="s">
        <v>334</v>
      </c>
      <c r="D65" t="s">
        <v>335</v>
      </c>
      <c r="H65" t="s">
        <v>394</v>
      </c>
      <c r="AC65" t="s">
        <v>396</v>
      </c>
      <c r="AD65" t="s">
        <v>395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2263</v>
      </c>
      <c r="AN65">
        <v>1828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394</v>
      </c>
      <c r="AC2" t="s">
        <v>399</v>
      </c>
      <c r="AD2" t="s">
        <v>398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937</v>
      </c>
      <c r="AN2">
        <v>408</v>
      </c>
    </row>
    <row r="3" spans="1:40" x14ac:dyDescent="0.25">
      <c r="B3" t="s">
        <v>333</v>
      </c>
      <c r="C3" t="s">
        <v>334</v>
      </c>
      <c r="D3" t="s">
        <v>335</v>
      </c>
      <c r="H3" t="s">
        <v>394</v>
      </c>
      <c r="AC3" t="s">
        <v>399</v>
      </c>
      <c r="AD3" t="s">
        <v>398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1143</v>
      </c>
      <c r="AN3">
        <v>408</v>
      </c>
    </row>
    <row r="4" spans="1:40" x14ac:dyDescent="0.25">
      <c r="B4" t="s">
        <v>333</v>
      </c>
      <c r="C4" t="s">
        <v>334</v>
      </c>
      <c r="D4" t="s">
        <v>335</v>
      </c>
      <c r="H4" t="s">
        <v>394</v>
      </c>
      <c r="AC4" t="s">
        <v>399</v>
      </c>
      <c r="AD4" t="s">
        <v>398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1350</v>
      </c>
      <c r="AN4">
        <v>408</v>
      </c>
    </row>
    <row r="5" spans="1:40" x14ac:dyDescent="0.25">
      <c r="B5" t="s">
        <v>333</v>
      </c>
      <c r="C5" t="s">
        <v>334</v>
      </c>
      <c r="D5" t="s">
        <v>335</v>
      </c>
      <c r="H5" t="s">
        <v>394</v>
      </c>
      <c r="AC5" t="s">
        <v>399</v>
      </c>
      <c r="AD5" t="s">
        <v>398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1556</v>
      </c>
      <c r="AN5">
        <v>408</v>
      </c>
    </row>
    <row r="6" spans="1:40" x14ac:dyDescent="0.25">
      <c r="B6" t="s">
        <v>333</v>
      </c>
      <c r="C6" t="s">
        <v>334</v>
      </c>
      <c r="D6" t="s">
        <v>335</v>
      </c>
      <c r="H6" t="s">
        <v>394</v>
      </c>
      <c r="AC6" t="s">
        <v>399</v>
      </c>
      <c r="AD6" t="s">
        <v>398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1762</v>
      </c>
      <c r="AN6">
        <v>408</v>
      </c>
    </row>
    <row r="7" spans="1:40" x14ac:dyDescent="0.25">
      <c r="B7" t="s">
        <v>333</v>
      </c>
      <c r="C7" t="s">
        <v>334</v>
      </c>
      <c r="D7" t="s">
        <v>335</v>
      </c>
      <c r="H7" t="s">
        <v>394</v>
      </c>
      <c r="AC7" t="s">
        <v>399</v>
      </c>
      <c r="AD7" t="s">
        <v>398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1968</v>
      </c>
      <c r="AN7">
        <v>408</v>
      </c>
    </row>
    <row r="8" spans="1:40" x14ac:dyDescent="0.25">
      <c r="B8" t="s">
        <v>333</v>
      </c>
      <c r="C8" t="s">
        <v>334</v>
      </c>
      <c r="D8" t="s">
        <v>335</v>
      </c>
      <c r="H8" t="s">
        <v>394</v>
      </c>
      <c r="AC8" t="s">
        <v>399</v>
      </c>
      <c r="AD8" t="s">
        <v>398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2175</v>
      </c>
      <c r="AN8">
        <v>408</v>
      </c>
    </row>
    <row r="9" spans="1:40" x14ac:dyDescent="0.25">
      <c r="B9" t="s">
        <v>333</v>
      </c>
      <c r="C9" t="s">
        <v>334</v>
      </c>
      <c r="D9" t="s">
        <v>335</v>
      </c>
      <c r="H9" t="s">
        <v>394</v>
      </c>
      <c r="AC9" t="s">
        <v>399</v>
      </c>
      <c r="AD9" t="s">
        <v>398</v>
      </c>
      <c r="AE9">
        <v>64</v>
      </c>
      <c r="AF9">
        <v>8</v>
      </c>
      <c r="AH9" t="s">
        <v>400</v>
      </c>
      <c r="AJ9">
        <v>109</v>
      </c>
      <c r="AK9" t="s">
        <v>200</v>
      </c>
      <c r="AM9">
        <v>2381</v>
      </c>
      <c r="AN9">
        <v>408</v>
      </c>
    </row>
    <row r="10" spans="1:40" x14ac:dyDescent="0.25">
      <c r="B10" t="s">
        <v>333</v>
      </c>
      <c r="C10" t="s">
        <v>334</v>
      </c>
      <c r="D10" t="s">
        <v>335</v>
      </c>
      <c r="H10" t="s">
        <v>394</v>
      </c>
      <c r="AC10" t="s">
        <v>399</v>
      </c>
      <c r="AD10" t="s">
        <v>398</v>
      </c>
      <c r="AE10">
        <v>64</v>
      </c>
      <c r="AF10">
        <v>9</v>
      </c>
      <c r="AH10" t="s">
        <v>389</v>
      </c>
      <c r="AJ10">
        <v>903</v>
      </c>
      <c r="AK10" t="s">
        <v>208</v>
      </c>
      <c r="AM10">
        <v>937</v>
      </c>
      <c r="AN10">
        <v>614</v>
      </c>
    </row>
    <row r="11" spans="1:40" x14ac:dyDescent="0.25">
      <c r="B11" t="s">
        <v>333</v>
      </c>
      <c r="C11" t="s">
        <v>334</v>
      </c>
      <c r="D11" t="s">
        <v>335</v>
      </c>
      <c r="H11" t="s">
        <v>394</v>
      </c>
      <c r="AC11" t="s">
        <v>399</v>
      </c>
      <c r="AD11" t="s">
        <v>398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1143</v>
      </c>
      <c r="AN11">
        <v>614</v>
      </c>
    </row>
    <row r="12" spans="1:40" x14ac:dyDescent="0.25">
      <c r="B12" t="s">
        <v>333</v>
      </c>
      <c r="C12" t="s">
        <v>334</v>
      </c>
      <c r="D12" t="s">
        <v>335</v>
      </c>
      <c r="H12" t="s">
        <v>394</v>
      </c>
      <c r="AC12" t="s">
        <v>399</v>
      </c>
      <c r="AD12" t="s">
        <v>398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1350</v>
      </c>
      <c r="AN12">
        <v>614</v>
      </c>
    </row>
    <row r="13" spans="1:40" x14ac:dyDescent="0.25">
      <c r="B13" t="s">
        <v>333</v>
      </c>
      <c r="C13" t="s">
        <v>334</v>
      </c>
      <c r="D13" t="s">
        <v>335</v>
      </c>
      <c r="H13" t="s">
        <v>394</v>
      </c>
      <c r="AC13" t="s">
        <v>399</v>
      </c>
      <c r="AD13" t="s">
        <v>398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1556</v>
      </c>
      <c r="AN13">
        <v>614</v>
      </c>
    </row>
    <row r="14" spans="1:40" x14ac:dyDescent="0.25">
      <c r="B14" t="s">
        <v>333</v>
      </c>
      <c r="C14" t="s">
        <v>334</v>
      </c>
      <c r="D14" t="s">
        <v>335</v>
      </c>
      <c r="H14" t="s">
        <v>394</v>
      </c>
      <c r="AC14" t="s">
        <v>399</v>
      </c>
      <c r="AD14" t="s">
        <v>398</v>
      </c>
      <c r="AE14">
        <v>64</v>
      </c>
      <c r="AF14">
        <v>13</v>
      </c>
      <c r="AH14" t="s">
        <v>390</v>
      </c>
      <c r="AJ14">
        <v>901</v>
      </c>
      <c r="AK14" t="s">
        <v>208</v>
      </c>
      <c r="AM14">
        <v>1762</v>
      </c>
      <c r="AN14">
        <v>614</v>
      </c>
    </row>
    <row r="15" spans="1:40" x14ac:dyDescent="0.25">
      <c r="B15" t="s">
        <v>333</v>
      </c>
      <c r="C15" t="s">
        <v>334</v>
      </c>
      <c r="D15" t="s">
        <v>335</v>
      </c>
      <c r="H15" t="s">
        <v>394</v>
      </c>
      <c r="AC15" t="s">
        <v>399</v>
      </c>
      <c r="AD15" t="s">
        <v>398</v>
      </c>
      <c r="AE15">
        <v>64</v>
      </c>
      <c r="AF15">
        <v>14</v>
      </c>
      <c r="AH15" t="s">
        <v>391</v>
      </c>
      <c r="AJ15">
        <v>503</v>
      </c>
      <c r="AK15" t="s">
        <v>204</v>
      </c>
      <c r="AM15">
        <v>1968</v>
      </c>
      <c r="AN15">
        <v>614</v>
      </c>
    </row>
    <row r="16" spans="1:40" x14ac:dyDescent="0.25">
      <c r="B16" t="s">
        <v>333</v>
      </c>
      <c r="C16" t="s">
        <v>334</v>
      </c>
      <c r="D16" t="s">
        <v>335</v>
      </c>
      <c r="H16" t="s">
        <v>394</v>
      </c>
      <c r="AC16" t="s">
        <v>399</v>
      </c>
      <c r="AD16" t="s">
        <v>398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2175</v>
      </c>
      <c r="AN16">
        <v>614</v>
      </c>
    </row>
    <row r="17" spans="2:40" x14ac:dyDescent="0.25">
      <c r="B17" t="s">
        <v>333</v>
      </c>
      <c r="C17" t="s">
        <v>334</v>
      </c>
      <c r="D17" t="s">
        <v>335</v>
      </c>
      <c r="H17" t="s">
        <v>394</v>
      </c>
      <c r="AC17" t="s">
        <v>399</v>
      </c>
      <c r="AD17" t="s">
        <v>398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2381</v>
      </c>
      <c r="AN17">
        <v>614</v>
      </c>
    </row>
    <row r="18" spans="2:40" x14ac:dyDescent="0.25">
      <c r="B18" t="s">
        <v>333</v>
      </c>
      <c r="C18" t="s">
        <v>334</v>
      </c>
      <c r="D18" t="s">
        <v>335</v>
      </c>
      <c r="H18" t="s">
        <v>394</v>
      </c>
      <c r="AC18" t="s">
        <v>399</v>
      </c>
      <c r="AD18" t="s">
        <v>398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937</v>
      </c>
      <c r="AN18">
        <v>821</v>
      </c>
    </row>
    <row r="19" spans="2:40" x14ac:dyDescent="0.25">
      <c r="B19" t="s">
        <v>333</v>
      </c>
      <c r="C19" t="s">
        <v>334</v>
      </c>
      <c r="D19" t="s">
        <v>335</v>
      </c>
      <c r="H19" t="s">
        <v>394</v>
      </c>
      <c r="AC19" t="s">
        <v>399</v>
      </c>
      <c r="AD19" t="s">
        <v>398</v>
      </c>
      <c r="AE19">
        <v>64</v>
      </c>
      <c r="AF19">
        <v>18</v>
      </c>
      <c r="AH19" t="s">
        <v>389</v>
      </c>
      <c r="AJ19">
        <v>903</v>
      </c>
      <c r="AK19" t="s">
        <v>208</v>
      </c>
      <c r="AM19">
        <v>1143</v>
      </c>
      <c r="AN19">
        <v>821</v>
      </c>
    </row>
    <row r="20" spans="2:40" x14ac:dyDescent="0.25">
      <c r="B20" t="s">
        <v>333</v>
      </c>
      <c r="C20" t="s">
        <v>334</v>
      </c>
      <c r="D20" t="s">
        <v>335</v>
      </c>
      <c r="H20" t="s">
        <v>394</v>
      </c>
      <c r="AC20" t="s">
        <v>399</v>
      </c>
      <c r="AD20" t="s">
        <v>398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1350</v>
      </c>
      <c r="AN20">
        <v>821</v>
      </c>
    </row>
    <row r="21" spans="2:40" x14ac:dyDescent="0.25">
      <c r="B21" t="s">
        <v>333</v>
      </c>
      <c r="C21" t="s">
        <v>334</v>
      </c>
      <c r="D21" t="s">
        <v>335</v>
      </c>
      <c r="H21" t="s">
        <v>394</v>
      </c>
      <c r="AC21" t="s">
        <v>399</v>
      </c>
      <c r="AD21" t="s">
        <v>398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1556</v>
      </c>
      <c r="AN21">
        <v>821</v>
      </c>
    </row>
    <row r="22" spans="2:40" x14ac:dyDescent="0.25">
      <c r="B22" t="s">
        <v>333</v>
      </c>
      <c r="C22" t="s">
        <v>334</v>
      </c>
      <c r="D22" t="s">
        <v>335</v>
      </c>
      <c r="H22" t="s">
        <v>394</v>
      </c>
      <c r="AC22" t="s">
        <v>399</v>
      </c>
      <c r="AD22" t="s">
        <v>398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1762</v>
      </c>
      <c r="AN22">
        <v>821</v>
      </c>
    </row>
    <row r="23" spans="2:40" x14ac:dyDescent="0.25">
      <c r="B23" t="s">
        <v>333</v>
      </c>
      <c r="C23" t="s">
        <v>334</v>
      </c>
      <c r="D23" t="s">
        <v>335</v>
      </c>
      <c r="H23" t="s">
        <v>394</v>
      </c>
      <c r="AC23" t="s">
        <v>399</v>
      </c>
      <c r="AD23" t="s">
        <v>398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1968</v>
      </c>
      <c r="AN23">
        <v>821</v>
      </c>
    </row>
    <row r="24" spans="2:40" x14ac:dyDescent="0.25">
      <c r="B24" t="s">
        <v>333</v>
      </c>
      <c r="C24" t="s">
        <v>334</v>
      </c>
      <c r="D24" t="s">
        <v>335</v>
      </c>
      <c r="H24" t="s">
        <v>394</v>
      </c>
      <c r="AC24" t="s">
        <v>399</v>
      </c>
      <c r="AD24" t="s">
        <v>398</v>
      </c>
      <c r="AE24">
        <v>64</v>
      </c>
      <c r="AF24">
        <v>23</v>
      </c>
      <c r="AH24" t="s">
        <v>389</v>
      </c>
      <c r="AJ24">
        <v>903</v>
      </c>
      <c r="AK24" t="s">
        <v>208</v>
      </c>
      <c r="AM24">
        <v>2175</v>
      </c>
      <c r="AN24">
        <v>821</v>
      </c>
    </row>
    <row r="25" spans="2:40" x14ac:dyDescent="0.25">
      <c r="B25" t="s">
        <v>333</v>
      </c>
      <c r="C25" t="s">
        <v>334</v>
      </c>
      <c r="D25" t="s">
        <v>335</v>
      </c>
      <c r="H25" t="s">
        <v>394</v>
      </c>
      <c r="AC25" t="s">
        <v>399</v>
      </c>
      <c r="AD25" t="s">
        <v>398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2381</v>
      </c>
      <c r="AN25">
        <v>821</v>
      </c>
    </row>
    <row r="26" spans="2:40" x14ac:dyDescent="0.25">
      <c r="B26" t="s">
        <v>333</v>
      </c>
      <c r="C26" t="s">
        <v>334</v>
      </c>
      <c r="D26" t="s">
        <v>335</v>
      </c>
      <c r="H26" t="s">
        <v>394</v>
      </c>
      <c r="AC26" t="s">
        <v>399</v>
      </c>
      <c r="AD26" t="s">
        <v>398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937</v>
      </c>
      <c r="AN26">
        <v>1027</v>
      </c>
    </row>
    <row r="27" spans="2:40" x14ac:dyDescent="0.25">
      <c r="B27" t="s">
        <v>333</v>
      </c>
      <c r="C27" t="s">
        <v>334</v>
      </c>
      <c r="D27" t="s">
        <v>335</v>
      </c>
      <c r="H27" t="s">
        <v>394</v>
      </c>
      <c r="AC27" t="s">
        <v>399</v>
      </c>
      <c r="AD27" t="s">
        <v>398</v>
      </c>
      <c r="AE27">
        <v>64</v>
      </c>
      <c r="AF27">
        <v>26</v>
      </c>
      <c r="AH27" t="s">
        <v>391</v>
      </c>
      <c r="AJ27">
        <v>503</v>
      </c>
      <c r="AK27" t="s">
        <v>204</v>
      </c>
      <c r="AM27">
        <v>1143</v>
      </c>
      <c r="AN27">
        <v>1027</v>
      </c>
    </row>
    <row r="28" spans="2:40" x14ac:dyDescent="0.25">
      <c r="B28" t="s">
        <v>333</v>
      </c>
      <c r="C28" t="s">
        <v>334</v>
      </c>
      <c r="D28" t="s">
        <v>335</v>
      </c>
      <c r="H28" t="s">
        <v>394</v>
      </c>
      <c r="AC28" t="s">
        <v>399</v>
      </c>
      <c r="AD28" t="s">
        <v>398</v>
      </c>
      <c r="AE28">
        <v>64</v>
      </c>
      <c r="AF28">
        <v>27</v>
      </c>
      <c r="AH28" t="s">
        <v>391</v>
      </c>
      <c r="AJ28">
        <v>503</v>
      </c>
      <c r="AK28" t="s">
        <v>204</v>
      </c>
      <c r="AM28">
        <v>1350</v>
      </c>
      <c r="AN28">
        <v>1027</v>
      </c>
    </row>
    <row r="29" spans="2:40" x14ac:dyDescent="0.25">
      <c r="B29" t="s">
        <v>333</v>
      </c>
      <c r="C29" t="s">
        <v>334</v>
      </c>
      <c r="D29" t="s">
        <v>335</v>
      </c>
      <c r="H29" t="s">
        <v>394</v>
      </c>
      <c r="AC29" t="s">
        <v>399</v>
      </c>
      <c r="AD29" t="s">
        <v>398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1556</v>
      </c>
      <c r="AN29">
        <v>1027</v>
      </c>
    </row>
    <row r="30" spans="2:40" x14ac:dyDescent="0.25">
      <c r="B30" t="s">
        <v>333</v>
      </c>
      <c r="C30" t="s">
        <v>334</v>
      </c>
      <c r="D30" t="s">
        <v>335</v>
      </c>
      <c r="H30" t="s">
        <v>394</v>
      </c>
      <c r="AC30" t="s">
        <v>399</v>
      </c>
      <c r="AD30" t="s">
        <v>398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1762</v>
      </c>
      <c r="AN30">
        <v>1027</v>
      </c>
    </row>
    <row r="31" spans="2:40" x14ac:dyDescent="0.25">
      <c r="B31" t="s">
        <v>333</v>
      </c>
      <c r="C31" t="s">
        <v>334</v>
      </c>
      <c r="D31" t="s">
        <v>335</v>
      </c>
      <c r="H31" t="s">
        <v>394</v>
      </c>
      <c r="AC31" t="s">
        <v>399</v>
      </c>
      <c r="AD31" t="s">
        <v>398</v>
      </c>
      <c r="AE31">
        <v>64</v>
      </c>
      <c r="AF31">
        <v>30</v>
      </c>
      <c r="AH31" t="s">
        <v>401</v>
      </c>
      <c r="AJ31">
        <v>102</v>
      </c>
      <c r="AK31" t="s">
        <v>200</v>
      </c>
      <c r="AM31">
        <v>1968</v>
      </c>
      <c r="AN31">
        <v>1027</v>
      </c>
    </row>
    <row r="32" spans="2:40" x14ac:dyDescent="0.25">
      <c r="B32" t="s">
        <v>333</v>
      </c>
      <c r="C32" t="s">
        <v>334</v>
      </c>
      <c r="D32" t="s">
        <v>335</v>
      </c>
      <c r="H32" t="s">
        <v>394</v>
      </c>
      <c r="AC32" t="s">
        <v>399</v>
      </c>
      <c r="AD32" t="s">
        <v>398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2175</v>
      </c>
      <c r="AN32">
        <v>1027</v>
      </c>
    </row>
    <row r="33" spans="2:40" x14ac:dyDescent="0.25">
      <c r="B33" t="s">
        <v>333</v>
      </c>
      <c r="C33" t="s">
        <v>334</v>
      </c>
      <c r="D33" t="s">
        <v>335</v>
      </c>
      <c r="H33" t="s">
        <v>394</v>
      </c>
      <c r="AC33" t="s">
        <v>399</v>
      </c>
      <c r="AD33" t="s">
        <v>398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2381</v>
      </c>
      <c r="AN33">
        <v>1027</v>
      </c>
    </row>
    <row r="34" spans="2:40" x14ac:dyDescent="0.25">
      <c r="B34" t="s">
        <v>333</v>
      </c>
      <c r="C34" t="s">
        <v>334</v>
      </c>
      <c r="D34" t="s">
        <v>335</v>
      </c>
      <c r="H34" t="s">
        <v>394</v>
      </c>
      <c r="AC34" t="s">
        <v>399</v>
      </c>
      <c r="AD34" t="s">
        <v>398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937</v>
      </c>
      <c r="AN34">
        <v>1233</v>
      </c>
    </row>
    <row r="35" spans="2:40" x14ac:dyDescent="0.25">
      <c r="B35" t="s">
        <v>333</v>
      </c>
      <c r="C35" t="s">
        <v>334</v>
      </c>
      <c r="D35" t="s">
        <v>335</v>
      </c>
      <c r="H35" t="s">
        <v>394</v>
      </c>
      <c r="AC35" t="s">
        <v>399</v>
      </c>
      <c r="AD35" t="s">
        <v>398</v>
      </c>
      <c r="AE35">
        <v>64</v>
      </c>
      <c r="AF35">
        <v>34</v>
      </c>
      <c r="AH35" t="s">
        <v>389</v>
      </c>
      <c r="AJ35">
        <v>903</v>
      </c>
      <c r="AK35" t="s">
        <v>208</v>
      </c>
      <c r="AM35">
        <v>1143</v>
      </c>
      <c r="AN35">
        <v>1233</v>
      </c>
    </row>
    <row r="36" spans="2:40" x14ac:dyDescent="0.25">
      <c r="B36" t="s">
        <v>333</v>
      </c>
      <c r="C36" t="s">
        <v>334</v>
      </c>
      <c r="D36" t="s">
        <v>335</v>
      </c>
      <c r="H36" t="s">
        <v>394</v>
      </c>
      <c r="AC36" t="s">
        <v>399</v>
      </c>
      <c r="AD36" t="s">
        <v>398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1350</v>
      </c>
      <c r="AN36">
        <v>1233</v>
      </c>
    </row>
    <row r="37" spans="2:40" x14ac:dyDescent="0.25">
      <c r="B37" t="s">
        <v>333</v>
      </c>
      <c r="C37" t="s">
        <v>334</v>
      </c>
      <c r="D37" t="s">
        <v>335</v>
      </c>
      <c r="H37" t="s">
        <v>394</v>
      </c>
      <c r="AC37" t="s">
        <v>399</v>
      </c>
      <c r="AD37" t="s">
        <v>398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1556</v>
      </c>
      <c r="AN37">
        <v>1233</v>
      </c>
    </row>
    <row r="38" spans="2:40" x14ac:dyDescent="0.25">
      <c r="B38" t="s">
        <v>333</v>
      </c>
      <c r="C38" t="s">
        <v>334</v>
      </c>
      <c r="D38" t="s">
        <v>335</v>
      </c>
      <c r="H38" t="s">
        <v>394</v>
      </c>
      <c r="AC38" t="s">
        <v>399</v>
      </c>
      <c r="AD38" t="s">
        <v>398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1762</v>
      </c>
      <c r="AN38">
        <v>1233</v>
      </c>
    </row>
    <row r="39" spans="2:40" x14ac:dyDescent="0.25">
      <c r="B39" t="s">
        <v>333</v>
      </c>
      <c r="C39" t="s">
        <v>334</v>
      </c>
      <c r="D39" t="s">
        <v>335</v>
      </c>
      <c r="H39" t="s">
        <v>394</v>
      </c>
      <c r="AC39" t="s">
        <v>399</v>
      </c>
      <c r="AD39" t="s">
        <v>398</v>
      </c>
      <c r="AE39">
        <v>64</v>
      </c>
      <c r="AF39">
        <v>38</v>
      </c>
      <c r="AH39" t="s">
        <v>389</v>
      </c>
      <c r="AJ39">
        <v>903</v>
      </c>
      <c r="AK39" t="s">
        <v>208</v>
      </c>
      <c r="AM39">
        <v>1968</v>
      </c>
      <c r="AN39">
        <v>1233</v>
      </c>
    </row>
    <row r="40" spans="2:40" x14ac:dyDescent="0.25">
      <c r="B40" t="s">
        <v>333</v>
      </c>
      <c r="C40" t="s">
        <v>334</v>
      </c>
      <c r="D40" t="s">
        <v>335</v>
      </c>
      <c r="H40" t="s">
        <v>394</v>
      </c>
      <c r="AC40" t="s">
        <v>399</v>
      </c>
      <c r="AD40" t="s">
        <v>398</v>
      </c>
      <c r="AE40">
        <v>64</v>
      </c>
      <c r="AF40">
        <v>39</v>
      </c>
      <c r="AH40" t="s">
        <v>391</v>
      </c>
      <c r="AJ40">
        <v>503</v>
      </c>
      <c r="AK40" t="s">
        <v>204</v>
      </c>
      <c r="AM40">
        <v>2175</v>
      </c>
      <c r="AN40">
        <v>1233</v>
      </c>
    </row>
    <row r="41" spans="2:40" x14ac:dyDescent="0.25">
      <c r="B41" t="s">
        <v>333</v>
      </c>
      <c r="C41" t="s">
        <v>334</v>
      </c>
      <c r="D41" t="s">
        <v>335</v>
      </c>
      <c r="H41" t="s">
        <v>394</v>
      </c>
      <c r="AC41" t="s">
        <v>399</v>
      </c>
      <c r="AD41" t="s">
        <v>398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2381</v>
      </c>
      <c r="AN41">
        <v>1233</v>
      </c>
    </row>
    <row r="42" spans="2:40" x14ac:dyDescent="0.25">
      <c r="B42" t="s">
        <v>333</v>
      </c>
      <c r="C42" t="s">
        <v>334</v>
      </c>
      <c r="D42" t="s">
        <v>335</v>
      </c>
      <c r="H42" t="s">
        <v>394</v>
      </c>
      <c r="AC42" t="s">
        <v>399</v>
      </c>
      <c r="AD42" t="s">
        <v>398</v>
      </c>
      <c r="AE42">
        <v>64</v>
      </c>
      <c r="AF42">
        <v>41</v>
      </c>
      <c r="AH42" t="s">
        <v>391</v>
      </c>
      <c r="AJ42">
        <v>503</v>
      </c>
      <c r="AK42" t="s">
        <v>204</v>
      </c>
      <c r="AM42">
        <v>937</v>
      </c>
      <c r="AN42">
        <v>1440</v>
      </c>
    </row>
    <row r="43" spans="2:40" x14ac:dyDescent="0.25">
      <c r="B43" t="s">
        <v>333</v>
      </c>
      <c r="C43" t="s">
        <v>334</v>
      </c>
      <c r="D43" t="s">
        <v>335</v>
      </c>
      <c r="H43" t="s">
        <v>394</v>
      </c>
      <c r="AC43" t="s">
        <v>399</v>
      </c>
      <c r="AD43" t="s">
        <v>398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1143</v>
      </c>
      <c r="AN43">
        <v>1440</v>
      </c>
    </row>
    <row r="44" spans="2:40" x14ac:dyDescent="0.25">
      <c r="B44" t="s">
        <v>333</v>
      </c>
      <c r="C44" t="s">
        <v>334</v>
      </c>
      <c r="D44" t="s">
        <v>335</v>
      </c>
      <c r="H44" t="s">
        <v>394</v>
      </c>
      <c r="AC44" t="s">
        <v>399</v>
      </c>
      <c r="AD44" t="s">
        <v>398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1350</v>
      </c>
      <c r="AN44">
        <v>1440</v>
      </c>
    </row>
    <row r="45" spans="2:40" x14ac:dyDescent="0.25">
      <c r="B45" t="s">
        <v>333</v>
      </c>
      <c r="C45" t="s">
        <v>334</v>
      </c>
      <c r="D45" t="s">
        <v>335</v>
      </c>
      <c r="H45" t="s">
        <v>394</v>
      </c>
      <c r="AC45" t="s">
        <v>399</v>
      </c>
      <c r="AD45" t="s">
        <v>398</v>
      </c>
      <c r="AE45">
        <v>64</v>
      </c>
      <c r="AF45">
        <v>44</v>
      </c>
      <c r="AH45" t="s">
        <v>389</v>
      </c>
      <c r="AJ45">
        <v>903</v>
      </c>
      <c r="AK45" t="s">
        <v>208</v>
      </c>
      <c r="AM45">
        <v>1556</v>
      </c>
      <c r="AN45">
        <v>1440</v>
      </c>
    </row>
    <row r="46" spans="2:40" x14ac:dyDescent="0.25">
      <c r="B46" t="s">
        <v>333</v>
      </c>
      <c r="C46" t="s">
        <v>334</v>
      </c>
      <c r="D46" t="s">
        <v>335</v>
      </c>
      <c r="H46" t="s">
        <v>394</v>
      </c>
      <c r="AC46" t="s">
        <v>399</v>
      </c>
      <c r="AD46" t="s">
        <v>398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1762</v>
      </c>
      <c r="AN46">
        <v>1440</v>
      </c>
    </row>
    <row r="47" spans="2:40" x14ac:dyDescent="0.25">
      <c r="B47" t="s">
        <v>333</v>
      </c>
      <c r="C47" t="s">
        <v>334</v>
      </c>
      <c r="D47" t="s">
        <v>335</v>
      </c>
      <c r="H47" t="s">
        <v>394</v>
      </c>
      <c r="AC47" t="s">
        <v>399</v>
      </c>
      <c r="AD47" t="s">
        <v>398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1968</v>
      </c>
      <c r="AN47">
        <v>1440</v>
      </c>
    </row>
    <row r="48" spans="2:40" x14ac:dyDescent="0.25">
      <c r="B48" t="s">
        <v>333</v>
      </c>
      <c r="C48" t="s">
        <v>334</v>
      </c>
      <c r="D48" t="s">
        <v>335</v>
      </c>
      <c r="H48" t="s">
        <v>394</v>
      </c>
      <c r="AC48" t="s">
        <v>399</v>
      </c>
      <c r="AD48" t="s">
        <v>398</v>
      </c>
      <c r="AE48">
        <v>64</v>
      </c>
      <c r="AF48">
        <v>47</v>
      </c>
      <c r="AH48" t="s">
        <v>401</v>
      </c>
      <c r="AJ48">
        <v>102</v>
      </c>
      <c r="AK48" t="s">
        <v>200</v>
      </c>
      <c r="AM48">
        <v>2175</v>
      </c>
      <c r="AN48">
        <v>1440</v>
      </c>
    </row>
    <row r="49" spans="2:40" x14ac:dyDescent="0.25">
      <c r="B49" t="s">
        <v>333</v>
      </c>
      <c r="C49" t="s">
        <v>334</v>
      </c>
      <c r="D49" t="s">
        <v>335</v>
      </c>
      <c r="H49" t="s">
        <v>394</v>
      </c>
      <c r="AC49" t="s">
        <v>399</v>
      </c>
      <c r="AD49" t="s">
        <v>398</v>
      </c>
      <c r="AE49">
        <v>64</v>
      </c>
      <c r="AF49">
        <v>48</v>
      </c>
      <c r="AH49" t="s">
        <v>391</v>
      </c>
      <c r="AJ49">
        <v>503</v>
      </c>
      <c r="AK49" t="s">
        <v>204</v>
      </c>
      <c r="AM49">
        <v>2381</v>
      </c>
      <c r="AN49">
        <v>1440</v>
      </c>
    </row>
    <row r="50" spans="2:40" x14ac:dyDescent="0.25">
      <c r="B50" t="s">
        <v>333</v>
      </c>
      <c r="C50" t="s">
        <v>334</v>
      </c>
      <c r="D50" t="s">
        <v>335</v>
      </c>
      <c r="H50" t="s">
        <v>394</v>
      </c>
      <c r="AC50" t="s">
        <v>399</v>
      </c>
      <c r="AD50" t="s">
        <v>398</v>
      </c>
      <c r="AE50">
        <v>64</v>
      </c>
      <c r="AF50">
        <v>49</v>
      </c>
      <c r="AH50" t="s">
        <v>390</v>
      </c>
      <c r="AJ50">
        <v>901</v>
      </c>
      <c r="AK50" t="s">
        <v>208</v>
      </c>
      <c r="AM50">
        <v>937</v>
      </c>
      <c r="AN50">
        <v>1646</v>
      </c>
    </row>
    <row r="51" spans="2:40" x14ac:dyDescent="0.25">
      <c r="B51" t="s">
        <v>333</v>
      </c>
      <c r="C51" t="s">
        <v>334</v>
      </c>
      <c r="D51" t="s">
        <v>335</v>
      </c>
      <c r="H51" t="s">
        <v>394</v>
      </c>
      <c r="AC51" t="s">
        <v>399</v>
      </c>
      <c r="AD51" t="s">
        <v>398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1143</v>
      </c>
      <c r="AN51">
        <v>1646</v>
      </c>
    </row>
    <row r="52" spans="2:40" x14ac:dyDescent="0.25">
      <c r="B52" t="s">
        <v>333</v>
      </c>
      <c r="C52" t="s">
        <v>334</v>
      </c>
      <c r="D52" t="s">
        <v>335</v>
      </c>
      <c r="H52" t="s">
        <v>394</v>
      </c>
      <c r="AC52" t="s">
        <v>399</v>
      </c>
      <c r="AD52" t="s">
        <v>398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1350</v>
      </c>
      <c r="AN52">
        <v>1646</v>
      </c>
    </row>
    <row r="53" spans="2:40" x14ac:dyDescent="0.25">
      <c r="B53" t="s">
        <v>333</v>
      </c>
      <c r="C53" t="s">
        <v>334</v>
      </c>
      <c r="D53" t="s">
        <v>335</v>
      </c>
      <c r="H53" t="s">
        <v>394</v>
      </c>
      <c r="AC53" t="s">
        <v>399</v>
      </c>
      <c r="AD53" t="s">
        <v>398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1556</v>
      </c>
      <c r="AN53">
        <v>1646</v>
      </c>
    </row>
    <row r="54" spans="2:40" x14ac:dyDescent="0.25">
      <c r="B54" t="s">
        <v>333</v>
      </c>
      <c r="C54" t="s">
        <v>334</v>
      </c>
      <c r="D54" t="s">
        <v>335</v>
      </c>
      <c r="H54" t="s">
        <v>394</v>
      </c>
      <c r="AC54" t="s">
        <v>399</v>
      </c>
      <c r="AD54" t="s">
        <v>398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1762</v>
      </c>
      <c r="AN54">
        <v>1646</v>
      </c>
    </row>
    <row r="55" spans="2:40" x14ac:dyDescent="0.25">
      <c r="B55" t="s">
        <v>333</v>
      </c>
      <c r="C55" t="s">
        <v>334</v>
      </c>
      <c r="D55" t="s">
        <v>335</v>
      </c>
      <c r="H55" t="s">
        <v>394</v>
      </c>
      <c r="AC55" t="s">
        <v>399</v>
      </c>
      <c r="AD55" t="s">
        <v>398</v>
      </c>
      <c r="AE55">
        <v>64</v>
      </c>
      <c r="AF55">
        <v>54</v>
      </c>
      <c r="AH55" t="s">
        <v>402</v>
      </c>
      <c r="AJ55">
        <v>201</v>
      </c>
      <c r="AK55" t="s">
        <v>201</v>
      </c>
      <c r="AM55">
        <v>1968</v>
      </c>
      <c r="AN55">
        <v>1646</v>
      </c>
    </row>
    <row r="56" spans="2:40" x14ac:dyDescent="0.25">
      <c r="B56" t="s">
        <v>333</v>
      </c>
      <c r="C56" t="s">
        <v>334</v>
      </c>
      <c r="D56" t="s">
        <v>335</v>
      </c>
      <c r="H56" t="s">
        <v>394</v>
      </c>
      <c r="AC56" t="s">
        <v>399</v>
      </c>
      <c r="AD56" t="s">
        <v>398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2175</v>
      </c>
      <c r="AN56">
        <v>1646</v>
      </c>
    </row>
    <row r="57" spans="2:40" x14ac:dyDescent="0.25">
      <c r="B57" t="s">
        <v>333</v>
      </c>
      <c r="C57" t="s">
        <v>334</v>
      </c>
      <c r="D57" t="s">
        <v>335</v>
      </c>
      <c r="H57" t="s">
        <v>394</v>
      </c>
      <c r="AC57" t="s">
        <v>399</v>
      </c>
      <c r="AD57" t="s">
        <v>398</v>
      </c>
      <c r="AE57">
        <v>64</v>
      </c>
      <c r="AF57">
        <v>56</v>
      </c>
      <c r="AH57" t="s">
        <v>390</v>
      </c>
      <c r="AJ57">
        <v>901</v>
      </c>
      <c r="AK57" t="s">
        <v>208</v>
      </c>
      <c r="AM57">
        <v>2381</v>
      </c>
      <c r="AN57">
        <v>1646</v>
      </c>
    </row>
    <row r="58" spans="2:40" x14ac:dyDescent="0.25">
      <c r="B58" t="s">
        <v>333</v>
      </c>
      <c r="C58" t="s">
        <v>334</v>
      </c>
      <c r="D58" t="s">
        <v>335</v>
      </c>
      <c r="H58" t="s">
        <v>394</v>
      </c>
      <c r="AC58" t="s">
        <v>399</v>
      </c>
      <c r="AD58" t="s">
        <v>398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937</v>
      </c>
      <c r="AN58">
        <v>1852</v>
      </c>
    </row>
    <row r="59" spans="2:40" x14ac:dyDescent="0.25">
      <c r="B59" t="s">
        <v>333</v>
      </c>
      <c r="C59" t="s">
        <v>334</v>
      </c>
      <c r="D59" t="s">
        <v>335</v>
      </c>
      <c r="H59" t="s">
        <v>394</v>
      </c>
      <c r="AC59" t="s">
        <v>399</v>
      </c>
      <c r="AD59" t="s">
        <v>398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1143</v>
      </c>
      <c r="AN59">
        <v>1852</v>
      </c>
    </row>
    <row r="60" spans="2:40" x14ac:dyDescent="0.25">
      <c r="B60" t="s">
        <v>333</v>
      </c>
      <c r="C60" t="s">
        <v>334</v>
      </c>
      <c r="D60" t="s">
        <v>335</v>
      </c>
      <c r="H60" t="s">
        <v>394</v>
      </c>
      <c r="AC60" t="s">
        <v>399</v>
      </c>
      <c r="AD60" t="s">
        <v>398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1350</v>
      </c>
      <c r="AN60">
        <v>1852</v>
      </c>
    </row>
    <row r="61" spans="2:40" x14ac:dyDescent="0.25">
      <c r="B61" t="s">
        <v>333</v>
      </c>
      <c r="C61" t="s">
        <v>334</v>
      </c>
      <c r="D61" t="s">
        <v>335</v>
      </c>
      <c r="H61" t="s">
        <v>394</v>
      </c>
      <c r="AC61" t="s">
        <v>399</v>
      </c>
      <c r="AD61" t="s">
        <v>398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1556</v>
      </c>
      <c r="AN61">
        <v>1852</v>
      </c>
    </row>
    <row r="62" spans="2:40" x14ac:dyDescent="0.25">
      <c r="B62" t="s">
        <v>333</v>
      </c>
      <c r="C62" t="s">
        <v>334</v>
      </c>
      <c r="D62" t="s">
        <v>335</v>
      </c>
      <c r="H62" t="s">
        <v>394</v>
      </c>
      <c r="AC62" t="s">
        <v>399</v>
      </c>
      <c r="AD62" t="s">
        <v>398</v>
      </c>
      <c r="AE62">
        <v>64</v>
      </c>
      <c r="AF62">
        <v>61</v>
      </c>
      <c r="AH62" t="s">
        <v>391</v>
      </c>
      <c r="AJ62">
        <v>503</v>
      </c>
      <c r="AK62" t="s">
        <v>204</v>
      </c>
      <c r="AM62">
        <v>1762</v>
      </c>
      <c r="AN62">
        <v>1852</v>
      </c>
    </row>
    <row r="63" spans="2:40" x14ac:dyDescent="0.25">
      <c r="B63" t="s">
        <v>333</v>
      </c>
      <c r="C63" t="s">
        <v>334</v>
      </c>
      <c r="D63" t="s">
        <v>335</v>
      </c>
      <c r="H63" t="s">
        <v>394</v>
      </c>
      <c r="AC63" t="s">
        <v>399</v>
      </c>
      <c r="AD63" t="s">
        <v>398</v>
      </c>
      <c r="AE63">
        <v>64</v>
      </c>
      <c r="AF63">
        <v>62</v>
      </c>
      <c r="AH63" t="s">
        <v>391</v>
      </c>
      <c r="AJ63">
        <v>503</v>
      </c>
      <c r="AK63" t="s">
        <v>204</v>
      </c>
      <c r="AM63">
        <v>1968</v>
      </c>
      <c r="AN63">
        <v>1852</v>
      </c>
    </row>
    <row r="64" spans="2:40" x14ac:dyDescent="0.25">
      <c r="B64" t="s">
        <v>333</v>
      </c>
      <c r="C64" t="s">
        <v>334</v>
      </c>
      <c r="D64" t="s">
        <v>335</v>
      </c>
      <c r="H64" t="s">
        <v>394</v>
      </c>
      <c r="AC64" t="s">
        <v>399</v>
      </c>
      <c r="AD64" t="s">
        <v>398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2175</v>
      </c>
      <c r="AN64">
        <v>1852</v>
      </c>
    </row>
    <row r="65" spans="2:40" x14ac:dyDescent="0.25">
      <c r="B65" t="s">
        <v>333</v>
      </c>
      <c r="C65" t="s">
        <v>334</v>
      </c>
      <c r="D65" t="s">
        <v>335</v>
      </c>
      <c r="H65" t="s">
        <v>394</v>
      </c>
      <c r="AC65" t="s">
        <v>399</v>
      </c>
      <c r="AD65" t="s">
        <v>398</v>
      </c>
      <c r="AE65">
        <v>64</v>
      </c>
      <c r="AF65">
        <v>64</v>
      </c>
      <c r="AH65" t="s">
        <v>400</v>
      </c>
      <c r="AJ65">
        <v>109</v>
      </c>
      <c r="AK65" t="s">
        <v>200</v>
      </c>
      <c r="AM65">
        <v>2381</v>
      </c>
      <c r="AN65">
        <v>1852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5703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405</v>
      </c>
      <c r="AC2" t="s">
        <v>407</v>
      </c>
      <c r="AD2" t="s">
        <v>406</v>
      </c>
      <c r="AE2">
        <v>64</v>
      </c>
      <c r="AF2">
        <v>1</v>
      </c>
      <c r="AH2" t="s">
        <v>408</v>
      </c>
      <c r="AJ2">
        <v>303</v>
      </c>
      <c r="AK2" t="s">
        <v>202</v>
      </c>
      <c r="AM2">
        <v>748</v>
      </c>
      <c r="AN2">
        <v>408</v>
      </c>
    </row>
    <row r="3" spans="1:40" x14ac:dyDescent="0.25">
      <c r="B3" t="s">
        <v>333</v>
      </c>
      <c r="C3" t="s">
        <v>334</v>
      </c>
      <c r="D3" t="s">
        <v>335</v>
      </c>
      <c r="H3" t="s">
        <v>405</v>
      </c>
      <c r="AC3" t="s">
        <v>407</v>
      </c>
      <c r="AD3" t="s">
        <v>406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952</v>
      </c>
      <c r="AN3">
        <v>408</v>
      </c>
    </row>
    <row r="4" spans="1:40" x14ac:dyDescent="0.25">
      <c r="B4" t="s">
        <v>333</v>
      </c>
      <c r="C4" t="s">
        <v>334</v>
      </c>
      <c r="D4" t="s">
        <v>335</v>
      </c>
      <c r="H4" t="s">
        <v>405</v>
      </c>
      <c r="AC4" t="s">
        <v>407</v>
      </c>
      <c r="AD4" t="s">
        <v>406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1156</v>
      </c>
      <c r="AN4">
        <v>408</v>
      </c>
    </row>
    <row r="5" spans="1:40" x14ac:dyDescent="0.25">
      <c r="B5" t="s">
        <v>333</v>
      </c>
      <c r="C5" t="s">
        <v>334</v>
      </c>
      <c r="D5" t="s">
        <v>335</v>
      </c>
      <c r="H5" t="s">
        <v>405</v>
      </c>
      <c r="AC5" t="s">
        <v>407</v>
      </c>
      <c r="AD5" t="s">
        <v>406</v>
      </c>
      <c r="AE5">
        <v>64</v>
      </c>
      <c r="AF5">
        <v>4</v>
      </c>
      <c r="AH5" t="s">
        <v>388</v>
      </c>
      <c r="AJ5">
        <v>501</v>
      </c>
      <c r="AK5" t="s">
        <v>204</v>
      </c>
      <c r="AM5">
        <v>1361</v>
      </c>
      <c r="AN5">
        <v>408</v>
      </c>
    </row>
    <row r="6" spans="1:40" x14ac:dyDescent="0.25">
      <c r="B6" t="s">
        <v>333</v>
      </c>
      <c r="C6" t="s">
        <v>334</v>
      </c>
      <c r="D6" t="s">
        <v>335</v>
      </c>
      <c r="H6" t="s">
        <v>405</v>
      </c>
      <c r="AC6" t="s">
        <v>407</v>
      </c>
      <c r="AD6" t="s">
        <v>406</v>
      </c>
      <c r="AE6">
        <v>64</v>
      </c>
      <c r="AF6">
        <v>5</v>
      </c>
      <c r="AH6" t="s">
        <v>388</v>
      </c>
      <c r="AJ6">
        <v>501</v>
      </c>
      <c r="AK6" t="s">
        <v>204</v>
      </c>
      <c r="AM6">
        <v>1565</v>
      </c>
      <c r="AN6">
        <v>408</v>
      </c>
    </row>
    <row r="7" spans="1:40" x14ac:dyDescent="0.25">
      <c r="B7" t="s">
        <v>333</v>
      </c>
      <c r="C7" t="s">
        <v>334</v>
      </c>
      <c r="D7" t="s">
        <v>335</v>
      </c>
      <c r="H7" t="s">
        <v>405</v>
      </c>
      <c r="AC7" t="s">
        <v>407</v>
      </c>
      <c r="AD7" t="s">
        <v>406</v>
      </c>
      <c r="AE7">
        <v>64</v>
      </c>
      <c r="AF7">
        <v>6</v>
      </c>
      <c r="AH7" t="s">
        <v>388</v>
      </c>
      <c r="AJ7">
        <v>501</v>
      </c>
      <c r="AK7" t="s">
        <v>204</v>
      </c>
      <c r="AM7">
        <v>1770</v>
      </c>
      <c r="AN7">
        <v>408</v>
      </c>
    </row>
    <row r="8" spans="1:40" x14ac:dyDescent="0.25">
      <c r="B8" t="s">
        <v>333</v>
      </c>
      <c r="C8" t="s">
        <v>334</v>
      </c>
      <c r="D8" t="s">
        <v>335</v>
      </c>
      <c r="H8" t="s">
        <v>405</v>
      </c>
      <c r="AC8" t="s">
        <v>407</v>
      </c>
      <c r="AD8" t="s">
        <v>406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1974</v>
      </c>
      <c r="AN8">
        <v>408</v>
      </c>
    </row>
    <row r="9" spans="1:40" x14ac:dyDescent="0.25">
      <c r="B9" t="s">
        <v>333</v>
      </c>
      <c r="C9" t="s">
        <v>334</v>
      </c>
      <c r="D9" t="s">
        <v>335</v>
      </c>
      <c r="H9" t="s">
        <v>405</v>
      </c>
      <c r="AC9" t="s">
        <v>407</v>
      </c>
      <c r="AD9" t="s">
        <v>406</v>
      </c>
      <c r="AE9">
        <v>64</v>
      </c>
      <c r="AF9">
        <v>8</v>
      </c>
      <c r="AH9" t="s">
        <v>387</v>
      </c>
      <c r="AJ9">
        <v>305</v>
      </c>
      <c r="AK9" t="s">
        <v>202</v>
      </c>
      <c r="AM9">
        <v>2179</v>
      </c>
      <c r="AN9">
        <v>408</v>
      </c>
    </row>
    <row r="10" spans="1:40" x14ac:dyDescent="0.25">
      <c r="B10" t="s">
        <v>333</v>
      </c>
      <c r="C10" t="s">
        <v>334</v>
      </c>
      <c r="D10" t="s">
        <v>335</v>
      </c>
      <c r="H10" t="s">
        <v>405</v>
      </c>
      <c r="AC10" t="s">
        <v>407</v>
      </c>
      <c r="AD10" t="s">
        <v>406</v>
      </c>
      <c r="AE10">
        <v>64</v>
      </c>
      <c r="AF10">
        <v>9</v>
      </c>
      <c r="AH10" t="s">
        <v>408</v>
      </c>
      <c r="AJ10">
        <v>303</v>
      </c>
      <c r="AK10" t="s">
        <v>202</v>
      </c>
      <c r="AM10">
        <v>748</v>
      </c>
      <c r="AN10">
        <v>613</v>
      </c>
    </row>
    <row r="11" spans="1:40" x14ac:dyDescent="0.25">
      <c r="B11" t="s">
        <v>333</v>
      </c>
      <c r="C11" t="s">
        <v>334</v>
      </c>
      <c r="D11" t="s">
        <v>335</v>
      </c>
      <c r="H11" t="s">
        <v>405</v>
      </c>
      <c r="AC11" t="s">
        <v>407</v>
      </c>
      <c r="AD11" t="s">
        <v>406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952</v>
      </c>
      <c r="AN11">
        <v>613</v>
      </c>
    </row>
    <row r="12" spans="1:40" x14ac:dyDescent="0.25">
      <c r="B12" t="s">
        <v>333</v>
      </c>
      <c r="C12" t="s">
        <v>334</v>
      </c>
      <c r="D12" t="s">
        <v>335</v>
      </c>
      <c r="H12" t="s">
        <v>405</v>
      </c>
      <c r="AC12" t="s">
        <v>407</v>
      </c>
      <c r="AD12" t="s">
        <v>406</v>
      </c>
      <c r="AE12">
        <v>64</v>
      </c>
      <c r="AF12">
        <v>11</v>
      </c>
      <c r="AH12" t="s">
        <v>389</v>
      </c>
      <c r="AJ12">
        <v>903</v>
      </c>
      <c r="AK12" t="s">
        <v>208</v>
      </c>
      <c r="AM12">
        <v>1156</v>
      </c>
      <c r="AN12">
        <v>613</v>
      </c>
    </row>
    <row r="13" spans="1:40" x14ac:dyDescent="0.25">
      <c r="B13" t="s">
        <v>333</v>
      </c>
      <c r="C13" t="s">
        <v>334</v>
      </c>
      <c r="D13" t="s">
        <v>335</v>
      </c>
      <c r="H13" t="s">
        <v>405</v>
      </c>
      <c r="AC13" t="s">
        <v>407</v>
      </c>
      <c r="AD13" t="s">
        <v>406</v>
      </c>
      <c r="AE13">
        <v>64</v>
      </c>
      <c r="AF13">
        <v>12</v>
      </c>
      <c r="AH13" t="s">
        <v>401</v>
      </c>
      <c r="AJ13">
        <v>102</v>
      </c>
      <c r="AK13" t="s">
        <v>200</v>
      </c>
      <c r="AM13">
        <v>1361</v>
      </c>
      <c r="AN13">
        <v>613</v>
      </c>
    </row>
    <row r="14" spans="1:40" x14ac:dyDescent="0.25">
      <c r="B14" t="s">
        <v>333</v>
      </c>
      <c r="C14" t="s">
        <v>334</v>
      </c>
      <c r="D14" t="s">
        <v>335</v>
      </c>
      <c r="H14" t="s">
        <v>405</v>
      </c>
      <c r="AC14" t="s">
        <v>407</v>
      </c>
      <c r="AD14" t="s">
        <v>406</v>
      </c>
      <c r="AE14">
        <v>64</v>
      </c>
      <c r="AF14">
        <v>13</v>
      </c>
      <c r="AH14" t="s">
        <v>401</v>
      </c>
      <c r="AJ14">
        <v>102</v>
      </c>
      <c r="AK14" t="s">
        <v>200</v>
      </c>
      <c r="AM14">
        <v>1565</v>
      </c>
      <c r="AN14">
        <v>613</v>
      </c>
    </row>
    <row r="15" spans="1:40" x14ac:dyDescent="0.25">
      <c r="B15" t="s">
        <v>333</v>
      </c>
      <c r="C15" t="s">
        <v>334</v>
      </c>
      <c r="D15" t="s">
        <v>335</v>
      </c>
      <c r="H15" t="s">
        <v>405</v>
      </c>
      <c r="AC15" t="s">
        <v>407</v>
      </c>
      <c r="AD15" t="s">
        <v>406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1770</v>
      </c>
      <c r="AN15">
        <v>613</v>
      </c>
    </row>
    <row r="16" spans="1:40" x14ac:dyDescent="0.25">
      <c r="B16" t="s">
        <v>333</v>
      </c>
      <c r="C16" t="s">
        <v>334</v>
      </c>
      <c r="D16" t="s">
        <v>335</v>
      </c>
      <c r="H16" t="s">
        <v>405</v>
      </c>
      <c r="AC16" t="s">
        <v>407</v>
      </c>
      <c r="AD16" t="s">
        <v>406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1974</v>
      </c>
      <c r="AN16">
        <v>613</v>
      </c>
    </row>
    <row r="17" spans="2:40" x14ac:dyDescent="0.25">
      <c r="B17" t="s">
        <v>333</v>
      </c>
      <c r="C17" t="s">
        <v>334</v>
      </c>
      <c r="D17" t="s">
        <v>335</v>
      </c>
      <c r="H17" t="s">
        <v>405</v>
      </c>
      <c r="AC17" t="s">
        <v>407</v>
      </c>
      <c r="AD17" t="s">
        <v>406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2179</v>
      </c>
      <c r="AN17">
        <v>613</v>
      </c>
    </row>
    <row r="18" spans="2:40" x14ac:dyDescent="0.25">
      <c r="B18" t="s">
        <v>333</v>
      </c>
      <c r="C18" t="s">
        <v>334</v>
      </c>
      <c r="D18" t="s">
        <v>335</v>
      </c>
      <c r="H18" t="s">
        <v>405</v>
      </c>
      <c r="AC18" t="s">
        <v>407</v>
      </c>
      <c r="AD18" t="s">
        <v>406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748</v>
      </c>
      <c r="AN18">
        <v>817</v>
      </c>
    </row>
    <row r="19" spans="2:40" x14ac:dyDescent="0.25">
      <c r="B19" t="s">
        <v>333</v>
      </c>
      <c r="C19" t="s">
        <v>334</v>
      </c>
      <c r="D19" t="s">
        <v>335</v>
      </c>
      <c r="H19" t="s">
        <v>405</v>
      </c>
      <c r="AC19" t="s">
        <v>407</v>
      </c>
      <c r="AD19" t="s">
        <v>406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952</v>
      </c>
      <c r="AN19">
        <v>817</v>
      </c>
    </row>
    <row r="20" spans="2:40" x14ac:dyDescent="0.25">
      <c r="B20" t="s">
        <v>333</v>
      </c>
      <c r="C20" t="s">
        <v>334</v>
      </c>
      <c r="D20" t="s">
        <v>335</v>
      </c>
      <c r="H20" t="s">
        <v>405</v>
      </c>
      <c r="AC20" t="s">
        <v>407</v>
      </c>
      <c r="AD20" t="s">
        <v>406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1156</v>
      </c>
      <c r="AN20">
        <v>817</v>
      </c>
    </row>
    <row r="21" spans="2:40" x14ac:dyDescent="0.25">
      <c r="B21" t="s">
        <v>333</v>
      </c>
      <c r="C21" t="s">
        <v>334</v>
      </c>
      <c r="D21" t="s">
        <v>335</v>
      </c>
      <c r="H21" t="s">
        <v>405</v>
      </c>
      <c r="AC21" t="s">
        <v>407</v>
      </c>
      <c r="AD21" t="s">
        <v>406</v>
      </c>
      <c r="AE21">
        <v>64</v>
      </c>
      <c r="AF21">
        <v>20</v>
      </c>
      <c r="AH21" t="s">
        <v>392</v>
      </c>
      <c r="AJ21">
        <v>603</v>
      </c>
      <c r="AK21" t="s">
        <v>205</v>
      </c>
      <c r="AM21">
        <v>1361</v>
      </c>
      <c r="AN21">
        <v>817</v>
      </c>
    </row>
    <row r="22" spans="2:40" x14ac:dyDescent="0.25">
      <c r="B22" t="s">
        <v>333</v>
      </c>
      <c r="C22" t="s">
        <v>334</v>
      </c>
      <c r="D22" t="s">
        <v>335</v>
      </c>
      <c r="H22" t="s">
        <v>405</v>
      </c>
      <c r="AC22" t="s">
        <v>407</v>
      </c>
      <c r="AD22" t="s">
        <v>406</v>
      </c>
      <c r="AE22">
        <v>64</v>
      </c>
      <c r="AF22">
        <v>21</v>
      </c>
      <c r="AH22" t="s">
        <v>401</v>
      </c>
      <c r="AJ22">
        <v>102</v>
      </c>
      <c r="AK22" t="s">
        <v>200</v>
      </c>
      <c r="AM22">
        <v>1565</v>
      </c>
      <c r="AN22">
        <v>817</v>
      </c>
    </row>
    <row r="23" spans="2:40" x14ac:dyDescent="0.25">
      <c r="B23" t="s">
        <v>333</v>
      </c>
      <c r="C23" t="s">
        <v>334</v>
      </c>
      <c r="D23" t="s">
        <v>335</v>
      </c>
      <c r="H23" t="s">
        <v>405</v>
      </c>
      <c r="AC23" t="s">
        <v>407</v>
      </c>
      <c r="AD23" t="s">
        <v>406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1770</v>
      </c>
      <c r="AN23">
        <v>817</v>
      </c>
    </row>
    <row r="24" spans="2:40" x14ac:dyDescent="0.25">
      <c r="B24" t="s">
        <v>333</v>
      </c>
      <c r="C24" t="s">
        <v>334</v>
      </c>
      <c r="D24" t="s">
        <v>335</v>
      </c>
      <c r="H24" t="s">
        <v>405</v>
      </c>
      <c r="AC24" t="s">
        <v>407</v>
      </c>
      <c r="AD24" t="s">
        <v>406</v>
      </c>
      <c r="AE24">
        <v>64</v>
      </c>
      <c r="AF24">
        <v>23</v>
      </c>
      <c r="AH24" t="s">
        <v>391</v>
      </c>
      <c r="AJ24">
        <v>503</v>
      </c>
      <c r="AK24" t="s">
        <v>204</v>
      </c>
      <c r="AM24">
        <v>1974</v>
      </c>
      <c r="AN24">
        <v>817</v>
      </c>
    </row>
    <row r="25" spans="2:40" x14ac:dyDescent="0.25">
      <c r="B25" t="s">
        <v>333</v>
      </c>
      <c r="C25" t="s">
        <v>334</v>
      </c>
      <c r="D25" t="s">
        <v>335</v>
      </c>
      <c r="H25" t="s">
        <v>405</v>
      </c>
      <c r="AC25" t="s">
        <v>407</v>
      </c>
      <c r="AD25" t="s">
        <v>406</v>
      </c>
      <c r="AE25">
        <v>64</v>
      </c>
      <c r="AF25">
        <v>24</v>
      </c>
      <c r="AH25" t="s">
        <v>388</v>
      </c>
      <c r="AJ25">
        <v>501</v>
      </c>
      <c r="AK25" t="s">
        <v>204</v>
      </c>
      <c r="AM25">
        <v>2179</v>
      </c>
      <c r="AN25">
        <v>817</v>
      </c>
    </row>
    <row r="26" spans="2:40" x14ac:dyDescent="0.25">
      <c r="B26" t="s">
        <v>333</v>
      </c>
      <c r="C26" t="s">
        <v>334</v>
      </c>
      <c r="D26" t="s">
        <v>335</v>
      </c>
      <c r="H26" t="s">
        <v>405</v>
      </c>
      <c r="AC26" t="s">
        <v>407</v>
      </c>
      <c r="AD26" t="s">
        <v>406</v>
      </c>
      <c r="AE26">
        <v>64</v>
      </c>
      <c r="AF26">
        <v>25</v>
      </c>
      <c r="AH26" t="s">
        <v>388</v>
      </c>
      <c r="AJ26">
        <v>501</v>
      </c>
      <c r="AK26" t="s">
        <v>204</v>
      </c>
      <c r="AM26">
        <v>748</v>
      </c>
      <c r="AN26">
        <v>1022</v>
      </c>
    </row>
    <row r="27" spans="2:40" x14ac:dyDescent="0.25">
      <c r="B27" t="s">
        <v>333</v>
      </c>
      <c r="C27" t="s">
        <v>334</v>
      </c>
      <c r="D27" t="s">
        <v>335</v>
      </c>
      <c r="H27" t="s">
        <v>405</v>
      </c>
      <c r="AC27" t="s">
        <v>407</v>
      </c>
      <c r="AD27" t="s">
        <v>406</v>
      </c>
      <c r="AE27">
        <v>64</v>
      </c>
      <c r="AF27">
        <v>26</v>
      </c>
      <c r="AH27" t="s">
        <v>409</v>
      </c>
      <c r="AJ27">
        <v>111</v>
      </c>
      <c r="AK27" t="s">
        <v>200</v>
      </c>
      <c r="AM27">
        <v>952</v>
      </c>
      <c r="AN27">
        <v>1022</v>
      </c>
    </row>
    <row r="28" spans="2:40" x14ac:dyDescent="0.25">
      <c r="B28" t="s">
        <v>333</v>
      </c>
      <c r="C28" t="s">
        <v>334</v>
      </c>
      <c r="D28" t="s">
        <v>335</v>
      </c>
      <c r="H28" t="s">
        <v>405</v>
      </c>
      <c r="AC28" t="s">
        <v>407</v>
      </c>
      <c r="AD28" t="s">
        <v>406</v>
      </c>
      <c r="AE28">
        <v>64</v>
      </c>
      <c r="AF28">
        <v>27</v>
      </c>
      <c r="AH28" t="s">
        <v>409</v>
      </c>
      <c r="AJ28">
        <v>111</v>
      </c>
      <c r="AK28" t="s">
        <v>200</v>
      </c>
      <c r="AM28">
        <v>1156</v>
      </c>
      <c r="AN28">
        <v>1022</v>
      </c>
    </row>
    <row r="29" spans="2:40" x14ac:dyDescent="0.25">
      <c r="B29" t="s">
        <v>333</v>
      </c>
      <c r="C29" t="s">
        <v>334</v>
      </c>
      <c r="D29" t="s">
        <v>335</v>
      </c>
      <c r="H29" t="s">
        <v>405</v>
      </c>
      <c r="AC29" t="s">
        <v>407</v>
      </c>
      <c r="AD29" t="s">
        <v>406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1361</v>
      </c>
      <c r="AN29">
        <v>1022</v>
      </c>
    </row>
    <row r="30" spans="2:40" x14ac:dyDescent="0.25">
      <c r="B30" t="s">
        <v>333</v>
      </c>
      <c r="C30" t="s">
        <v>334</v>
      </c>
      <c r="D30" t="s">
        <v>335</v>
      </c>
      <c r="H30" t="s">
        <v>405</v>
      </c>
      <c r="AC30" t="s">
        <v>407</v>
      </c>
      <c r="AD30" t="s">
        <v>406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1565</v>
      </c>
      <c r="AN30">
        <v>1022</v>
      </c>
    </row>
    <row r="31" spans="2:40" x14ac:dyDescent="0.25">
      <c r="B31" t="s">
        <v>333</v>
      </c>
      <c r="C31" t="s">
        <v>334</v>
      </c>
      <c r="D31" t="s">
        <v>335</v>
      </c>
      <c r="H31" t="s">
        <v>405</v>
      </c>
      <c r="AC31" t="s">
        <v>407</v>
      </c>
      <c r="AD31" t="s">
        <v>406</v>
      </c>
      <c r="AE31">
        <v>64</v>
      </c>
      <c r="AF31">
        <v>30</v>
      </c>
      <c r="AH31" t="s">
        <v>388</v>
      </c>
      <c r="AJ31">
        <v>501</v>
      </c>
      <c r="AK31" t="s">
        <v>204</v>
      </c>
      <c r="AM31">
        <v>1770</v>
      </c>
      <c r="AN31">
        <v>1022</v>
      </c>
    </row>
    <row r="32" spans="2:40" x14ac:dyDescent="0.25">
      <c r="B32" t="s">
        <v>333</v>
      </c>
      <c r="C32" t="s">
        <v>334</v>
      </c>
      <c r="D32" t="s">
        <v>335</v>
      </c>
      <c r="H32" t="s">
        <v>405</v>
      </c>
      <c r="AC32" t="s">
        <v>407</v>
      </c>
      <c r="AD32" t="s">
        <v>406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1974</v>
      </c>
      <c r="AN32">
        <v>1022</v>
      </c>
    </row>
    <row r="33" spans="2:40" x14ac:dyDescent="0.25">
      <c r="B33" t="s">
        <v>333</v>
      </c>
      <c r="C33" t="s">
        <v>334</v>
      </c>
      <c r="D33" t="s">
        <v>335</v>
      </c>
      <c r="H33" t="s">
        <v>405</v>
      </c>
      <c r="AC33" t="s">
        <v>407</v>
      </c>
      <c r="AD33" t="s">
        <v>406</v>
      </c>
      <c r="AE33">
        <v>64</v>
      </c>
      <c r="AF33">
        <v>32</v>
      </c>
      <c r="AH33" t="s">
        <v>408</v>
      </c>
      <c r="AJ33">
        <v>303</v>
      </c>
      <c r="AK33" t="s">
        <v>202</v>
      </c>
      <c r="AM33">
        <v>2179</v>
      </c>
      <c r="AN33">
        <v>1022</v>
      </c>
    </row>
    <row r="34" spans="2:40" x14ac:dyDescent="0.25">
      <c r="B34" t="s">
        <v>333</v>
      </c>
      <c r="C34" t="s">
        <v>334</v>
      </c>
      <c r="D34" t="s">
        <v>335</v>
      </c>
      <c r="H34" t="s">
        <v>405</v>
      </c>
      <c r="AC34" t="s">
        <v>407</v>
      </c>
      <c r="AD34" t="s">
        <v>406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748</v>
      </c>
      <c r="AN34">
        <v>1226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405</v>
      </c>
      <c r="AC35" t="s">
        <v>407</v>
      </c>
      <c r="AD35" t="s">
        <v>406</v>
      </c>
      <c r="AE35">
        <v>64</v>
      </c>
      <c r="AF35">
        <v>34</v>
      </c>
      <c r="AH35" t="s">
        <v>401</v>
      </c>
      <c r="AJ35">
        <v>102</v>
      </c>
      <c r="AK35" t="s">
        <v>200</v>
      </c>
      <c r="AM35">
        <v>952</v>
      </c>
      <c r="AN35">
        <v>1226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405</v>
      </c>
      <c r="AC36" t="s">
        <v>407</v>
      </c>
      <c r="AD36" t="s">
        <v>406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1156</v>
      </c>
      <c r="AN36">
        <v>1226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405</v>
      </c>
      <c r="AC37" t="s">
        <v>407</v>
      </c>
      <c r="AD37" t="s">
        <v>406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1361</v>
      </c>
      <c r="AN37">
        <v>1226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405</v>
      </c>
      <c r="AC38" t="s">
        <v>407</v>
      </c>
      <c r="AD38" t="s">
        <v>406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1565</v>
      </c>
      <c r="AN38">
        <v>1226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405</v>
      </c>
      <c r="AC39" t="s">
        <v>407</v>
      </c>
      <c r="AD39" t="s">
        <v>406</v>
      </c>
      <c r="AE39">
        <v>64</v>
      </c>
      <c r="AF39">
        <v>38</v>
      </c>
      <c r="AH39" t="s">
        <v>389</v>
      </c>
      <c r="AJ39">
        <v>903</v>
      </c>
      <c r="AK39" t="s">
        <v>208</v>
      </c>
      <c r="AM39">
        <v>1770</v>
      </c>
      <c r="AN39">
        <v>1226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405</v>
      </c>
      <c r="AC40" t="s">
        <v>407</v>
      </c>
      <c r="AD40" t="s">
        <v>406</v>
      </c>
      <c r="AE40">
        <v>64</v>
      </c>
      <c r="AF40">
        <v>39</v>
      </c>
      <c r="AH40" t="s">
        <v>389</v>
      </c>
      <c r="AJ40">
        <v>903</v>
      </c>
      <c r="AK40" t="s">
        <v>208</v>
      </c>
      <c r="AM40">
        <v>1974</v>
      </c>
      <c r="AN40">
        <v>1226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405</v>
      </c>
      <c r="AC41" t="s">
        <v>407</v>
      </c>
      <c r="AD41" t="s">
        <v>406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2179</v>
      </c>
      <c r="AN41">
        <v>1226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405</v>
      </c>
      <c r="AC42" t="s">
        <v>407</v>
      </c>
      <c r="AD42" t="s">
        <v>406</v>
      </c>
      <c r="AE42">
        <v>64</v>
      </c>
      <c r="AF42">
        <v>41</v>
      </c>
      <c r="AH42" t="s">
        <v>388</v>
      </c>
      <c r="AJ42">
        <v>501</v>
      </c>
      <c r="AK42" t="s">
        <v>204</v>
      </c>
      <c r="AM42">
        <v>748</v>
      </c>
      <c r="AN42">
        <v>1431</v>
      </c>
    </row>
    <row r="43" spans="2:40" x14ac:dyDescent="0.25">
      <c r="B43" t="s">
        <v>333</v>
      </c>
      <c r="C43" t="s">
        <v>334</v>
      </c>
      <c r="D43" t="s">
        <v>335</v>
      </c>
      <c r="H43" t="s">
        <v>405</v>
      </c>
      <c r="AC43" t="s">
        <v>407</v>
      </c>
      <c r="AD43" t="s">
        <v>406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952</v>
      </c>
      <c r="AN43">
        <v>1431</v>
      </c>
    </row>
    <row r="44" spans="2:40" x14ac:dyDescent="0.25">
      <c r="B44" t="s">
        <v>333</v>
      </c>
      <c r="C44" t="s">
        <v>334</v>
      </c>
      <c r="D44" t="s">
        <v>335</v>
      </c>
      <c r="H44" t="s">
        <v>405</v>
      </c>
      <c r="AC44" t="s">
        <v>407</v>
      </c>
      <c r="AD44" t="s">
        <v>406</v>
      </c>
      <c r="AE44">
        <v>64</v>
      </c>
      <c r="AF44">
        <v>43</v>
      </c>
      <c r="AH44" t="s">
        <v>410</v>
      </c>
      <c r="AJ44">
        <v>110</v>
      </c>
      <c r="AK44" t="s">
        <v>200</v>
      </c>
      <c r="AM44">
        <v>1156</v>
      </c>
      <c r="AN44">
        <v>1431</v>
      </c>
    </row>
    <row r="45" spans="2:40" x14ac:dyDescent="0.25">
      <c r="B45" t="s">
        <v>333</v>
      </c>
      <c r="C45" t="s">
        <v>334</v>
      </c>
      <c r="D45" t="s">
        <v>335</v>
      </c>
      <c r="H45" t="s">
        <v>405</v>
      </c>
      <c r="AC45" t="s">
        <v>407</v>
      </c>
      <c r="AD45" t="s">
        <v>406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1361</v>
      </c>
      <c r="AN45">
        <v>1431</v>
      </c>
    </row>
    <row r="46" spans="2:40" x14ac:dyDescent="0.25">
      <c r="B46" t="s">
        <v>333</v>
      </c>
      <c r="C46" t="s">
        <v>334</v>
      </c>
      <c r="D46" t="s">
        <v>335</v>
      </c>
      <c r="H46" t="s">
        <v>405</v>
      </c>
      <c r="AC46" t="s">
        <v>407</v>
      </c>
      <c r="AD46" t="s">
        <v>406</v>
      </c>
      <c r="AE46">
        <v>64</v>
      </c>
      <c r="AF46">
        <v>45</v>
      </c>
      <c r="AH46" t="s">
        <v>389</v>
      </c>
      <c r="AJ46">
        <v>903</v>
      </c>
      <c r="AK46" t="s">
        <v>208</v>
      </c>
      <c r="AM46">
        <v>1565</v>
      </c>
      <c r="AN46">
        <v>1431</v>
      </c>
    </row>
    <row r="47" spans="2:40" x14ac:dyDescent="0.25">
      <c r="B47" t="s">
        <v>333</v>
      </c>
      <c r="C47" t="s">
        <v>334</v>
      </c>
      <c r="D47" t="s">
        <v>335</v>
      </c>
      <c r="H47" t="s">
        <v>405</v>
      </c>
      <c r="AC47" t="s">
        <v>407</v>
      </c>
      <c r="AD47" t="s">
        <v>406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1770</v>
      </c>
      <c r="AN47">
        <v>1431</v>
      </c>
    </row>
    <row r="48" spans="2:40" x14ac:dyDescent="0.25">
      <c r="B48" t="s">
        <v>333</v>
      </c>
      <c r="C48" t="s">
        <v>334</v>
      </c>
      <c r="D48" t="s">
        <v>335</v>
      </c>
      <c r="H48" t="s">
        <v>405</v>
      </c>
      <c r="AC48" t="s">
        <v>407</v>
      </c>
      <c r="AD48" t="s">
        <v>406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1974</v>
      </c>
      <c r="AN48">
        <v>1431</v>
      </c>
    </row>
    <row r="49" spans="2:40" x14ac:dyDescent="0.25">
      <c r="B49" t="s">
        <v>333</v>
      </c>
      <c r="C49" t="s">
        <v>334</v>
      </c>
      <c r="D49" t="s">
        <v>335</v>
      </c>
      <c r="H49" t="s">
        <v>405</v>
      </c>
      <c r="AC49" t="s">
        <v>407</v>
      </c>
      <c r="AD49" t="s">
        <v>406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2179</v>
      </c>
      <c r="AN49">
        <v>1431</v>
      </c>
    </row>
    <row r="50" spans="2:40" x14ac:dyDescent="0.25">
      <c r="B50" t="s">
        <v>333</v>
      </c>
      <c r="C50" t="s">
        <v>334</v>
      </c>
      <c r="D50" t="s">
        <v>335</v>
      </c>
      <c r="H50" t="s">
        <v>405</v>
      </c>
      <c r="AC50" t="s">
        <v>407</v>
      </c>
      <c r="AD50" t="s">
        <v>406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748</v>
      </c>
      <c r="AN50">
        <v>1635</v>
      </c>
    </row>
    <row r="51" spans="2:40" x14ac:dyDescent="0.25">
      <c r="B51" t="s">
        <v>333</v>
      </c>
      <c r="C51" t="s">
        <v>334</v>
      </c>
      <c r="D51" t="s">
        <v>335</v>
      </c>
      <c r="H51" t="s">
        <v>405</v>
      </c>
      <c r="AC51" t="s">
        <v>407</v>
      </c>
      <c r="AD51" t="s">
        <v>406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952</v>
      </c>
      <c r="AN51">
        <v>1635</v>
      </c>
    </row>
    <row r="52" spans="2:40" x14ac:dyDescent="0.25">
      <c r="B52" t="s">
        <v>333</v>
      </c>
      <c r="C52" t="s">
        <v>334</v>
      </c>
      <c r="D52" t="s">
        <v>335</v>
      </c>
      <c r="H52" t="s">
        <v>405</v>
      </c>
      <c r="AC52" t="s">
        <v>407</v>
      </c>
      <c r="AD52" t="s">
        <v>406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1156</v>
      </c>
      <c r="AN52">
        <v>1635</v>
      </c>
    </row>
    <row r="53" spans="2:40" x14ac:dyDescent="0.25">
      <c r="B53" t="s">
        <v>333</v>
      </c>
      <c r="C53" t="s">
        <v>334</v>
      </c>
      <c r="D53" t="s">
        <v>335</v>
      </c>
      <c r="H53" t="s">
        <v>405</v>
      </c>
      <c r="AC53" t="s">
        <v>407</v>
      </c>
      <c r="AD53" t="s">
        <v>406</v>
      </c>
      <c r="AE53">
        <v>64</v>
      </c>
      <c r="AF53">
        <v>52</v>
      </c>
      <c r="AH53" t="s">
        <v>391</v>
      </c>
      <c r="AJ53">
        <v>503</v>
      </c>
      <c r="AK53" t="s">
        <v>204</v>
      </c>
      <c r="AM53">
        <v>1361</v>
      </c>
      <c r="AN53">
        <v>1635</v>
      </c>
    </row>
    <row r="54" spans="2:40" x14ac:dyDescent="0.25">
      <c r="B54" t="s">
        <v>333</v>
      </c>
      <c r="C54" t="s">
        <v>334</v>
      </c>
      <c r="D54" t="s">
        <v>335</v>
      </c>
      <c r="H54" t="s">
        <v>405</v>
      </c>
      <c r="AC54" t="s">
        <v>407</v>
      </c>
      <c r="AD54" t="s">
        <v>406</v>
      </c>
      <c r="AE54">
        <v>64</v>
      </c>
      <c r="AF54">
        <v>53</v>
      </c>
      <c r="AH54" t="s">
        <v>401</v>
      </c>
      <c r="AJ54">
        <v>102</v>
      </c>
      <c r="AK54" t="s">
        <v>200</v>
      </c>
      <c r="AM54">
        <v>1565</v>
      </c>
      <c r="AN54">
        <v>1635</v>
      </c>
    </row>
    <row r="55" spans="2:40" x14ac:dyDescent="0.25">
      <c r="B55" t="s">
        <v>333</v>
      </c>
      <c r="C55" t="s">
        <v>334</v>
      </c>
      <c r="D55" t="s">
        <v>335</v>
      </c>
      <c r="H55" t="s">
        <v>405</v>
      </c>
      <c r="AC55" t="s">
        <v>407</v>
      </c>
      <c r="AD55" t="s">
        <v>406</v>
      </c>
      <c r="AE55">
        <v>64</v>
      </c>
      <c r="AF55">
        <v>54</v>
      </c>
      <c r="AH55" t="s">
        <v>389</v>
      </c>
      <c r="AJ55">
        <v>903</v>
      </c>
      <c r="AK55" t="s">
        <v>208</v>
      </c>
      <c r="AM55">
        <v>1770</v>
      </c>
      <c r="AN55">
        <v>1635</v>
      </c>
    </row>
    <row r="56" spans="2:40" x14ac:dyDescent="0.25">
      <c r="B56" t="s">
        <v>333</v>
      </c>
      <c r="C56" t="s">
        <v>334</v>
      </c>
      <c r="D56" t="s">
        <v>335</v>
      </c>
      <c r="H56" t="s">
        <v>405</v>
      </c>
      <c r="AC56" t="s">
        <v>407</v>
      </c>
      <c r="AD56" t="s">
        <v>406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1974</v>
      </c>
      <c r="AN56">
        <v>1635</v>
      </c>
    </row>
    <row r="57" spans="2:40" x14ac:dyDescent="0.25">
      <c r="B57" t="s">
        <v>333</v>
      </c>
      <c r="C57" t="s">
        <v>334</v>
      </c>
      <c r="D57" t="s">
        <v>335</v>
      </c>
      <c r="H57" t="s">
        <v>405</v>
      </c>
      <c r="AC57" t="s">
        <v>407</v>
      </c>
      <c r="AD57" t="s">
        <v>406</v>
      </c>
      <c r="AE57">
        <v>64</v>
      </c>
      <c r="AF57">
        <v>56</v>
      </c>
      <c r="AH57" t="s">
        <v>387</v>
      </c>
      <c r="AJ57">
        <v>305</v>
      </c>
      <c r="AK57" t="s">
        <v>202</v>
      </c>
      <c r="AM57">
        <v>2179</v>
      </c>
      <c r="AN57">
        <v>1635</v>
      </c>
    </row>
    <row r="58" spans="2:40" x14ac:dyDescent="0.25">
      <c r="B58" t="s">
        <v>333</v>
      </c>
      <c r="C58" t="s">
        <v>334</v>
      </c>
      <c r="D58" t="s">
        <v>335</v>
      </c>
      <c r="H58" t="s">
        <v>405</v>
      </c>
      <c r="AC58" t="s">
        <v>407</v>
      </c>
      <c r="AD58" t="s">
        <v>406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748</v>
      </c>
      <c r="AN58">
        <v>1840</v>
      </c>
    </row>
    <row r="59" spans="2:40" x14ac:dyDescent="0.25">
      <c r="B59" t="s">
        <v>333</v>
      </c>
      <c r="C59" t="s">
        <v>334</v>
      </c>
      <c r="D59" t="s">
        <v>335</v>
      </c>
      <c r="H59" t="s">
        <v>405</v>
      </c>
      <c r="AC59" t="s">
        <v>407</v>
      </c>
      <c r="AD59" t="s">
        <v>406</v>
      </c>
      <c r="AE59">
        <v>64</v>
      </c>
      <c r="AF59">
        <v>58</v>
      </c>
      <c r="AH59" t="s">
        <v>387</v>
      </c>
      <c r="AJ59">
        <v>305</v>
      </c>
      <c r="AK59" t="s">
        <v>202</v>
      </c>
      <c r="AM59">
        <v>952</v>
      </c>
      <c r="AN59">
        <v>1840</v>
      </c>
    </row>
    <row r="60" spans="2:40" x14ac:dyDescent="0.25">
      <c r="B60" t="s">
        <v>333</v>
      </c>
      <c r="C60" t="s">
        <v>334</v>
      </c>
      <c r="D60" t="s">
        <v>335</v>
      </c>
      <c r="H60" t="s">
        <v>405</v>
      </c>
      <c r="AC60" t="s">
        <v>407</v>
      </c>
      <c r="AD60" t="s">
        <v>406</v>
      </c>
      <c r="AE60">
        <v>64</v>
      </c>
      <c r="AF60">
        <v>59</v>
      </c>
      <c r="AH60" t="s">
        <v>387</v>
      </c>
      <c r="AJ60">
        <v>305</v>
      </c>
      <c r="AK60" t="s">
        <v>202</v>
      </c>
      <c r="AM60">
        <v>1156</v>
      </c>
      <c r="AN60">
        <v>1840</v>
      </c>
    </row>
    <row r="61" spans="2:40" x14ac:dyDescent="0.25">
      <c r="B61" t="s">
        <v>333</v>
      </c>
      <c r="C61" t="s">
        <v>334</v>
      </c>
      <c r="D61" t="s">
        <v>335</v>
      </c>
      <c r="H61" t="s">
        <v>405</v>
      </c>
      <c r="AC61" t="s">
        <v>407</v>
      </c>
      <c r="AD61" t="s">
        <v>406</v>
      </c>
      <c r="AE61">
        <v>64</v>
      </c>
      <c r="AF61">
        <v>60</v>
      </c>
      <c r="AH61" t="s">
        <v>387</v>
      </c>
      <c r="AJ61">
        <v>305</v>
      </c>
      <c r="AK61" t="s">
        <v>202</v>
      </c>
      <c r="AM61">
        <v>1361</v>
      </c>
      <c r="AN61">
        <v>1840</v>
      </c>
    </row>
    <row r="62" spans="2:40" x14ac:dyDescent="0.25">
      <c r="B62" t="s">
        <v>333</v>
      </c>
      <c r="C62" t="s">
        <v>334</v>
      </c>
      <c r="D62" t="s">
        <v>335</v>
      </c>
      <c r="H62" t="s">
        <v>405</v>
      </c>
      <c r="AC62" t="s">
        <v>407</v>
      </c>
      <c r="AD62" t="s">
        <v>406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1565</v>
      </c>
      <c r="AN62">
        <v>1840</v>
      </c>
    </row>
    <row r="63" spans="2:40" x14ac:dyDescent="0.25">
      <c r="B63" t="s">
        <v>333</v>
      </c>
      <c r="C63" t="s">
        <v>334</v>
      </c>
      <c r="D63" t="s">
        <v>335</v>
      </c>
      <c r="H63" t="s">
        <v>405</v>
      </c>
      <c r="AC63" t="s">
        <v>407</v>
      </c>
      <c r="AD63" t="s">
        <v>406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1770</v>
      </c>
      <c r="AN63">
        <v>1840</v>
      </c>
    </row>
    <row r="64" spans="2:40" x14ac:dyDescent="0.25">
      <c r="B64" t="s">
        <v>333</v>
      </c>
      <c r="C64" t="s">
        <v>334</v>
      </c>
      <c r="D64" t="s">
        <v>335</v>
      </c>
      <c r="H64" t="s">
        <v>405</v>
      </c>
      <c r="AC64" t="s">
        <v>407</v>
      </c>
      <c r="AD64" t="s">
        <v>406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1974</v>
      </c>
      <c r="AN64">
        <v>1840</v>
      </c>
    </row>
    <row r="65" spans="2:40" x14ac:dyDescent="0.25">
      <c r="B65" t="s">
        <v>333</v>
      </c>
      <c r="C65" t="s">
        <v>334</v>
      </c>
      <c r="D65" t="s">
        <v>335</v>
      </c>
      <c r="H65" t="s">
        <v>405</v>
      </c>
      <c r="AC65" t="s">
        <v>407</v>
      </c>
      <c r="AD65" t="s">
        <v>406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2179</v>
      </c>
      <c r="AN65">
        <v>1840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412</v>
      </c>
      <c r="AC2" t="s">
        <v>414</v>
      </c>
      <c r="AD2" t="s">
        <v>413</v>
      </c>
      <c r="AE2">
        <v>64</v>
      </c>
      <c r="AF2">
        <v>1</v>
      </c>
      <c r="AH2" t="s">
        <v>400</v>
      </c>
      <c r="AJ2">
        <v>109</v>
      </c>
      <c r="AK2" t="s">
        <v>200</v>
      </c>
      <c r="AM2">
        <v>655</v>
      </c>
      <c r="AN2">
        <v>317</v>
      </c>
    </row>
    <row r="3" spans="1:40" x14ac:dyDescent="0.25">
      <c r="B3" t="s">
        <v>333</v>
      </c>
      <c r="C3" t="s">
        <v>334</v>
      </c>
      <c r="D3" t="s">
        <v>335</v>
      </c>
      <c r="H3" t="s">
        <v>412</v>
      </c>
      <c r="AC3" t="s">
        <v>414</v>
      </c>
      <c r="AD3" t="s">
        <v>413</v>
      </c>
      <c r="AE3">
        <v>64</v>
      </c>
      <c r="AF3">
        <v>2</v>
      </c>
      <c r="AH3" t="s">
        <v>390</v>
      </c>
      <c r="AJ3">
        <v>901</v>
      </c>
      <c r="AK3" t="s">
        <v>208</v>
      </c>
      <c r="AM3">
        <v>860</v>
      </c>
      <c r="AN3">
        <v>317</v>
      </c>
    </row>
    <row r="4" spans="1:40" x14ac:dyDescent="0.25">
      <c r="B4" t="s">
        <v>333</v>
      </c>
      <c r="C4" t="s">
        <v>334</v>
      </c>
      <c r="D4" t="s">
        <v>335</v>
      </c>
      <c r="H4" t="s">
        <v>412</v>
      </c>
      <c r="AC4" t="s">
        <v>414</v>
      </c>
      <c r="AD4" t="s">
        <v>413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1066</v>
      </c>
      <c r="AN4">
        <v>317</v>
      </c>
    </row>
    <row r="5" spans="1:40" x14ac:dyDescent="0.25">
      <c r="B5" t="s">
        <v>333</v>
      </c>
      <c r="C5" t="s">
        <v>334</v>
      </c>
      <c r="D5" t="s">
        <v>335</v>
      </c>
      <c r="H5" t="s">
        <v>412</v>
      </c>
      <c r="AC5" t="s">
        <v>414</v>
      </c>
      <c r="AD5" t="s">
        <v>413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1271</v>
      </c>
      <c r="AN5">
        <v>317</v>
      </c>
    </row>
    <row r="6" spans="1:40" x14ac:dyDescent="0.25">
      <c r="B6" t="s">
        <v>333</v>
      </c>
      <c r="C6" t="s">
        <v>334</v>
      </c>
      <c r="D6" t="s">
        <v>335</v>
      </c>
      <c r="H6" t="s">
        <v>412</v>
      </c>
      <c r="AC6" t="s">
        <v>414</v>
      </c>
      <c r="AD6" t="s">
        <v>413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1477</v>
      </c>
      <c r="AN6">
        <v>317</v>
      </c>
    </row>
    <row r="7" spans="1:40" x14ac:dyDescent="0.25">
      <c r="B7" t="s">
        <v>333</v>
      </c>
      <c r="C7" t="s">
        <v>334</v>
      </c>
      <c r="D7" t="s">
        <v>335</v>
      </c>
      <c r="H7" t="s">
        <v>412</v>
      </c>
      <c r="AC7" t="s">
        <v>414</v>
      </c>
      <c r="AD7" t="s">
        <v>413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1682</v>
      </c>
      <c r="AN7">
        <v>317</v>
      </c>
    </row>
    <row r="8" spans="1:40" x14ac:dyDescent="0.25">
      <c r="B8" t="s">
        <v>333</v>
      </c>
      <c r="C8" t="s">
        <v>334</v>
      </c>
      <c r="D8" t="s">
        <v>335</v>
      </c>
      <c r="H8" t="s">
        <v>412</v>
      </c>
      <c r="AC8" t="s">
        <v>414</v>
      </c>
      <c r="AD8" t="s">
        <v>413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1887</v>
      </c>
      <c r="AN8">
        <v>317</v>
      </c>
    </row>
    <row r="9" spans="1:40" x14ac:dyDescent="0.25">
      <c r="B9" t="s">
        <v>333</v>
      </c>
      <c r="C9" t="s">
        <v>334</v>
      </c>
      <c r="D9" t="s">
        <v>335</v>
      </c>
      <c r="H9" t="s">
        <v>412</v>
      </c>
      <c r="AC9" t="s">
        <v>414</v>
      </c>
      <c r="AD9" t="s">
        <v>413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2093</v>
      </c>
      <c r="AN9">
        <v>317</v>
      </c>
    </row>
    <row r="10" spans="1:40" x14ac:dyDescent="0.25">
      <c r="B10" t="s">
        <v>333</v>
      </c>
      <c r="C10" t="s">
        <v>334</v>
      </c>
      <c r="D10" t="s">
        <v>335</v>
      </c>
      <c r="H10" t="s">
        <v>412</v>
      </c>
      <c r="AC10" t="s">
        <v>414</v>
      </c>
      <c r="AD10" t="s">
        <v>413</v>
      </c>
      <c r="AE10">
        <v>64</v>
      </c>
      <c r="AF10">
        <v>9</v>
      </c>
      <c r="AH10" t="s">
        <v>387</v>
      </c>
      <c r="AJ10">
        <v>305</v>
      </c>
      <c r="AK10" t="s">
        <v>202</v>
      </c>
      <c r="AM10">
        <v>655</v>
      </c>
      <c r="AN10">
        <v>523</v>
      </c>
    </row>
    <row r="11" spans="1:40" x14ac:dyDescent="0.25">
      <c r="B11" t="s">
        <v>333</v>
      </c>
      <c r="C11" t="s">
        <v>334</v>
      </c>
      <c r="D11" t="s">
        <v>335</v>
      </c>
      <c r="H11" t="s">
        <v>412</v>
      </c>
      <c r="AC11" t="s">
        <v>414</v>
      </c>
      <c r="AD11" t="s">
        <v>413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860</v>
      </c>
      <c r="AN11">
        <v>523</v>
      </c>
    </row>
    <row r="12" spans="1:40" x14ac:dyDescent="0.25">
      <c r="B12" t="s">
        <v>333</v>
      </c>
      <c r="C12" t="s">
        <v>334</v>
      </c>
      <c r="D12" t="s">
        <v>335</v>
      </c>
      <c r="H12" t="s">
        <v>412</v>
      </c>
      <c r="AC12" t="s">
        <v>414</v>
      </c>
      <c r="AD12" t="s">
        <v>413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1066</v>
      </c>
      <c r="AN12">
        <v>523</v>
      </c>
    </row>
    <row r="13" spans="1:40" x14ac:dyDescent="0.25">
      <c r="B13" t="s">
        <v>333</v>
      </c>
      <c r="C13" t="s">
        <v>334</v>
      </c>
      <c r="D13" t="s">
        <v>335</v>
      </c>
      <c r="H13" t="s">
        <v>412</v>
      </c>
      <c r="AC13" t="s">
        <v>414</v>
      </c>
      <c r="AD13" t="s">
        <v>413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1271</v>
      </c>
      <c r="AN13">
        <v>523</v>
      </c>
    </row>
    <row r="14" spans="1:40" x14ac:dyDescent="0.25">
      <c r="B14" t="s">
        <v>333</v>
      </c>
      <c r="C14" t="s">
        <v>334</v>
      </c>
      <c r="D14" t="s">
        <v>335</v>
      </c>
      <c r="H14" t="s">
        <v>412</v>
      </c>
      <c r="AC14" t="s">
        <v>414</v>
      </c>
      <c r="AD14" t="s">
        <v>413</v>
      </c>
      <c r="AE14">
        <v>64</v>
      </c>
      <c r="AF14">
        <v>13</v>
      </c>
      <c r="AH14" t="s">
        <v>390</v>
      </c>
      <c r="AJ14">
        <v>901</v>
      </c>
      <c r="AK14" t="s">
        <v>208</v>
      </c>
      <c r="AM14">
        <v>1477</v>
      </c>
      <c r="AN14">
        <v>523</v>
      </c>
    </row>
    <row r="15" spans="1:40" x14ac:dyDescent="0.25">
      <c r="B15" t="s">
        <v>333</v>
      </c>
      <c r="C15" t="s">
        <v>334</v>
      </c>
      <c r="D15" t="s">
        <v>335</v>
      </c>
      <c r="H15" t="s">
        <v>412</v>
      </c>
      <c r="AC15" t="s">
        <v>414</v>
      </c>
      <c r="AD15" t="s">
        <v>413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1682</v>
      </c>
      <c r="AN15">
        <v>523</v>
      </c>
    </row>
    <row r="16" spans="1:40" x14ac:dyDescent="0.25">
      <c r="B16" t="s">
        <v>333</v>
      </c>
      <c r="C16" t="s">
        <v>334</v>
      </c>
      <c r="D16" t="s">
        <v>335</v>
      </c>
      <c r="H16" t="s">
        <v>412</v>
      </c>
      <c r="AC16" t="s">
        <v>414</v>
      </c>
      <c r="AD16" t="s">
        <v>413</v>
      </c>
      <c r="AE16">
        <v>64</v>
      </c>
      <c r="AF16">
        <v>15</v>
      </c>
      <c r="AH16" t="s">
        <v>388</v>
      </c>
      <c r="AJ16">
        <v>501</v>
      </c>
      <c r="AK16" t="s">
        <v>204</v>
      </c>
      <c r="AM16">
        <v>1887</v>
      </c>
      <c r="AN16">
        <v>523</v>
      </c>
    </row>
    <row r="17" spans="2:40" x14ac:dyDescent="0.25">
      <c r="B17" t="s">
        <v>333</v>
      </c>
      <c r="C17" t="s">
        <v>334</v>
      </c>
      <c r="D17" t="s">
        <v>335</v>
      </c>
      <c r="H17" t="s">
        <v>412</v>
      </c>
      <c r="AC17" t="s">
        <v>414</v>
      </c>
      <c r="AD17" t="s">
        <v>413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2093</v>
      </c>
      <c r="AN17">
        <v>523</v>
      </c>
    </row>
    <row r="18" spans="2:40" x14ac:dyDescent="0.25">
      <c r="B18" t="s">
        <v>333</v>
      </c>
      <c r="C18" t="s">
        <v>334</v>
      </c>
      <c r="D18" t="s">
        <v>335</v>
      </c>
      <c r="H18" t="s">
        <v>412</v>
      </c>
      <c r="AC18" t="s">
        <v>414</v>
      </c>
      <c r="AD18" t="s">
        <v>413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655</v>
      </c>
      <c r="AN18">
        <v>728</v>
      </c>
    </row>
    <row r="19" spans="2:40" x14ac:dyDescent="0.25">
      <c r="B19" t="s">
        <v>333</v>
      </c>
      <c r="C19" t="s">
        <v>334</v>
      </c>
      <c r="D19" t="s">
        <v>335</v>
      </c>
      <c r="H19" t="s">
        <v>412</v>
      </c>
      <c r="AC19" t="s">
        <v>414</v>
      </c>
      <c r="AD19" t="s">
        <v>413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860</v>
      </c>
      <c r="AN19">
        <v>728</v>
      </c>
    </row>
    <row r="20" spans="2:40" x14ac:dyDescent="0.25">
      <c r="B20" t="s">
        <v>333</v>
      </c>
      <c r="C20" t="s">
        <v>334</v>
      </c>
      <c r="D20" t="s">
        <v>335</v>
      </c>
      <c r="H20" t="s">
        <v>412</v>
      </c>
      <c r="AC20" t="s">
        <v>414</v>
      </c>
      <c r="AD20" t="s">
        <v>413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1066</v>
      </c>
      <c r="AN20">
        <v>728</v>
      </c>
    </row>
    <row r="21" spans="2:40" x14ac:dyDescent="0.25">
      <c r="B21" t="s">
        <v>333</v>
      </c>
      <c r="C21" t="s">
        <v>334</v>
      </c>
      <c r="D21" t="s">
        <v>335</v>
      </c>
      <c r="H21" t="s">
        <v>412</v>
      </c>
      <c r="AC21" t="s">
        <v>414</v>
      </c>
      <c r="AD21" t="s">
        <v>413</v>
      </c>
      <c r="AE21">
        <v>64</v>
      </c>
      <c r="AF21">
        <v>20</v>
      </c>
      <c r="AH21" t="s">
        <v>389</v>
      </c>
      <c r="AJ21">
        <v>903</v>
      </c>
      <c r="AK21" t="s">
        <v>208</v>
      </c>
      <c r="AM21">
        <v>1271</v>
      </c>
      <c r="AN21">
        <v>728</v>
      </c>
    </row>
    <row r="22" spans="2:40" x14ac:dyDescent="0.25">
      <c r="B22" t="s">
        <v>333</v>
      </c>
      <c r="C22" t="s">
        <v>334</v>
      </c>
      <c r="D22" t="s">
        <v>335</v>
      </c>
      <c r="H22" t="s">
        <v>412</v>
      </c>
      <c r="AC22" t="s">
        <v>414</v>
      </c>
      <c r="AD22" t="s">
        <v>413</v>
      </c>
      <c r="AE22">
        <v>64</v>
      </c>
      <c r="AF22">
        <v>21</v>
      </c>
      <c r="AH22" t="s">
        <v>390</v>
      </c>
      <c r="AJ22">
        <v>901</v>
      </c>
      <c r="AK22" t="s">
        <v>208</v>
      </c>
      <c r="AM22">
        <v>1477</v>
      </c>
      <c r="AN22">
        <v>728</v>
      </c>
    </row>
    <row r="23" spans="2:40" x14ac:dyDescent="0.25">
      <c r="B23" t="s">
        <v>333</v>
      </c>
      <c r="C23" t="s">
        <v>334</v>
      </c>
      <c r="D23" t="s">
        <v>335</v>
      </c>
      <c r="H23" t="s">
        <v>412</v>
      </c>
      <c r="AC23" t="s">
        <v>414</v>
      </c>
      <c r="AD23" t="s">
        <v>413</v>
      </c>
      <c r="AE23">
        <v>64</v>
      </c>
      <c r="AF23">
        <v>22</v>
      </c>
      <c r="AH23" t="s">
        <v>389</v>
      </c>
      <c r="AJ23">
        <v>903</v>
      </c>
      <c r="AK23" t="s">
        <v>208</v>
      </c>
      <c r="AM23">
        <v>1682</v>
      </c>
      <c r="AN23">
        <v>728</v>
      </c>
    </row>
    <row r="24" spans="2:40" x14ac:dyDescent="0.25">
      <c r="B24" t="s">
        <v>333</v>
      </c>
      <c r="C24" t="s">
        <v>334</v>
      </c>
      <c r="D24" t="s">
        <v>335</v>
      </c>
      <c r="H24" t="s">
        <v>412</v>
      </c>
      <c r="AC24" t="s">
        <v>414</v>
      </c>
      <c r="AD24" t="s">
        <v>413</v>
      </c>
      <c r="AE24">
        <v>64</v>
      </c>
      <c r="AF24">
        <v>23</v>
      </c>
      <c r="AH24" t="s">
        <v>391</v>
      </c>
      <c r="AJ24">
        <v>503</v>
      </c>
      <c r="AK24" t="s">
        <v>204</v>
      </c>
      <c r="AM24">
        <v>1887</v>
      </c>
      <c r="AN24">
        <v>728</v>
      </c>
    </row>
    <row r="25" spans="2:40" x14ac:dyDescent="0.25">
      <c r="B25" t="s">
        <v>333</v>
      </c>
      <c r="C25" t="s">
        <v>334</v>
      </c>
      <c r="D25" t="s">
        <v>335</v>
      </c>
      <c r="H25" t="s">
        <v>412</v>
      </c>
      <c r="AC25" t="s">
        <v>414</v>
      </c>
      <c r="AD25" t="s">
        <v>413</v>
      </c>
      <c r="AE25">
        <v>64</v>
      </c>
      <c r="AF25">
        <v>24</v>
      </c>
      <c r="AH25" t="s">
        <v>389</v>
      </c>
      <c r="AJ25">
        <v>903</v>
      </c>
      <c r="AK25" t="s">
        <v>208</v>
      </c>
      <c r="AM25">
        <v>2093</v>
      </c>
      <c r="AN25">
        <v>728</v>
      </c>
    </row>
    <row r="26" spans="2:40" x14ac:dyDescent="0.25">
      <c r="B26" t="s">
        <v>333</v>
      </c>
      <c r="C26" t="s">
        <v>334</v>
      </c>
      <c r="D26" t="s">
        <v>335</v>
      </c>
      <c r="H26" t="s">
        <v>412</v>
      </c>
      <c r="AC26" t="s">
        <v>414</v>
      </c>
      <c r="AD26" t="s">
        <v>413</v>
      </c>
      <c r="AE26">
        <v>64</v>
      </c>
      <c r="AF26">
        <v>25</v>
      </c>
      <c r="AH26" t="s">
        <v>391</v>
      </c>
      <c r="AJ26">
        <v>503</v>
      </c>
      <c r="AK26" t="s">
        <v>204</v>
      </c>
      <c r="AM26">
        <v>655</v>
      </c>
      <c r="AN26">
        <v>934</v>
      </c>
    </row>
    <row r="27" spans="2:40" x14ac:dyDescent="0.25">
      <c r="B27" t="s">
        <v>333</v>
      </c>
      <c r="C27" t="s">
        <v>334</v>
      </c>
      <c r="D27" t="s">
        <v>335</v>
      </c>
      <c r="H27" t="s">
        <v>412</v>
      </c>
      <c r="AC27" t="s">
        <v>414</v>
      </c>
      <c r="AD27" t="s">
        <v>413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860</v>
      </c>
      <c r="AN27">
        <v>934</v>
      </c>
    </row>
    <row r="28" spans="2:40" x14ac:dyDescent="0.25">
      <c r="B28" t="s">
        <v>333</v>
      </c>
      <c r="C28" t="s">
        <v>334</v>
      </c>
      <c r="D28" t="s">
        <v>335</v>
      </c>
      <c r="H28" t="s">
        <v>412</v>
      </c>
      <c r="AC28" t="s">
        <v>414</v>
      </c>
      <c r="AD28" t="s">
        <v>413</v>
      </c>
      <c r="AE28">
        <v>64</v>
      </c>
      <c r="AF28">
        <v>27</v>
      </c>
      <c r="AH28" t="s">
        <v>390</v>
      </c>
      <c r="AJ28">
        <v>901</v>
      </c>
      <c r="AK28" t="s">
        <v>208</v>
      </c>
      <c r="AM28">
        <v>1066</v>
      </c>
      <c r="AN28">
        <v>934</v>
      </c>
    </row>
    <row r="29" spans="2:40" x14ac:dyDescent="0.25">
      <c r="B29" t="s">
        <v>333</v>
      </c>
      <c r="C29" t="s">
        <v>334</v>
      </c>
      <c r="D29" t="s">
        <v>335</v>
      </c>
      <c r="H29" t="s">
        <v>412</v>
      </c>
      <c r="AC29" t="s">
        <v>414</v>
      </c>
      <c r="AD29" t="s">
        <v>413</v>
      </c>
      <c r="AE29">
        <v>64</v>
      </c>
      <c r="AF29">
        <v>28</v>
      </c>
      <c r="AH29" t="s">
        <v>388</v>
      </c>
      <c r="AJ29">
        <v>501</v>
      </c>
      <c r="AK29" t="s">
        <v>204</v>
      </c>
      <c r="AM29">
        <v>1271</v>
      </c>
      <c r="AN29">
        <v>934</v>
      </c>
    </row>
    <row r="30" spans="2:40" x14ac:dyDescent="0.25">
      <c r="B30" t="s">
        <v>333</v>
      </c>
      <c r="C30" t="s">
        <v>334</v>
      </c>
      <c r="D30" t="s">
        <v>335</v>
      </c>
      <c r="H30" t="s">
        <v>412</v>
      </c>
      <c r="AC30" t="s">
        <v>414</v>
      </c>
      <c r="AD30" t="s">
        <v>413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1477</v>
      </c>
      <c r="AN30">
        <v>934</v>
      </c>
    </row>
    <row r="31" spans="2:40" x14ac:dyDescent="0.25">
      <c r="B31" t="s">
        <v>333</v>
      </c>
      <c r="C31" t="s">
        <v>334</v>
      </c>
      <c r="D31" t="s">
        <v>335</v>
      </c>
      <c r="H31" t="s">
        <v>412</v>
      </c>
      <c r="AC31" t="s">
        <v>414</v>
      </c>
      <c r="AD31" t="s">
        <v>413</v>
      </c>
      <c r="AE31">
        <v>64</v>
      </c>
      <c r="AF31">
        <v>30</v>
      </c>
      <c r="AH31" t="s">
        <v>389</v>
      </c>
      <c r="AJ31">
        <v>903</v>
      </c>
      <c r="AK31" t="s">
        <v>208</v>
      </c>
      <c r="AM31">
        <v>1682</v>
      </c>
      <c r="AN31">
        <v>934</v>
      </c>
    </row>
    <row r="32" spans="2:40" x14ac:dyDescent="0.25">
      <c r="B32" t="s">
        <v>333</v>
      </c>
      <c r="C32" t="s">
        <v>334</v>
      </c>
      <c r="D32" t="s">
        <v>335</v>
      </c>
      <c r="H32" t="s">
        <v>412</v>
      </c>
      <c r="AC32" t="s">
        <v>414</v>
      </c>
      <c r="AD32" t="s">
        <v>413</v>
      </c>
      <c r="AE32">
        <v>64</v>
      </c>
      <c r="AF32">
        <v>31</v>
      </c>
      <c r="AH32" t="s">
        <v>389</v>
      </c>
      <c r="AJ32">
        <v>903</v>
      </c>
      <c r="AK32" t="s">
        <v>208</v>
      </c>
      <c r="AM32">
        <v>1887</v>
      </c>
      <c r="AN32">
        <v>934</v>
      </c>
    </row>
    <row r="33" spans="2:40" x14ac:dyDescent="0.25">
      <c r="B33" t="s">
        <v>333</v>
      </c>
      <c r="C33" t="s">
        <v>334</v>
      </c>
      <c r="D33" t="s">
        <v>335</v>
      </c>
      <c r="H33" t="s">
        <v>412</v>
      </c>
      <c r="AC33" t="s">
        <v>414</v>
      </c>
      <c r="AD33" t="s">
        <v>413</v>
      </c>
      <c r="AE33">
        <v>64</v>
      </c>
      <c r="AF33">
        <v>32</v>
      </c>
      <c r="AH33" t="s">
        <v>388</v>
      </c>
      <c r="AJ33">
        <v>501</v>
      </c>
      <c r="AK33" t="s">
        <v>204</v>
      </c>
      <c r="AM33">
        <v>2093</v>
      </c>
      <c r="AN33">
        <v>934</v>
      </c>
    </row>
    <row r="34" spans="2:40" x14ac:dyDescent="0.25">
      <c r="B34" t="s">
        <v>333</v>
      </c>
      <c r="C34" t="s">
        <v>334</v>
      </c>
      <c r="D34" t="s">
        <v>335</v>
      </c>
      <c r="H34" t="s">
        <v>412</v>
      </c>
      <c r="AC34" t="s">
        <v>414</v>
      </c>
      <c r="AD34" t="s">
        <v>413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655</v>
      </c>
      <c r="AN34">
        <v>1139</v>
      </c>
    </row>
    <row r="35" spans="2:40" x14ac:dyDescent="0.25">
      <c r="B35" t="s">
        <v>333</v>
      </c>
      <c r="C35" t="s">
        <v>334</v>
      </c>
      <c r="D35" t="s">
        <v>335</v>
      </c>
      <c r="H35" t="s">
        <v>412</v>
      </c>
      <c r="AC35" t="s">
        <v>414</v>
      </c>
      <c r="AD35" t="s">
        <v>413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860</v>
      </c>
      <c r="AN35">
        <v>1139</v>
      </c>
    </row>
    <row r="36" spans="2:40" x14ac:dyDescent="0.25">
      <c r="B36" t="s">
        <v>333</v>
      </c>
      <c r="C36" t="s">
        <v>334</v>
      </c>
      <c r="D36" t="s">
        <v>335</v>
      </c>
      <c r="H36" t="s">
        <v>412</v>
      </c>
      <c r="AC36" t="s">
        <v>414</v>
      </c>
      <c r="AD36" t="s">
        <v>413</v>
      </c>
      <c r="AE36">
        <v>64</v>
      </c>
      <c r="AF36">
        <v>35</v>
      </c>
      <c r="AH36" t="s">
        <v>389</v>
      </c>
      <c r="AJ36">
        <v>903</v>
      </c>
      <c r="AK36" t="s">
        <v>208</v>
      </c>
      <c r="AM36">
        <v>1066</v>
      </c>
      <c r="AN36">
        <v>1139</v>
      </c>
    </row>
    <row r="37" spans="2:40" x14ac:dyDescent="0.25">
      <c r="B37" t="s">
        <v>333</v>
      </c>
      <c r="C37" t="s">
        <v>334</v>
      </c>
      <c r="D37" t="s">
        <v>335</v>
      </c>
      <c r="H37" t="s">
        <v>412</v>
      </c>
      <c r="AC37" t="s">
        <v>414</v>
      </c>
      <c r="AD37" t="s">
        <v>413</v>
      </c>
      <c r="AE37">
        <v>64</v>
      </c>
      <c r="AF37">
        <v>36</v>
      </c>
      <c r="AH37" t="s">
        <v>389</v>
      </c>
      <c r="AJ37">
        <v>903</v>
      </c>
      <c r="AK37" t="s">
        <v>208</v>
      </c>
      <c r="AM37">
        <v>1271</v>
      </c>
      <c r="AN37">
        <v>1139</v>
      </c>
    </row>
    <row r="38" spans="2:40" x14ac:dyDescent="0.25">
      <c r="B38" t="s">
        <v>333</v>
      </c>
      <c r="C38" t="s">
        <v>334</v>
      </c>
      <c r="D38" t="s">
        <v>335</v>
      </c>
      <c r="H38" t="s">
        <v>412</v>
      </c>
      <c r="AC38" t="s">
        <v>414</v>
      </c>
      <c r="AD38" t="s">
        <v>413</v>
      </c>
      <c r="AE38">
        <v>64</v>
      </c>
      <c r="AF38">
        <v>37</v>
      </c>
      <c r="AH38" t="s">
        <v>389</v>
      </c>
      <c r="AJ38">
        <v>903</v>
      </c>
      <c r="AK38" t="s">
        <v>208</v>
      </c>
      <c r="AM38">
        <v>1477</v>
      </c>
      <c r="AN38">
        <v>1139</v>
      </c>
    </row>
    <row r="39" spans="2:40" x14ac:dyDescent="0.25">
      <c r="B39" t="s">
        <v>333</v>
      </c>
      <c r="C39" t="s">
        <v>334</v>
      </c>
      <c r="D39" t="s">
        <v>335</v>
      </c>
      <c r="H39" t="s">
        <v>412</v>
      </c>
      <c r="AC39" t="s">
        <v>414</v>
      </c>
      <c r="AD39" t="s">
        <v>413</v>
      </c>
      <c r="AE39">
        <v>64</v>
      </c>
      <c r="AF39">
        <v>38</v>
      </c>
      <c r="AH39" t="s">
        <v>389</v>
      </c>
      <c r="AJ39">
        <v>903</v>
      </c>
      <c r="AK39" t="s">
        <v>208</v>
      </c>
      <c r="AM39">
        <v>1682</v>
      </c>
      <c r="AN39">
        <v>1139</v>
      </c>
    </row>
    <row r="40" spans="2:40" x14ac:dyDescent="0.25">
      <c r="B40" t="s">
        <v>333</v>
      </c>
      <c r="C40" t="s">
        <v>334</v>
      </c>
      <c r="D40" t="s">
        <v>335</v>
      </c>
      <c r="H40" t="s">
        <v>412</v>
      </c>
      <c r="AC40" t="s">
        <v>414</v>
      </c>
      <c r="AD40" t="s">
        <v>413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1887</v>
      </c>
      <c r="AN40">
        <v>1139</v>
      </c>
    </row>
    <row r="41" spans="2:40" x14ac:dyDescent="0.25">
      <c r="B41" t="s">
        <v>333</v>
      </c>
      <c r="C41" t="s">
        <v>334</v>
      </c>
      <c r="D41" t="s">
        <v>335</v>
      </c>
      <c r="H41" t="s">
        <v>412</v>
      </c>
      <c r="AC41" t="s">
        <v>414</v>
      </c>
      <c r="AD41" t="s">
        <v>413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2093</v>
      </c>
      <c r="AN41">
        <v>1139</v>
      </c>
    </row>
    <row r="42" spans="2:40" x14ac:dyDescent="0.25">
      <c r="B42" t="s">
        <v>333</v>
      </c>
      <c r="C42" t="s">
        <v>334</v>
      </c>
      <c r="D42" t="s">
        <v>335</v>
      </c>
      <c r="H42" t="s">
        <v>412</v>
      </c>
      <c r="AC42" t="s">
        <v>414</v>
      </c>
      <c r="AD42" t="s">
        <v>413</v>
      </c>
      <c r="AE42">
        <v>64</v>
      </c>
      <c r="AF42">
        <v>41</v>
      </c>
      <c r="AH42" t="s">
        <v>388</v>
      </c>
      <c r="AJ42">
        <v>501</v>
      </c>
      <c r="AK42" t="s">
        <v>204</v>
      </c>
      <c r="AM42">
        <v>655</v>
      </c>
      <c r="AN42">
        <v>1344</v>
      </c>
    </row>
    <row r="43" spans="2:40" x14ac:dyDescent="0.25">
      <c r="B43" t="s">
        <v>333</v>
      </c>
      <c r="C43" t="s">
        <v>334</v>
      </c>
      <c r="D43" t="s">
        <v>335</v>
      </c>
      <c r="H43" t="s">
        <v>412</v>
      </c>
      <c r="AC43" t="s">
        <v>414</v>
      </c>
      <c r="AD43" t="s">
        <v>413</v>
      </c>
      <c r="AE43">
        <v>64</v>
      </c>
      <c r="AF43">
        <v>42</v>
      </c>
      <c r="AH43" t="s">
        <v>389</v>
      </c>
      <c r="AJ43">
        <v>903</v>
      </c>
      <c r="AK43" t="s">
        <v>208</v>
      </c>
      <c r="AM43">
        <v>860</v>
      </c>
      <c r="AN43">
        <v>1344</v>
      </c>
    </row>
    <row r="44" spans="2:40" x14ac:dyDescent="0.25">
      <c r="B44" t="s">
        <v>333</v>
      </c>
      <c r="C44" t="s">
        <v>334</v>
      </c>
      <c r="D44" t="s">
        <v>335</v>
      </c>
      <c r="H44" t="s">
        <v>412</v>
      </c>
      <c r="AC44" t="s">
        <v>414</v>
      </c>
      <c r="AD44" t="s">
        <v>413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1066</v>
      </c>
      <c r="AN44">
        <v>1344</v>
      </c>
    </row>
    <row r="45" spans="2:40" x14ac:dyDescent="0.25">
      <c r="B45" t="s">
        <v>333</v>
      </c>
      <c r="C45" t="s">
        <v>334</v>
      </c>
      <c r="D45" t="s">
        <v>335</v>
      </c>
      <c r="H45" t="s">
        <v>412</v>
      </c>
      <c r="AC45" t="s">
        <v>414</v>
      </c>
      <c r="AD45" t="s">
        <v>413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1271</v>
      </c>
      <c r="AN45">
        <v>1344</v>
      </c>
    </row>
    <row r="46" spans="2:40" x14ac:dyDescent="0.25">
      <c r="B46" t="s">
        <v>333</v>
      </c>
      <c r="C46" t="s">
        <v>334</v>
      </c>
      <c r="D46" t="s">
        <v>335</v>
      </c>
      <c r="H46" t="s">
        <v>412</v>
      </c>
      <c r="AC46" t="s">
        <v>414</v>
      </c>
      <c r="AD46" t="s">
        <v>413</v>
      </c>
      <c r="AE46">
        <v>64</v>
      </c>
      <c r="AF46">
        <v>45</v>
      </c>
      <c r="AH46" t="s">
        <v>389</v>
      </c>
      <c r="AJ46">
        <v>903</v>
      </c>
      <c r="AK46" t="s">
        <v>208</v>
      </c>
      <c r="AM46">
        <v>1477</v>
      </c>
      <c r="AN46">
        <v>1344</v>
      </c>
    </row>
    <row r="47" spans="2:40" x14ac:dyDescent="0.25">
      <c r="B47" t="s">
        <v>333</v>
      </c>
      <c r="C47" t="s">
        <v>334</v>
      </c>
      <c r="D47" t="s">
        <v>335</v>
      </c>
      <c r="H47" t="s">
        <v>412</v>
      </c>
      <c r="AC47" t="s">
        <v>414</v>
      </c>
      <c r="AD47" t="s">
        <v>413</v>
      </c>
      <c r="AE47">
        <v>64</v>
      </c>
      <c r="AF47">
        <v>46</v>
      </c>
      <c r="AH47" t="s">
        <v>390</v>
      </c>
      <c r="AJ47">
        <v>901</v>
      </c>
      <c r="AK47" t="s">
        <v>208</v>
      </c>
      <c r="AM47">
        <v>1682</v>
      </c>
      <c r="AN47">
        <v>1344</v>
      </c>
    </row>
    <row r="48" spans="2:40" x14ac:dyDescent="0.25">
      <c r="B48" t="s">
        <v>333</v>
      </c>
      <c r="C48" t="s">
        <v>334</v>
      </c>
      <c r="D48" t="s">
        <v>335</v>
      </c>
      <c r="H48" t="s">
        <v>412</v>
      </c>
      <c r="AC48" t="s">
        <v>414</v>
      </c>
      <c r="AD48" t="s">
        <v>413</v>
      </c>
      <c r="AE48">
        <v>64</v>
      </c>
      <c r="AF48">
        <v>47</v>
      </c>
      <c r="AH48" t="s">
        <v>389</v>
      </c>
      <c r="AJ48">
        <v>903</v>
      </c>
      <c r="AK48" t="s">
        <v>208</v>
      </c>
      <c r="AM48">
        <v>1887</v>
      </c>
      <c r="AN48">
        <v>1344</v>
      </c>
    </row>
    <row r="49" spans="2:40" x14ac:dyDescent="0.25">
      <c r="B49" t="s">
        <v>333</v>
      </c>
      <c r="C49" t="s">
        <v>334</v>
      </c>
      <c r="D49" t="s">
        <v>335</v>
      </c>
      <c r="H49" t="s">
        <v>412</v>
      </c>
      <c r="AC49" t="s">
        <v>414</v>
      </c>
      <c r="AD49" t="s">
        <v>413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2093</v>
      </c>
      <c r="AN49">
        <v>1344</v>
      </c>
    </row>
    <row r="50" spans="2:40" x14ac:dyDescent="0.25">
      <c r="B50" t="s">
        <v>333</v>
      </c>
      <c r="C50" t="s">
        <v>334</v>
      </c>
      <c r="D50" t="s">
        <v>335</v>
      </c>
      <c r="H50" t="s">
        <v>412</v>
      </c>
      <c r="AC50" t="s">
        <v>414</v>
      </c>
      <c r="AD50" t="s">
        <v>413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655</v>
      </c>
      <c r="AN50">
        <v>1550</v>
      </c>
    </row>
    <row r="51" spans="2:40" x14ac:dyDescent="0.25">
      <c r="B51" t="s">
        <v>333</v>
      </c>
      <c r="C51" t="s">
        <v>334</v>
      </c>
      <c r="D51" t="s">
        <v>335</v>
      </c>
      <c r="H51" t="s">
        <v>412</v>
      </c>
      <c r="AC51" t="s">
        <v>414</v>
      </c>
      <c r="AD51" t="s">
        <v>413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860</v>
      </c>
      <c r="AN51">
        <v>1550</v>
      </c>
    </row>
    <row r="52" spans="2:40" x14ac:dyDescent="0.25">
      <c r="B52" t="s">
        <v>333</v>
      </c>
      <c r="C52" t="s">
        <v>334</v>
      </c>
      <c r="D52" t="s">
        <v>335</v>
      </c>
      <c r="H52" t="s">
        <v>412</v>
      </c>
      <c r="AC52" t="s">
        <v>414</v>
      </c>
      <c r="AD52" t="s">
        <v>413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1066</v>
      </c>
      <c r="AN52">
        <v>1550</v>
      </c>
    </row>
    <row r="53" spans="2:40" x14ac:dyDescent="0.25">
      <c r="B53" t="s">
        <v>333</v>
      </c>
      <c r="C53" t="s">
        <v>334</v>
      </c>
      <c r="D53" t="s">
        <v>335</v>
      </c>
      <c r="H53" t="s">
        <v>412</v>
      </c>
      <c r="AC53" t="s">
        <v>414</v>
      </c>
      <c r="AD53" t="s">
        <v>413</v>
      </c>
      <c r="AE53">
        <v>64</v>
      </c>
      <c r="AF53">
        <v>52</v>
      </c>
      <c r="AH53" t="s">
        <v>389</v>
      </c>
      <c r="AJ53">
        <v>903</v>
      </c>
      <c r="AK53" t="s">
        <v>208</v>
      </c>
      <c r="AM53">
        <v>1271</v>
      </c>
      <c r="AN53">
        <v>1550</v>
      </c>
    </row>
    <row r="54" spans="2:40" x14ac:dyDescent="0.25">
      <c r="B54" t="s">
        <v>333</v>
      </c>
      <c r="C54" t="s">
        <v>334</v>
      </c>
      <c r="D54" t="s">
        <v>335</v>
      </c>
      <c r="H54" t="s">
        <v>412</v>
      </c>
      <c r="AC54" t="s">
        <v>414</v>
      </c>
      <c r="AD54" t="s">
        <v>413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1477</v>
      </c>
      <c r="AN54">
        <v>1550</v>
      </c>
    </row>
    <row r="55" spans="2:40" x14ac:dyDescent="0.25">
      <c r="B55" t="s">
        <v>333</v>
      </c>
      <c r="C55" t="s">
        <v>334</v>
      </c>
      <c r="D55" t="s">
        <v>335</v>
      </c>
      <c r="H55" t="s">
        <v>412</v>
      </c>
      <c r="AC55" t="s">
        <v>414</v>
      </c>
      <c r="AD55" t="s">
        <v>413</v>
      </c>
      <c r="AE55">
        <v>64</v>
      </c>
      <c r="AF55">
        <v>54</v>
      </c>
      <c r="AH55" t="s">
        <v>389</v>
      </c>
      <c r="AJ55">
        <v>903</v>
      </c>
      <c r="AK55" t="s">
        <v>208</v>
      </c>
      <c r="AM55">
        <v>1682</v>
      </c>
      <c r="AN55">
        <v>1550</v>
      </c>
    </row>
    <row r="56" spans="2:40" x14ac:dyDescent="0.25">
      <c r="B56" t="s">
        <v>333</v>
      </c>
      <c r="C56" t="s">
        <v>334</v>
      </c>
      <c r="D56" t="s">
        <v>335</v>
      </c>
      <c r="H56" t="s">
        <v>412</v>
      </c>
      <c r="AC56" t="s">
        <v>414</v>
      </c>
      <c r="AD56" t="s">
        <v>413</v>
      </c>
      <c r="AE56">
        <v>64</v>
      </c>
      <c r="AF56">
        <v>55</v>
      </c>
      <c r="AH56" t="s">
        <v>389</v>
      </c>
      <c r="AJ56">
        <v>903</v>
      </c>
      <c r="AK56" t="s">
        <v>208</v>
      </c>
      <c r="AM56">
        <v>1887</v>
      </c>
      <c r="AN56">
        <v>1550</v>
      </c>
    </row>
    <row r="57" spans="2:40" x14ac:dyDescent="0.25">
      <c r="B57" t="s">
        <v>333</v>
      </c>
      <c r="C57" t="s">
        <v>334</v>
      </c>
      <c r="D57" t="s">
        <v>335</v>
      </c>
      <c r="H57" t="s">
        <v>412</v>
      </c>
      <c r="AC57" t="s">
        <v>414</v>
      </c>
      <c r="AD57" t="s">
        <v>413</v>
      </c>
      <c r="AE57">
        <v>64</v>
      </c>
      <c r="AF57">
        <v>56</v>
      </c>
      <c r="AH57" t="s">
        <v>389</v>
      </c>
      <c r="AJ57">
        <v>903</v>
      </c>
      <c r="AK57" t="s">
        <v>208</v>
      </c>
      <c r="AM57">
        <v>2093</v>
      </c>
      <c r="AN57">
        <v>1550</v>
      </c>
    </row>
    <row r="58" spans="2:40" x14ac:dyDescent="0.25">
      <c r="B58" t="s">
        <v>333</v>
      </c>
      <c r="C58" t="s">
        <v>334</v>
      </c>
      <c r="D58" t="s">
        <v>335</v>
      </c>
      <c r="H58" t="s">
        <v>412</v>
      </c>
      <c r="AC58" t="s">
        <v>414</v>
      </c>
      <c r="AD58" t="s">
        <v>413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655</v>
      </c>
      <c r="AN58">
        <v>1755</v>
      </c>
    </row>
    <row r="59" spans="2:40" x14ac:dyDescent="0.25">
      <c r="B59" t="s">
        <v>333</v>
      </c>
      <c r="C59" t="s">
        <v>334</v>
      </c>
      <c r="D59" t="s">
        <v>335</v>
      </c>
      <c r="H59" t="s">
        <v>412</v>
      </c>
      <c r="AC59" t="s">
        <v>414</v>
      </c>
      <c r="AD59" t="s">
        <v>413</v>
      </c>
      <c r="AE59">
        <v>64</v>
      </c>
      <c r="AF59">
        <v>58</v>
      </c>
      <c r="AH59" t="s">
        <v>387</v>
      </c>
      <c r="AJ59">
        <v>305</v>
      </c>
      <c r="AK59" t="s">
        <v>202</v>
      </c>
      <c r="AM59">
        <v>860</v>
      </c>
      <c r="AN59">
        <v>1755</v>
      </c>
    </row>
    <row r="60" spans="2:40" x14ac:dyDescent="0.25">
      <c r="B60" t="s">
        <v>333</v>
      </c>
      <c r="C60" t="s">
        <v>334</v>
      </c>
      <c r="D60" t="s">
        <v>335</v>
      </c>
      <c r="H60" t="s">
        <v>412</v>
      </c>
      <c r="AC60" t="s">
        <v>414</v>
      </c>
      <c r="AD60" t="s">
        <v>413</v>
      </c>
      <c r="AE60">
        <v>64</v>
      </c>
      <c r="AF60">
        <v>59</v>
      </c>
      <c r="AH60" t="s">
        <v>387</v>
      </c>
      <c r="AJ60">
        <v>305</v>
      </c>
      <c r="AK60" t="s">
        <v>202</v>
      </c>
      <c r="AM60">
        <v>1066</v>
      </c>
      <c r="AN60">
        <v>1755</v>
      </c>
    </row>
    <row r="61" spans="2:40" x14ac:dyDescent="0.25">
      <c r="B61" t="s">
        <v>333</v>
      </c>
      <c r="C61" t="s">
        <v>334</v>
      </c>
      <c r="D61" t="s">
        <v>335</v>
      </c>
      <c r="H61" t="s">
        <v>412</v>
      </c>
      <c r="AC61" t="s">
        <v>414</v>
      </c>
      <c r="AD61" t="s">
        <v>413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1271</v>
      </c>
      <c r="AN61">
        <v>1755</v>
      </c>
    </row>
    <row r="62" spans="2:40" x14ac:dyDescent="0.25">
      <c r="B62" t="s">
        <v>333</v>
      </c>
      <c r="C62" t="s">
        <v>334</v>
      </c>
      <c r="D62" t="s">
        <v>335</v>
      </c>
      <c r="H62" t="s">
        <v>412</v>
      </c>
      <c r="AC62" t="s">
        <v>414</v>
      </c>
      <c r="AD62" t="s">
        <v>413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1477</v>
      </c>
      <c r="AN62">
        <v>1755</v>
      </c>
    </row>
    <row r="63" spans="2:40" x14ac:dyDescent="0.25">
      <c r="B63" t="s">
        <v>333</v>
      </c>
      <c r="C63" t="s">
        <v>334</v>
      </c>
      <c r="D63" t="s">
        <v>335</v>
      </c>
      <c r="H63" t="s">
        <v>412</v>
      </c>
      <c r="AC63" t="s">
        <v>414</v>
      </c>
      <c r="AD63" t="s">
        <v>413</v>
      </c>
      <c r="AE63">
        <v>64</v>
      </c>
      <c r="AF63">
        <v>62</v>
      </c>
      <c r="AH63" t="s">
        <v>387</v>
      </c>
      <c r="AJ63">
        <v>305</v>
      </c>
      <c r="AK63" t="s">
        <v>202</v>
      </c>
      <c r="AM63">
        <v>1682</v>
      </c>
      <c r="AN63">
        <v>1755</v>
      </c>
    </row>
    <row r="64" spans="2:40" x14ac:dyDescent="0.25">
      <c r="B64" t="s">
        <v>333</v>
      </c>
      <c r="C64" t="s">
        <v>334</v>
      </c>
      <c r="D64" t="s">
        <v>335</v>
      </c>
      <c r="H64" t="s">
        <v>412</v>
      </c>
      <c r="AC64" t="s">
        <v>414</v>
      </c>
      <c r="AD64" t="s">
        <v>413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1887</v>
      </c>
      <c r="AN64">
        <v>1755</v>
      </c>
    </row>
    <row r="65" spans="2:40" x14ac:dyDescent="0.25">
      <c r="B65" t="s">
        <v>333</v>
      </c>
      <c r="C65" t="s">
        <v>334</v>
      </c>
      <c r="D65" t="s">
        <v>335</v>
      </c>
      <c r="H65" t="s">
        <v>412</v>
      </c>
      <c r="AC65" t="s">
        <v>414</v>
      </c>
      <c r="AD65" t="s">
        <v>413</v>
      </c>
      <c r="AE65">
        <v>64</v>
      </c>
      <c r="AF65">
        <v>64</v>
      </c>
      <c r="AH65" t="s">
        <v>391</v>
      </c>
      <c r="AJ65">
        <v>503</v>
      </c>
      <c r="AK65" t="s">
        <v>204</v>
      </c>
      <c r="AM65">
        <v>2093</v>
      </c>
      <c r="AN65">
        <v>1755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416</v>
      </c>
      <c r="AC2" t="s">
        <v>418</v>
      </c>
      <c r="AD2" t="s">
        <v>417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834</v>
      </c>
      <c r="AN2">
        <v>371</v>
      </c>
    </row>
    <row r="3" spans="1:40" x14ac:dyDescent="0.25">
      <c r="B3" t="s">
        <v>333</v>
      </c>
      <c r="C3" t="s">
        <v>334</v>
      </c>
      <c r="D3" t="s">
        <v>335</v>
      </c>
      <c r="H3" t="s">
        <v>416</v>
      </c>
      <c r="AC3" t="s">
        <v>418</v>
      </c>
      <c r="AD3" t="s">
        <v>417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1040</v>
      </c>
      <c r="AN3">
        <v>371</v>
      </c>
    </row>
    <row r="4" spans="1:40" x14ac:dyDescent="0.25">
      <c r="B4" t="s">
        <v>333</v>
      </c>
      <c r="C4" t="s">
        <v>334</v>
      </c>
      <c r="D4" t="s">
        <v>335</v>
      </c>
      <c r="H4" t="s">
        <v>416</v>
      </c>
      <c r="AC4" t="s">
        <v>418</v>
      </c>
      <c r="AD4" t="s">
        <v>417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1245</v>
      </c>
      <c r="AN4">
        <v>371</v>
      </c>
    </row>
    <row r="5" spans="1:40" x14ac:dyDescent="0.25">
      <c r="B5" t="s">
        <v>333</v>
      </c>
      <c r="C5" t="s">
        <v>334</v>
      </c>
      <c r="D5" t="s">
        <v>335</v>
      </c>
      <c r="H5" t="s">
        <v>416</v>
      </c>
      <c r="AC5" t="s">
        <v>418</v>
      </c>
      <c r="AD5" t="s">
        <v>417</v>
      </c>
      <c r="AE5">
        <v>64</v>
      </c>
      <c r="AF5">
        <v>4</v>
      </c>
      <c r="AH5" t="s">
        <v>388</v>
      </c>
      <c r="AJ5">
        <v>501</v>
      </c>
      <c r="AK5" t="s">
        <v>204</v>
      </c>
      <c r="AM5">
        <v>1451</v>
      </c>
      <c r="AN5">
        <v>371</v>
      </c>
    </row>
    <row r="6" spans="1:40" x14ac:dyDescent="0.25">
      <c r="B6" t="s">
        <v>333</v>
      </c>
      <c r="C6" t="s">
        <v>334</v>
      </c>
      <c r="D6" t="s">
        <v>335</v>
      </c>
      <c r="H6" t="s">
        <v>416</v>
      </c>
      <c r="AC6" t="s">
        <v>418</v>
      </c>
      <c r="AD6" t="s">
        <v>417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1656</v>
      </c>
      <c r="AN6">
        <v>371</v>
      </c>
    </row>
    <row r="7" spans="1:40" x14ac:dyDescent="0.25">
      <c r="B7" t="s">
        <v>333</v>
      </c>
      <c r="C7" t="s">
        <v>334</v>
      </c>
      <c r="D7" t="s">
        <v>335</v>
      </c>
      <c r="H7" t="s">
        <v>416</v>
      </c>
      <c r="AC7" t="s">
        <v>418</v>
      </c>
      <c r="AD7" t="s">
        <v>417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1862</v>
      </c>
      <c r="AN7">
        <v>371</v>
      </c>
    </row>
    <row r="8" spans="1:40" x14ac:dyDescent="0.25">
      <c r="B8" t="s">
        <v>333</v>
      </c>
      <c r="C8" t="s">
        <v>334</v>
      </c>
      <c r="D8" t="s">
        <v>335</v>
      </c>
      <c r="H8" t="s">
        <v>416</v>
      </c>
      <c r="AC8" t="s">
        <v>418</v>
      </c>
      <c r="AD8" t="s">
        <v>417</v>
      </c>
      <c r="AE8">
        <v>64</v>
      </c>
      <c r="AF8">
        <v>7</v>
      </c>
      <c r="AH8" t="s">
        <v>387</v>
      </c>
      <c r="AJ8">
        <v>305</v>
      </c>
      <c r="AK8" t="s">
        <v>202</v>
      </c>
      <c r="AM8">
        <v>2067</v>
      </c>
      <c r="AN8">
        <v>371</v>
      </c>
    </row>
    <row r="9" spans="1:40" x14ac:dyDescent="0.25">
      <c r="B9" t="s">
        <v>333</v>
      </c>
      <c r="C9" t="s">
        <v>334</v>
      </c>
      <c r="D9" t="s">
        <v>335</v>
      </c>
      <c r="H9" t="s">
        <v>416</v>
      </c>
      <c r="AC9" t="s">
        <v>418</v>
      </c>
      <c r="AD9" t="s">
        <v>417</v>
      </c>
      <c r="AE9">
        <v>64</v>
      </c>
      <c r="AF9">
        <v>8</v>
      </c>
      <c r="AH9" t="s">
        <v>400</v>
      </c>
      <c r="AJ9">
        <v>109</v>
      </c>
      <c r="AK9" t="s">
        <v>200</v>
      </c>
      <c r="AM9">
        <v>2273</v>
      </c>
      <c r="AN9">
        <v>371</v>
      </c>
    </row>
    <row r="10" spans="1:40" x14ac:dyDescent="0.25">
      <c r="B10" t="s">
        <v>333</v>
      </c>
      <c r="C10" t="s">
        <v>334</v>
      </c>
      <c r="D10" t="s">
        <v>335</v>
      </c>
      <c r="H10" t="s">
        <v>416</v>
      </c>
      <c r="AC10" t="s">
        <v>418</v>
      </c>
      <c r="AD10" t="s">
        <v>417</v>
      </c>
      <c r="AE10">
        <v>64</v>
      </c>
      <c r="AF10">
        <v>9</v>
      </c>
      <c r="AH10" t="s">
        <v>388</v>
      </c>
      <c r="AJ10">
        <v>501</v>
      </c>
      <c r="AK10" t="s">
        <v>204</v>
      </c>
      <c r="AM10">
        <v>834</v>
      </c>
      <c r="AN10">
        <v>576</v>
      </c>
    </row>
    <row r="11" spans="1:40" x14ac:dyDescent="0.25">
      <c r="B11" t="s">
        <v>333</v>
      </c>
      <c r="C11" t="s">
        <v>334</v>
      </c>
      <c r="D11" t="s">
        <v>335</v>
      </c>
      <c r="H11" t="s">
        <v>416</v>
      </c>
      <c r="AC11" t="s">
        <v>418</v>
      </c>
      <c r="AD11" t="s">
        <v>417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1040</v>
      </c>
      <c r="AN11">
        <v>576</v>
      </c>
    </row>
    <row r="12" spans="1:40" x14ac:dyDescent="0.25">
      <c r="B12" t="s">
        <v>333</v>
      </c>
      <c r="C12" t="s">
        <v>334</v>
      </c>
      <c r="D12" t="s">
        <v>335</v>
      </c>
      <c r="H12" t="s">
        <v>416</v>
      </c>
      <c r="AC12" t="s">
        <v>418</v>
      </c>
      <c r="AD12" t="s">
        <v>417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1245</v>
      </c>
      <c r="AN12">
        <v>576</v>
      </c>
    </row>
    <row r="13" spans="1:40" x14ac:dyDescent="0.25">
      <c r="B13" t="s">
        <v>333</v>
      </c>
      <c r="C13" t="s">
        <v>334</v>
      </c>
      <c r="D13" t="s">
        <v>335</v>
      </c>
      <c r="H13" t="s">
        <v>416</v>
      </c>
      <c r="AC13" t="s">
        <v>418</v>
      </c>
      <c r="AD13" t="s">
        <v>417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1451</v>
      </c>
      <c r="AN13">
        <v>576</v>
      </c>
    </row>
    <row r="14" spans="1:40" x14ac:dyDescent="0.25">
      <c r="B14" t="s">
        <v>333</v>
      </c>
      <c r="C14" t="s">
        <v>334</v>
      </c>
      <c r="D14" t="s">
        <v>335</v>
      </c>
      <c r="H14" t="s">
        <v>416</v>
      </c>
      <c r="AC14" t="s">
        <v>418</v>
      </c>
      <c r="AD14" t="s">
        <v>417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1656</v>
      </c>
      <c r="AN14">
        <v>576</v>
      </c>
    </row>
    <row r="15" spans="1:40" x14ac:dyDescent="0.25">
      <c r="B15" t="s">
        <v>333</v>
      </c>
      <c r="C15" t="s">
        <v>334</v>
      </c>
      <c r="D15" t="s">
        <v>335</v>
      </c>
      <c r="H15" t="s">
        <v>416</v>
      </c>
      <c r="AC15" t="s">
        <v>418</v>
      </c>
      <c r="AD15" t="s">
        <v>417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1862</v>
      </c>
      <c r="AN15">
        <v>576</v>
      </c>
    </row>
    <row r="16" spans="1:40" x14ac:dyDescent="0.25">
      <c r="B16" t="s">
        <v>333</v>
      </c>
      <c r="C16" t="s">
        <v>334</v>
      </c>
      <c r="D16" t="s">
        <v>335</v>
      </c>
      <c r="H16" t="s">
        <v>416</v>
      </c>
      <c r="AC16" t="s">
        <v>418</v>
      </c>
      <c r="AD16" t="s">
        <v>417</v>
      </c>
      <c r="AE16">
        <v>64</v>
      </c>
      <c r="AF16">
        <v>15</v>
      </c>
      <c r="AH16" t="s">
        <v>388</v>
      </c>
      <c r="AJ16">
        <v>501</v>
      </c>
      <c r="AK16" t="s">
        <v>204</v>
      </c>
      <c r="AM16">
        <v>2067</v>
      </c>
      <c r="AN16">
        <v>576</v>
      </c>
    </row>
    <row r="17" spans="2:40" x14ac:dyDescent="0.25">
      <c r="B17" t="s">
        <v>333</v>
      </c>
      <c r="C17" t="s">
        <v>334</v>
      </c>
      <c r="D17" t="s">
        <v>335</v>
      </c>
      <c r="H17" t="s">
        <v>416</v>
      </c>
      <c r="AC17" t="s">
        <v>418</v>
      </c>
      <c r="AD17" t="s">
        <v>417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2273</v>
      </c>
      <c r="AN17">
        <v>576</v>
      </c>
    </row>
    <row r="18" spans="2:40" x14ac:dyDescent="0.25">
      <c r="B18" t="s">
        <v>333</v>
      </c>
      <c r="C18" t="s">
        <v>334</v>
      </c>
      <c r="D18" t="s">
        <v>335</v>
      </c>
      <c r="H18" t="s">
        <v>416</v>
      </c>
      <c r="AC18" t="s">
        <v>418</v>
      </c>
      <c r="AD18" t="s">
        <v>417</v>
      </c>
      <c r="AE18">
        <v>64</v>
      </c>
      <c r="AF18">
        <v>17</v>
      </c>
      <c r="AH18" t="s">
        <v>387</v>
      </c>
      <c r="AJ18">
        <v>305</v>
      </c>
      <c r="AK18" t="s">
        <v>202</v>
      </c>
      <c r="AM18">
        <v>834</v>
      </c>
      <c r="AN18">
        <v>782</v>
      </c>
    </row>
    <row r="19" spans="2:40" x14ac:dyDescent="0.25">
      <c r="B19" t="s">
        <v>333</v>
      </c>
      <c r="C19" t="s">
        <v>334</v>
      </c>
      <c r="D19" t="s">
        <v>335</v>
      </c>
      <c r="H19" t="s">
        <v>416</v>
      </c>
      <c r="AC19" t="s">
        <v>418</v>
      </c>
      <c r="AD19" t="s">
        <v>417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1040</v>
      </c>
      <c r="AN19">
        <v>782</v>
      </c>
    </row>
    <row r="20" spans="2:40" x14ac:dyDescent="0.25">
      <c r="B20" t="s">
        <v>333</v>
      </c>
      <c r="C20" t="s">
        <v>334</v>
      </c>
      <c r="D20" t="s">
        <v>335</v>
      </c>
      <c r="H20" t="s">
        <v>416</v>
      </c>
      <c r="AC20" t="s">
        <v>418</v>
      </c>
      <c r="AD20" t="s">
        <v>417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1245</v>
      </c>
      <c r="AN20">
        <v>782</v>
      </c>
    </row>
    <row r="21" spans="2:40" x14ac:dyDescent="0.25">
      <c r="B21" t="s">
        <v>333</v>
      </c>
      <c r="C21" t="s">
        <v>334</v>
      </c>
      <c r="D21" t="s">
        <v>335</v>
      </c>
      <c r="H21" t="s">
        <v>416</v>
      </c>
      <c r="AC21" t="s">
        <v>418</v>
      </c>
      <c r="AD21" t="s">
        <v>417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1451</v>
      </c>
      <c r="AN21">
        <v>782</v>
      </c>
    </row>
    <row r="22" spans="2:40" x14ac:dyDescent="0.25">
      <c r="B22" t="s">
        <v>333</v>
      </c>
      <c r="C22" t="s">
        <v>334</v>
      </c>
      <c r="D22" t="s">
        <v>335</v>
      </c>
      <c r="H22" t="s">
        <v>416</v>
      </c>
      <c r="AC22" t="s">
        <v>418</v>
      </c>
      <c r="AD22" t="s">
        <v>417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1656</v>
      </c>
      <c r="AN22">
        <v>782</v>
      </c>
    </row>
    <row r="23" spans="2:40" x14ac:dyDescent="0.25">
      <c r="B23" t="s">
        <v>333</v>
      </c>
      <c r="C23" t="s">
        <v>334</v>
      </c>
      <c r="D23" t="s">
        <v>335</v>
      </c>
      <c r="H23" t="s">
        <v>416</v>
      </c>
      <c r="AC23" t="s">
        <v>418</v>
      </c>
      <c r="AD23" t="s">
        <v>417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1862</v>
      </c>
      <c r="AN23">
        <v>782</v>
      </c>
    </row>
    <row r="24" spans="2:40" x14ac:dyDescent="0.25">
      <c r="B24" t="s">
        <v>333</v>
      </c>
      <c r="C24" t="s">
        <v>334</v>
      </c>
      <c r="D24" t="s">
        <v>335</v>
      </c>
      <c r="H24" t="s">
        <v>416</v>
      </c>
      <c r="AC24" t="s">
        <v>418</v>
      </c>
      <c r="AD24" t="s">
        <v>417</v>
      </c>
      <c r="AE24">
        <v>64</v>
      </c>
      <c r="AF24">
        <v>23</v>
      </c>
      <c r="AH24" t="s">
        <v>389</v>
      </c>
      <c r="AJ24">
        <v>903</v>
      </c>
      <c r="AK24" t="s">
        <v>208</v>
      </c>
      <c r="AM24">
        <v>2067</v>
      </c>
      <c r="AN24">
        <v>782</v>
      </c>
    </row>
    <row r="25" spans="2:40" x14ac:dyDescent="0.25">
      <c r="B25" t="s">
        <v>333</v>
      </c>
      <c r="C25" t="s">
        <v>334</v>
      </c>
      <c r="D25" t="s">
        <v>335</v>
      </c>
      <c r="H25" t="s">
        <v>416</v>
      </c>
      <c r="AC25" t="s">
        <v>418</v>
      </c>
      <c r="AD25" t="s">
        <v>417</v>
      </c>
      <c r="AE25">
        <v>64</v>
      </c>
      <c r="AF25">
        <v>24</v>
      </c>
      <c r="AH25" t="s">
        <v>387</v>
      </c>
      <c r="AJ25">
        <v>305</v>
      </c>
      <c r="AK25" t="s">
        <v>202</v>
      </c>
      <c r="AM25">
        <v>2273</v>
      </c>
      <c r="AN25">
        <v>782</v>
      </c>
    </row>
    <row r="26" spans="2:40" x14ac:dyDescent="0.25">
      <c r="B26" t="s">
        <v>333</v>
      </c>
      <c r="C26" t="s">
        <v>334</v>
      </c>
      <c r="D26" t="s">
        <v>335</v>
      </c>
      <c r="H26" t="s">
        <v>416</v>
      </c>
      <c r="AC26" t="s">
        <v>418</v>
      </c>
      <c r="AD26" t="s">
        <v>417</v>
      </c>
      <c r="AE26">
        <v>64</v>
      </c>
      <c r="AF26">
        <v>25</v>
      </c>
      <c r="AH26" t="s">
        <v>387</v>
      </c>
      <c r="AJ26">
        <v>305</v>
      </c>
      <c r="AK26" t="s">
        <v>202</v>
      </c>
      <c r="AM26">
        <v>834</v>
      </c>
      <c r="AN26">
        <v>987</v>
      </c>
    </row>
    <row r="27" spans="2:40" x14ac:dyDescent="0.25">
      <c r="B27" t="s">
        <v>333</v>
      </c>
      <c r="C27" t="s">
        <v>334</v>
      </c>
      <c r="D27" t="s">
        <v>335</v>
      </c>
      <c r="H27" t="s">
        <v>416</v>
      </c>
      <c r="AC27" t="s">
        <v>418</v>
      </c>
      <c r="AD27" t="s">
        <v>417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1040</v>
      </c>
      <c r="AN27">
        <v>987</v>
      </c>
    </row>
    <row r="28" spans="2:40" x14ac:dyDescent="0.25">
      <c r="B28" t="s">
        <v>333</v>
      </c>
      <c r="C28" t="s">
        <v>334</v>
      </c>
      <c r="D28" t="s">
        <v>335</v>
      </c>
      <c r="H28" t="s">
        <v>416</v>
      </c>
      <c r="AC28" t="s">
        <v>418</v>
      </c>
      <c r="AD28" t="s">
        <v>417</v>
      </c>
      <c r="AE28">
        <v>64</v>
      </c>
      <c r="AF28">
        <v>27</v>
      </c>
      <c r="AH28" t="s">
        <v>390</v>
      </c>
      <c r="AJ28">
        <v>901</v>
      </c>
      <c r="AK28" t="s">
        <v>208</v>
      </c>
      <c r="AM28">
        <v>1245</v>
      </c>
      <c r="AN28">
        <v>987</v>
      </c>
    </row>
    <row r="29" spans="2:40" x14ac:dyDescent="0.25">
      <c r="B29" t="s">
        <v>333</v>
      </c>
      <c r="C29" t="s">
        <v>334</v>
      </c>
      <c r="D29" t="s">
        <v>335</v>
      </c>
      <c r="H29" t="s">
        <v>416</v>
      </c>
      <c r="AC29" t="s">
        <v>418</v>
      </c>
      <c r="AD29" t="s">
        <v>417</v>
      </c>
      <c r="AE29">
        <v>64</v>
      </c>
      <c r="AF29">
        <v>28</v>
      </c>
      <c r="AH29" t="s">
        <v>388</v>
      </c>
      <c r="AJ29">
        <v>501</v>
      </c>
      <c r="AK29" t="s">
        <v>204</v>
      </c>
      <c r="AM29">
        <v>1451</v>
      </c>
      <c r="AN29">
        <v>987</v>
      </c>
    </row>
    <row r="30" spans="2:40" x14ac:dyDescent="0.25">
      <c r="B30" t="s">
        <v>333</v>
      </c>
      <c r="C30" t="s">
        <v>334</v>
      </c>
      <c r="D30" t="s">
        <v>335</v>
      </c>
      <c r="H30" t="s">
        <v>416</v>
      </c>
      <c r="AC30" t="s">
        <v>418</v>
      </c>
      <c r="AD30" t="s">
        <v>417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1656</v>
      </c>
      <c r="AN30">
        <v>987</v>
      </c>
    </row>
    <row r="31" spans="2:40" x14ac:dyDescent="0.25">
      <c r="B31" t="s">
        <v>333</v>
      </c>
      <c r="C31" t="s">
        <v>334</v>
      </c>
      <c r="D31" t="s">
        <v>335</v>
      </c>
      <c r="H31" t="s">
        <v>416</v>
      </c>
      <c r="AC31" t="s">
        <v>418</v>
      </c>
      <c r="AD31" t="s">
        <v>417</v>
      </c>
      <c r="AE31">
        <v>64</v>
      </c>
      <c r="AF31">
        <v>30</v>
      </c>
      <c r="AH31" t="s">
        <v>389</v>
      </c>
      <c r="AJ31">
        <v>903</v>
      </c>
      <c r="AK31" t="s">
        <v>208</v>
      </c>
      <c r="AM31">
        <v>1862</v>
      </c>
      <c r="AN31">
        <v>987</v>
      </c>
    </row>
    <row r="32" spans="2:40" x14ac:dyDescent="0.25">
      <c r="B32" t="s">
        <v>333</v>
      </c>
      <c r="C32" t="s">
        <v>334</v>
      </c>
      <c r="D32" t="s">
        <v>335</v>
      </c>
      <c r="H32" t="s">
        <v>416</v>
      </c>
      <c r="AC32" t="s">
        <v>418</v>
      </c>
      <c r="AD32" t="s">
        <v>417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2067</v>
      </c>
      <c r="AN32">
        <v>987</v>
      </c>
    </row>
    <row r="33" spans="2:40" x14ac:dyDescent="0.25">
      <c r="B33" t="s">
        <v>333</v>
      </c>
      <c r="C33" t="s">
        <v>334</v>
      </c>
      <c r="D33" t="s">
        <v>335</v>
      </c>
      <c r="H33" t="s">
        <v>416</v>
      </c>
      <c r="AC33" t="s">
        <v>418</v>
      </c>
      <c r="AD33" t="s">
        <v>417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2273</v>
      </c>
      <c r="AN33">
        <v>987</v>
      </c>
    </row>
    <row r="34" spans="2:40" x14ac:dyDescent="0.25">
      <c r="B34" t="s">
        <v>333</v>
      </c>
      <c r="C34" t="s">
        <v>334</v>
      </c>
      <c r="D34" t="s">
        <v>335</v>
      </c>
      <c r="H34" t="s">
        <v>416</v>
      </c>
      <c r="AC34" t="s">
        <v>418</v>
      </c>
      <c r="AD34" t="s">
        <v>417</v>
      </c>
      <c r="AE34">
        <v>64</v>
      </c>
      <c r="AF34">
        <v>33</v>
      </c>
      <c r="AH34" t="s">
        <v>387</v>
      </c>
      <c r="AJ34">
        <v>305</v>
      </c>
      <c r="AK34" t="s">
        <v>202</v>
      </c>
      <c r="AM34">
        <v>834</v>
      </c>
      <c r="AN34">
        <v>1192</v>
      </c>
    </row>
    <row r="35" spans="2:40" x14ac:dyDescent="0.25">
      <c r="B35" t="s">
        <v>333</v>
      </c>
      <c r="C35" t="s">
        <v>334</v>
      </c>
      <c r="D35" t="s">
        <v>335</v>
      </c>
      <c r="H35" t="s">
        <v>416</v>
      </c>
      <c r="AC35" t="s">
        <v>418</v>
      </c>
      <c r="AD35" t="s">
        <v>417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1040</v>
      </c>
      <c r="AN35">
        <v>1192</v>
      </c>
    </row>
    <row r="36" spans="2:40" x14ac:dyDescent="0.25">
      <c r="B36" t="s">
        <v>333</v>
      </c>
      <c r="C36" t="s">
        <v>334</v>
      </c>
      <c r="D36" t="s">
        <v>335</v>
      </c>
      <c r="H36" t="s">
        <v>416</v>
      </c>
      <c r="AC36" t="s">
        <v>418</v>
      </c>
      <c r="AD36" t="s">
        <v>417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1245</v>
      </c>
      <c r="AN36">
        <v>1192</v>
      </c>
    </row>
    <row r="37" spans="2:40" x14ac:dyDescent="0.25">
      <c r="B37" t="s">
        <v>333</v>
      </c>
      <c r="C37" t="s">
        <v>334</v>
      </c>
      <c r="D37" t="s">
        <v>335</v>
      </c>
      <c r="H37" t="s">
        <v>416</v>
      </c>
      <c r="AC37" t="s">
        <v>418</v>
      </c>
      <c r="AD37" t="s">
        <v>417</v>
      </c>
      <c r="AE37">
        <v>64</v>
      </c>
      <c r="AF37">
        <v>36</v>
      </c>
      <c r="AH37" t="s">
        <v>388</v>
      </c>
      <c r="AJ37">
        <v>501</v>
      </c>
      <c r="AK37" t="s">
        <v>204</v>
      </c>
      <c r="AM37">
        <v>1451</v>
      </c>
      <c r="AN37">
        <v>1192</v>
      </c>
    </row>
    <row r="38" spans="2:40" x14ac:dyDescent="0.25">
      <c r="B38" t="s">
        <v>333</v>
      </c>
      <c r="C38" t="s">
        <v>334</v>
      </c>
      <c r="D38" t="s">
        <v>335</v>
      </c>
      <c r="H38" t="s">
        <v>416</v>
      </c>
      <c r="AC38" t="s">
        <v>418</v>
      </c>
      <c r="AD38" t="s">
        <v>417</v>
      </c>
      <c r="AE38">
        <v>64</v>
      </c>
      <c r="AF38">
        <v>37</v>
      </c>
      <c r="AH38" t="s">
        <v>388</v>
      </c>
      <c r="AJ38">
        <v>501</v>
      </c>
      <c r="AK38" t="s">
        <v>204</v>
      </c>
      <c r="AM38">
        <v>1656</v>
      </c>
      <c r="AN38">
        <v>1192</v>
      </c>
    </row>
    <row r="39" spans="2:40" x14ac:dyDescent="0.25">
      <c r="B39" t="s">
        <v>333</v>
      </c>
      <c r="C39" t="s">
        <v>334</v>
      </c>
      <c r="D39" t="s">
        <v>335</v>
      </c>
      <c r="H39" t="s">
        <v>416</v>
      </c>
      <c r="AC39" t="s">
        <v>418</v>
      </c>
      <c r="AD39" t="s">
        <v>417</v>
      </c>
      <c r="AE39">
        <v>64</v>
      </c>
      <c r="AF39">
        <v>38</v>
      </c>
      <c r="AH39" t="s">
        <v>392</v>
      </c>
      <c r="AJ39">
        <v>603</v>
      </c>
      <c r="AK39" t="s">
        <v>205</v>
      </c>
      <c r="AM39">
        <v>1862</v>
      </c>
      <c r="AN39">
        <v>1192</v>
      </c>
    </row>
    <row r="40" spans="2:40" x14ac:dyDescent="0.25">
      <c r="B40" t="s">
        <v>333</v>
      </c>
      <c r="C40" t="s">
        <v>334</v>
      </c>
      <c r="D40" t="s">
        <v>335</v>
      </c>
      <c r="H40" t="s">
        <v>416</v>
      </c>
      <c r="AC40" t="s">
        <v>418</v>
      </c>
      <c r="AD40" t="s">
        <v>417</v>
      </c>
      <c r="AE40">
        <v>64</v>
      </c>
      <c r="AF40">
        <v>39</v>
      </c>
      <c r="AH40" t="s">
        <v>391</v>
      </c>
      <c r="AJ40">
        <v>503</v>
      </c>
      <c r="AK40" t="s">
        <v>204</v>
      </c>
      <c r="AM40">
        <v>2067</v>
      </c>
      <c r="AN40">
        <v>1192</v>
      </c>
    </row>
    <row r="41" spans="2:40" x14ac:dyDescent="0.25">
      <c r="B41" t="s">
        <v>333</v>
      </c>
      <c r="C41" t="s">
        <v>334</v>
      </c>
      <c r="D41" t="s">
        <v>335</v>
      </c>
      <c r="H41" t="s">
        <v>416</v>
      </c>
      <c r="AC41" t="s">
        <v>418</v>
      </c>
      <c r="AD41" t="s">
        <v>417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2273</v>
      </c>
      <c r="AN41">
        <v>1192</v>
      </c>
    </row>
    <row r="42" spans="2:40" x14ac:dyDescent="0.25">
      <c r="B42" t="s">
        <v>333</v>
      </c>
      <c r="C42" t="s">
        <v>334</v>
      </c>
      <c r="D42" t="s">
        <v>335</v>
      </c>
      <c r="H42" t="s">
        <v>416</v>
      </c>
      <c r="AC42" t="s">
        <v>418</v>
      </c>
      <c r="AD42" t="s">
        <v>417</v>
      </c>
      <c r="AE42">
        <v>64</v>
      </c>
      <c r="AF42">
        <v>41</v>
      </c>
      <c r="AH42" t="s">
        <v>391</v>
      </c>
      <c r="AJ42">
        <v>503</v>
      </c>
      <c r="AK42" t="s">
        <v>204</v>
      </c>
      <c r="AM42">
        <v>834</v>
      </c>
      <c r="AN42">
        <v>1398</v>
      </c>
    </row>
    <row r="43" spans="2:40" x14ac:dyDescent="0.25">
      <c r="B43" t="s">
        <v>333</v>
      </c>
      <c r="C43" t="s">
        <v>334</v>
      </c>
      <c r="D43" t="s">
        <v>335</v>
      </c>
      <c r="H43" t="s">
        <v>416</v>
      </c>
      <c r="AC43" t="s">
        <v>418</v>
      </c>
      <c r="AD43" t="s">
        <v>417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1040</v>
      </c>
      <c r="AN43">
        <v>1398</v>
      </c>
    </row>
    <row r="44" spans="2:40" x14ac:dyDescent="0.25">
      <c r="B44" t="s">
        <v>333</v>
      </c>
      <c r="C44" t="s">
        <v>334</v>
      </c>
      <c r="D44" t="s">
        <v>335</v>
      </c>
      <c r="H44" t="s">
        <v>416</v>
      </c>
      <c r="AC44" t="s">
        <v>418</v>
      </c>
      <c r="AD44" t="s">
        <v>417</v>
      </c>
      <c r="AE44">
        <v>64</v>
      </c>
      <c r="AF44">
        <v>43</v>
      </c>
      <c r="AH44" t="s">
        <v>388</v>
      </c>
      <c r="AJ44">
        <v>501</v>
      </c>
      <c r="AK44" t="s">
        <v>204</v>
      </c>
      <c r="AM44">
        <v>1245</v>
      </c>
      <c r="AN44">
        <v>1398</v>
      </c>
    </row>
    <row r="45" spans="2:40" x14ac:dyDescent="0.25">
      <c r="B45" t="s">
        <v>333</v>
      </c>
      <c r="C45" t="s">
        <v>334</v>
      </c>
      <c r="D45" t="s">
        <v>335</v>
      </c>
      <c r="H45" t="s">
        <v>416</v>
      </c>
      <c r="AC45" t="s">
        <v>418</v>
      </c>
      <c r="AD45" t="s">
        <v>417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1451</v>
      </c>
      <c r="AN45">
        <v>1398</v>
      </c>
    </row>
    <row r="46" spans="2:40" x14ac:dyDescent="0.25">
      <c r="B46" t="s">
        <v>333</v>
      </c>
      <c r="C46" t="s">
        <v>334</v>
      </c>
      <c r="D46" t="s">
        <v>335</v>
      </c>
      <c r="H46" t="s">
        <v>416</v>
      </c>
      <c r="AC46" t="s">
        <v>418</v>
      </c>
      <c r="AD46" t="s">
        <v>417</v>
      </c>
      <c r="AE46">
        <v>64</v>
      </c>
      <c r="AF46">
        <v>45</v>
      </c>
      <c r="AH46" t="s">
        <v>389</v>
      </c>
      <c r="AJ46">
        <v>903</v>
      </c>
      <c r="AK46" t="s">
        <v>208</v>
      </c>
      <c r="AM46">
        <v>1656</v>
      </c>
      <c r="AN46">
        <v>1398</v>
      </c>
    </row>
    <row r="47" spans="2:40" x14ac:dyDescent="0.25">
      <c r="B47" t="s">
        <v>333</v>
      </c>
      <c r="C47" t="s">
        <v>334</v>
      </c>
      <c r="D47" t="s">
        <v>335</v>
      </c>
      <c r="H47" t="s">
        <v>416</v>
      </c>
      <c r="AC47" t="s">
        <v>418</v>
      </c>
      <c r="AD47" t="s">
        <v>417</v>
      </c>
      <c r="AE47">
        <v>64</v>
      </c>
      <c r="AF47">
        <v>46</v>
      </c>
      <c r="AH47" t="s">
        <v>388</v>
      </c>
      <c r="AJ47">
        <v>501</v>
      </c>
      <c r="AK47" t="s">
        <v>204</v>
      </c>
      <c r="AM47">
        <v>1862</v>
      </c>
      <c r="AN47">
        <v>1398</v>
      </c>
    </row>
    <row r="48" spans="2:40" x14ac:dyDescent="0.25">
      <c r="B48" t="s">
        <v>333</v>
      </c>
      <c r="C48" t="s">
        <v>334</v>
      </c>
      <c r="D48" t="s">
        <v>335</v>
      </c>
      <c r="H48" t="s">
        <v>416</v>
      </c>
      <c r="AC48" t="s">
        <v>418</v>
      </c>
      <c r="AD48" t="s">
        <v>417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2067</v>
      </c>
      <c r="AN48">
        <v>1398</v>
      </c>
    </row>
    <row r="49" spans="2:40" x14ac:dyDescent="0.25">
      <c r="B49" t="s">
        <v>333</v>
      </c>
      <c r="C49" t="s">
        <v>334</v>
      </c>
      <c r="D49" t="s">
        <v>335</v>
      </c>
      <c r="H49" t="s">
        <v>416</v>
      </c>
      <c r="AC49" t="s">
        <v>418</v>
      </c>
      <c r="AD49" t="s">
        <v>417</v>
      </c>
      <c r="AE49">
        <v>64</v>
      </c>
      <c r="AF49">
        <v>48</v>
      </c>
      <c r="AH49" t="s">
        <v>387</v>
      </c>
      <c r="AJ49">
        <v>305</v>
      </c>
      <c r="AK49" t="s">
        <v>202</v>
      </c>
      <c r="AM49">
        <v>2273</v>
      </c>
      <c r="AN49">
        <v>1398</v>
      </c>
    </row>
    <row r="50" spans="2:40" x14ac:dyDescent="0.25">
      <c r="B50" t="s">
        <v>333</v>
      </c>
      <c r="C50" t="s">
        <v>334</v>
      </c>
      <c r="D50" t="s">
        <v>335</v>
      </c>
      <c r="H50" t="s">
        <v>416</v>
      </c>
      <c r="AC50" t="s">
        <v>418</v>
      </c>
      <c r="AD50" t="s">
        <v>417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834</v>
      </c>
      <c r="AN50">
        <v>1603</v>
      </c>
    </row>
    <row r="51" spans="2:40" x14ac:dyDescent="0.25">
      <c r="B51" t="s">
        <v>333</v>
      </c>
      <c r="C51" t="s">
        <v>334</v>
      </c>
      <c r="D51" t="s">
        <v>335</v>
      </c>
      <c r="H51" t="s">
        <v>416</v>
      </c>
      <c r="AC51" t="s">
        <v>418</v>
      </c>
      <c r="AD51" t="s">
        <v>417</v>
      </c>
      <c r="AE51">
        <v>64</v>
      </c>
      <c r="AF51">
        <v>50</v>
      </c>
      <c r="AH51" t="s">
        <v>391</v>
      </c>
      <c r="AJ51">
        <v>503</v>
      </c>
      <c r="AK51" t="s">
        <v>204</v>
      </c>
      <c r="AM51">
        <v>1040</v>
      </c>
      <c r="AN51">
        <v>1603</v>
      </c>
    </row>
    <row r="52" spans="2:40" x14ac:dyDescent="0.25">
      <c r="B52" t="s">
        <v>333</v>
      </c>
      <c r="C52" t="s">
        <v>334</v>
      </c>
      <c r="D52" t="s">
        <v>335</v>
      </c>
      <c r="H52" t="s">
        <v>416</v>
      </c>
      <c r="AC52" t="s">
        <v>418</v>
      </c>
      <c r="AD52" t="s">
        <v>417</v>
      </c>
      <c r="AE52">
        <v>64</v>
      </c>
      <c r="AF52">
        <v>51</v>
      </c>
      <c r="AH52" t="s">
        <v>391</v>
      </c>
      <c r="AJ52">
        <v>503</v>
      </c>
      <c r="AK52" t="s">
        <v>204</v>
      </c>
      <c r="AM52">
        <v>1245</v>
      </c>
      <c r="AN52">
        <v>1603</v>
      </c>
    </row>
    <row r="53" spans="2:40" x14ac:dyDescent="0.25">
      <c r="B53" t="s">
        <v>333</v>
      </c>
      <c r="C53" t="s">
        <v>334</v>
      </c>
      <c r="D53" t="s">
        <v>335</v>
      </c>
      <c r="H53" t="s">
        <v>416</v>
      </c>
      <c r="AC53" t="s">
        <v>418</v>
      </c>
      <c r="AD53" t="s">
        <v>417</v>
      </c>
      <c r="AE53">
        <v>64</v>
      </c>
      <c r="AF53">
        <v>52</v>
      </c>
      <c r="AH53" t="s">
        <v>391</v>
      </c>
      <c r="AJ53">
        <v>503</v>
      </c>
      <c r="AK53" t="s">
        <v>204</v>
      </c>
      <c r="AM53">
        <v>1451</v>
      </c>
      <c r="AN53">
        <v>1603</v>
      </c>
    </row>
    <row r="54" spans="2:40" x14ac:dyDescent="0.25">
      <c r="B54" t="s">
        <v>333</v>
      </c>
      <c r="C54" t="s">
        <v>334</v>
      </c>
      <c r="D54" t="s">
        <v>335</v>
      </c>
      <c r="H54" t="s">
        <v>416</v>
      </c>
      <c r="AC54" t="s">
        <v>418</v>
      </c>
      <c r="AD54" t="s">
        <v>417</v>
      </c>
      <c r="AE54">
        <v>64</v>
      </c>
      <c r="AF54">
        <v>53</v>
      </c>
      <c r="AH54" t="s">
        <v>389</v>
      </c>
      <c r="AJ54">
        <v>903</v>
      </c>
      <c r="AK54" t="s">
        <v>208</v>
      </c>
      <c r="AM54">
        <v>1656</v>
      </c>
      <c r="AN54">
        <v>1603</v>
      </c>
    </row>
    <row r="55" spans="2:40" x14ac:dyDescent="0.25">
      <c r="B55" t="s">
        <v>333</v>
      </c>
      <c r="C55" t="s">
        <v>334</v>
      </c>
      <c r="D55" t="s">
        <v>335</v>
      </c>
      <c r="H55" t="s">
        <v>416</v>
      </c>
      <c r="AC55" t="s">
        <v>418</v>
      </c>
      <c r="AD55" t="s">
        <v>417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1862</v>
      </c>
      <c r="AN55">
        <v>1603</v>
      </c>
    </row>
    <row r="56" spans="2:40" x14ac:dyDescent="0.25">
      <c r="B56" t="s">
        <v>333</v>
      </c>
      <c r="C56" t="s">
        <v>334</v>
      </c>
      <c r="D56" t="s">
        <v>335</v>
      </c>
      <c r="H56" t="s">
        <v>416</v>
      </c>
      <c r="AC56" t="s">
        <v>418</v>
      </c>
      <c r="AD56" t="s">
        <v>417</v>
      </c>
      <c r="AE56">
        <v>64</v>
      </c>
      <c r="AF56">
        <v>55</v>
      </c>
      <c r="AH56" t="s">
        <v>388</v>
      </c>
      <c r="AJ56">
        <v>501</v>
      </c>
      <c r="AK56" t="s">
        <v>204</v>
      </c>
      <c r="AM56">
        <v>2067</v>
      </c>
      <c r="AN56">
        <v>1603</v>
      </c>
    </row>
    <row r="57" spans="2:40" x14ac:dyDescent="0.25">
      <c r="B57" t="s">
        <v>333</v>
      </c>
      <c r="C57" t="s">
        <v>334</v>
      </c>
      <c r="D57" t="s">
        <v>335</v>
      </c>
      <c r="H57" t="s">
        <v>416</v>
      </c>
      <c r="AC57" t="s">
        <v>418</v>
      </c>
      <c r="AD57" t="s">
        <v>417</v>
      </c>
      <c r="AE57">
        <v>64</v>
      </c>
      <c r="AF57">
        <v>56</v>
      </c>
      <c r="AH57" t="s">
        <v>391</v>
      </c>
      <c r="AJ57">
        <v>503</v>
      </c>
      <c r="AK57" t="s">
        <v>204</v>
      </c>
      <c r="AM57">
        <v>2273</v>
      </c>
      <c r="AN57">
        <v>1603</v>
      </c>
    </row>
    <row r="58" spans="2:40" x14ac:dyDescent="0.25">
      <c r="B58" t="s">
        <v>333</v>
      </c>
      <c r="C58" t="s">
        <v>334</v>
      </c>
      <c r="D58" t="s">
        <v>335</v>
      </c>
      <c r="H58" t="s">
        <v>416</v>
      </c>
      <c r="AC58" t="s">
        <v>418</v>
      </c>
      <c r="AD58" t="s">
        <v>417</v>
      </c>
      <c r="AE58">
        <v>64</v>
      </c>
      <c r="AF58">
        <v>57</v>
      </c>
      <c r="AH58" t="s">
        <v>419</v>
      </c>
      <c r="AJ58">
        <v>304</v>
      </c>
      <c r="AK58" t="s">
        <v>202</v>
      </c>
      <c r="AM58">
        <v>834</v>
      </c>
      <c r="AN58">
        <v>1809</v>
      </c>
    </row>
    <row r="59" spans="2:40" x14ac:dyDescent="0.25">
      <c r="B59" t="s">
        <v>333</v>
      </c>
      <c r="C59" t="s">
        <v>334</v>
      </c>
      <c r="D59" t="s">
        <v>335</v>
      </c>
      <c r="H59" t="s">
        <v>416</v>
      </c>
      <c r="AC59" t="s">
        <v>418</v>
      </c>
      <c r="AD59" t="s">
        <v>417</v>
      </c>
      <c r="AE59">
        <v>64</v>
      </c>
      <c r="AF59">
        <v>58</v>
      </c>
      <c r="AH59" t="s">
        <v>419</v>
      </c>
      <c r="AJ59">
        <v>304</v>
      </c>
      <c r="AK59" t="s">
        <v>202</v>
      </c>
      <c r="AM59">
        <v>1040</v>
      </c>
      <c r="AN59">
        <v>1809</v>
      </c>
    </row>
    <row r="60" spans="2:40" x14ac:dyDescent="0.25">
      <c r="B60" t="s">
        <v>333</v>
      </c>
      <c r="C60" t="s">
        <v>334</v>
      </c>
      <c r="D60" t="s">
        <v>335</v>
      </c>
      <c r="H60" t="s">
        <v>416</v>
      </c>
      <c r="AC60" t="s">
        <v>418</v>
      </c>
      <c r="AD60" t="s">
        <v>417</v>
      </c>
      <c r="AE60">
        <v>64</v>
      </c>
      <c r="AF60">
        <v>59</v>
      </c>
      <c r="AH60" t="s">
        <v>419</v>
      </c>
      <c r="AJ60">
        <v>304</v>
      </c>
      <c r="AK60" t="s">
        <v>202</v>
      </c>
      <c r="AM60">
        <v>1245</v>
      </c>
      <c r="AN60">
        <v>1809</v>
      </c>
    </row>
    <row r="61" spans="2:40" x14ac:dyDescent="0.25">
      <c r="B61" t="s">
        <v>333</v>
      </c>
      <c r="C61" t="s">
        <v>334</v>
      </c>
      <c r="D61" t="s">
        <v>335</v>
      </c>
      <c r="H61" t="s">
        <v>416</v>
      </c>
      <c r="AC61" t="s">
        <v>418</v>
      </c>
      <c r="AD61" t="s">
        <v>417</v>
      </c>
      <c r="AE61">
        <v>64</v>
      </c>
      <c r="AF61">
        <v>60</v>
      </c>
      <c r="AH61" t="s">
        <v>419</v>
      </c>
      <c r="AJ61">
        <v>304</v>
      </c>
      <c r="AK61" t="s">
        <v>202</v>
      </c>
      <c r="AM61">
        <v>1451</v>
      </c>
      <c r="AN61">
        <v>1809</v>
      </c>
    </row>
    <row r="62" spans="2:40" x14ac:dyDescent="0.25">
      <c r="B62" t="s">
        <v>333</v>
      </c>
      <c r="C62" t="s">
        <v>334</v>
      </c>
      <c r="D62" t="s">
        <v>335</v>
      </c>
      <c r="H62" t="s">
        <v>416</v>
      </c>
      <c r="AC62" t="s">
        <v>418</v>
      </c>
      <c r="AD62" t="s">
        <v>417</v>
      </c>
      <c r="AE62">
        <v>64</v>
      </c>
      <c r="AF62">
        <v>61</v>
      </c>
      <c r="AH62" t="s">
        <v>419</v>
      </c>
      <c r="AJ62">
        <v>304</v>
      </c>
      <c r="AK62" t="s">
        <v>202</v>
      </c>
      <c r="AM62">
        <v>1656</v>
      </c>
      <c r="AN62">
        <v>1809</v>
      </c>
    </row>
    <row r="63" spans="2:40" x14ac:dyDescent="0.25">
      <c r="B63" t="s">
        <v>333</v>
      </c>
      <c r="C63" t="s">
        <v>334</v>
      </c>
      <c r="D63" t="s">
        <v>335</v>
      </c>
      <c r="H63" t="s">
        <v>416</v>
      </c>
      <c r="AC63" t="s">
        <v>418</v>
      </c>
      <c r="AD63" t="s">
        <v>417</v>
      </c>
      <c r="AE63">
        <v>64</v>
      </c>
      <c r="AF63">
        <v>62</v>
      </c>
      <c r="AH63" t="s">
        <v>419</v>
      </c>
      <c r="AJ63">
        <v>304</v>
      </c>
      <c r="AK63" t="s">
        <v>202</v>
      </c>
      <c r="AM63">
        <v>1862</v>
      </c>
      <c r="AN63">
        <v>1809</v>
      </c>
    </row>
    <row r="64" spans="2:40" x14ac:dyDescent="0.25">
      <c r="B64" t="s">
        <v>333</v>
      </c>
      <c r="C64" t="s">
        <v>334</v>
      </c>
      <c r="D64" t="s">
        <v>335</v>
      </c>
      <c r="H64" t="s">
        <v>416</v>
      </c>
      <c r="AC64" t="s">
        <v>418</v>
      </c>
      <c r="AD64" t="s">
        <v>417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2067</v>
      </c>
      <c r="AN64">
        <v>1809</v>
      </c>
    </row>
    <row r="65" spans="2:40" x14ac:dyDescent="0.25">
      <c r="B65" t="s">
        <v>333</v>
      </c>
      <c r="C65" t="s">
        <v>334</v>
      </c>
      <c r="D65" t="s">
        <v>335</v>
      </c>
      <c r="H65" t="s">
        <v>416</v>
      </c>
      <c r="AC65" t="s">
        <v>418</v>
      </c>
      <c r="AD65" t="s">
        <v>417</v>
      </c>
      <c r="AE65">
        <v>64</v>
      </c>
      <c r="AF65">
        <v>64</v>
      </c>
      <c r="AH65" t="s">
        <v>391</v>
      </c>
      <c r="AJ65">
        <v>503</v>
      </c>
      <c r="AK65" t="s">
        <v>204</v>
      </c>
      <c r="AM65">
        <v>2273</v>
      </c>
      <c r="AN65">
        <v>1809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421</v>
      </c>
      <c r="AC2" t="s">
        <v>423</v>
      </c>
      <c r="AD2" t="s">
        <v>422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797</v>
      </c>
      <c r="AN2">
        <v>470</v>
      </c>
    </row>
    <row r="3" spans="1:40" x14ac:dyDescent="0.25">
      <c r="B3" t="s">
        <v>333</v>
      </c>
      <c r="C3" t="s">
        <v>334</v>
      </c>
      <c r="D3" t="s">
        <v>335</v>
      </c>
      <c r="H3" t="s">
        <v>421</v>
      </c>
      <c r="AC3" t="s">
        <v>423</v>
      </c>
      <c r="AD3" t="s">
        <v>422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999</v>
      </c>
      <c r="AN3">
        <v>470</v>
      </c>
    </row>
    <row r="4" spans="1:40" x14ac:dyDescent="0.25">
      <c r="B4" t="s">
        <v>333</v>
      </c>
      <c r="C4" t="s">
        <v>334</v>
      </c>
      <c r="D4" t="s">
        <v>335</v>
      </c>
      <c r="H4" t="s">
        <v>421</v>
      </c>
      <c r="AC4" t="s">
        <v>423</v>
      </c>
      <c r="AD4" t="s">
        <v>422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1201</v>
      </c>
      <c r="AN4">
        <v>470</v>
      </c>
    </row>
    <row r="5" spans="1:40" x14ac:dyDescent="0.25">
      <c r="B5" t="s">
        <v>333</v>
      </c>
      <c r="C5" t="s">
        <v>334</v>
      </c>
      <c r="D5" t="s">
        <v>335</v>
      </c>
      <c r="H5" t="s">
        <v>421</v>
      </c>
      <c r="AC5" t="s">
        <v>423</v>
      </c>
      <c r="AD5" t="s">
        <v>422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1403</v>
      </c>
      <c r="AN5">
        <v>470</v>
      </c>
    </row>
    <row r="6" spans="1:40" x14ac:dyDescent="0.25">
      <c r="B6" t="s">
        <v>333</v>
      </c>
      <c r="C6" t="s">
        <v>334</v>
      </c>
      <c r="D6" t="s">
        <v>335</v>
      </c>
      <c r="H6" t="s">
        <v>421</v>
      </c>
      <c r="AC6" t="s">
        <v>423</v>
      </c>
      <c r="AD6" t="s">
        <v>422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1604</v>
      </c>
      <c r="AN6">
        <v>470</v>
      </c>
    </row>
    <row r="7" spans="1:40" x14ac:dyDescent="0.25">
      <c r="B7" t="s">
        <v>333</v>
      </c>
      <c r="C7" t="s">
        <v>334</v>
      </c>
      <c r="D7" t="s">
        <v>335</v>
      </c>
      <c r="H7" t="s">
        <v>421</v>
      </c>
      <c r="AC7" t="s">
        <v>423</v>
      </c>
      <c r="AD7" t="s">
        <v>422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1806</v>
      </c>
      <c r="AN7">
        <v>470</v>
      </c>
    </row>
    <row r="8" spans="1:40" x14ac:dyDescent="0.25">
      <c r="B8" t="s">
        <v>333</v>
      </c>
      <c r="C8" t="s">
        <v>334</v>
      </c>
      <c r="D8" t="s">
        <v>335</v>
      </c>
      <c r="H8" t="s">
        <v>421</v>
      </c>
      <c r="AC8" t="s">
        <v>423</v>
      </c>
      <c r="AD8" t="s">
        <v>422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2008</v>
      </c>
      <c r="AN8">
        <v>470</v>
      </c>
    </row>
    <row r="9" spans="1:40" x14ac:dyDescent="0.25">
      <c r="B9" t="s">
        <v>333</v>
      </c>
      <c r="C9" t="s">
        <v>334</v>
      </c>
      <c r="D9" t="s">
        <v>335</v>
      </c>
      <c r="H9" t="s">
        <v>421</v>
      </c>
      <c r="AC9" t="s">
        <v>423</v>
      </c>
      <c r="AD9" t="s">
        <v>422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2210</v>
      </c>
      <c r="AN9">
        <v>470</v>
      </c>
    </row>
    <row r="10" spans="1:40" x14ac:dyDescent="0.25">
      <c r="B10" t="s">
        <v>333</v>
      </c>
      <c r="C10" t="s">
        <v>334</v>
      </c>
      <c r="D10" t="s">
        <v>335</v>
      </c>
      <c r="H10" t="s">
        <v>421</v>
      </c>
      <c r="AC10" t="s">
        <v>423</v>
      </c>
      <c r="AD10" t="s">
        <v>422</v>
      </c>
      <c r="AE10">
        <v>64</v>
      </c>
      <c r="AF10">
        <v>9</v>
      </c>
      <c r="AH10" t="s">
        <v>391</v>
      </c>
      <c r="AJ10">
        <v>503</v>
      </c>
      <c r="AK10" t="s">
        <v>204</v>
      </c>
      <c r="AM10">
        <v>797</v>
      </c>
      <c r="AN10">
        <v>672</v>
      </c>
    </row>
    <row r="11" spans="1:40" x14ac:dyDescent="0.25">
      <c r="B11" t="s">
        <v>333</v>
      </c>
      <c r="C11" t="s">
        <v>334</v>
      </c>
      <c r="D11" t="s">
        <v>335</v>
      </c>
      <c r="H11" t="s">
        <v>421</v>
      </c>
      <c r="AC11" t="s">
        <v>423</v>
      </c>
      <c r="AD11" t="s">
        <v>422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999</v>
      </c>
      <c r="AN11">
        <v>672</v>
      </c>
    </row>
    <row r="12" spans="1:40" x14ac:dyDescent="0.25">
      <c r="B12" t="s">
        <v>333</v>
      </c>
      <c r="C12" t="s">
        <v>334</v>
      </c>
      <c r="D12" t="s">
        <v>335</v>
      </c>
      <c r="H12" t="s">
        <v>421</v>
      </c>
      <c r="AC12" t="s">
        <v>423</v>
      </c>
      <c r="AD12" t="s">
        <v>422</v>
      </c>
      <c r="AE12">
        <v>64</v>
      </c>
      <c r="AF12">
        <v>11</v>
      </c>
      <c r="AH12" t="s">
        <v>389</v>
      </c>
      <c r="AJ12">
        <v>903</v>
      </c>
      <c r="AK12" t="s">
        <v>208</v>
      </c>
      <c r="AM12">
        <v>1201</v>
      </c>
      <c r="AN12">
        <v>672</v>
      </c>
    </row>
    <row r="13" spans="1:40" x14ac:dyDescent="0.25">
      <c r="B13" t="s">
        <v>333</v>
      </c>
      <c r="C13" t="s">
        <v>334</v>
      </c>
      <c r="D13" t="s">
        <v>335</v>
      </c>
      <c r="H13" t="s">
        <v>421</v>
      </c>
      <c r="AC13" t="s">
        <v>423</v>
      </c>
      <c r="AD13" t="s">
        <v>422</v>
      </c>
      <c r="AE13">
        <v>64</v>
      </c>
      <c r="AF13">
        <v>12</v>
      </c>
      <c r="AH13" t="s">
        <v>391</v>
      </c>
      <c r="AJ13">
        <v>503</v>
      </c>
      <c r="AK13" t="s">
        <v>204</v>
      </c>
      <c r="AM13">
        <v>1403</v>
      </c>
      <c r="AN13">
        <v>672</v>
      </c>
    </row>
    <row r="14" spans="1:40" x14ac:dyDescent="0.25">
      <c r="B14" t="s">
        <v>333</v>
      </c>
      <c r="C14" t="s">
        <v>334</v>
      </c>
      <c r="D14" t="s">
        <v>335</v>
      </c>
      <c r="H14" t="s">
        <v>421</v>
      </c>
      <c r="AC14" t="s">
        <v>423</v>
      </c>
      <c r="AD14" t="s">
        <v>422</v>
      </c>
      <c r="AE14">
        <v>64</v>
      </c>
      <c r="AF14">
        <v>13</v>
      </c>
      <c r="AH14" t="s">
        <v>391</v>
      </c>
      <c r="AJ14">
        <v>503</v>
      </c>
      <c r="AK14" t="s">
        <v>204</v>
      </c>
      <c r="AM14">
        <v>1604</v>
      </c>
      <c r="AN14">
        <v>672</v>
      </c>
    </row>
    <row r="15" spans="1:40" x14ac:dyDescent="0.25">
      <c r="B15" t="s">
        <v>333</v>
      </c>
      <c r="C15" t="s">
        <v>334</v>
      </c>
      <c r="D15" t="s">
        <v>335</v>
      </c>
      <c r="H15" t="s">
        <v>421</v>
      </c>
      <c r="AC15" t="s">
        <v>423</v>
      </c>
      <c r="AD15" t="s">
        <v>422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1806</v>
      </c>
      <c r="AN15">
        <v>672</v>
      </c>
    </row>
    <row r="16" spans="1:40" x14ac:dyDescent="0.25">
      <c r="B16" t="s">
        <v>333</v>
      </c>
      <c r="C16" t="s">
        <v>334</v>
      </c>
      <c r="D16" t="s">
        <v>335</v>
      </c>
      <c r="H16" t="s">
        <v>421</v>
      </c>
      <c r="AC16" t="s">
        <v>423</v>
      </c>
      <c r="AD16" t="s">
        <v>422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2008</v>
      </c>
      <c r="AN16">
        <v>672</v>
      </c>
    </row>
    <row r="17" spans="2:40" x14ac:dyDescent="0.25">
      <c r="B17" t="s">
        <v>333</v>
      </c>
      <c r="C17" t="s">
        <v>334</v>
      </c>
      <c r="D17" t="s">
        <v>335</v>
      </c>
      <c r="H17" t="s">
        <v>421</v>
      </c>
      <c r="AC17" t="s">
        <v>423</v>
      </c>
      <c r="AD17" t="s">
        <v>422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2210</v>
      </c>
      <c r="AN17">
        <v>672</v>
      </c>
    </row>
    <row r="18" spans="2:40" x14ac:dyDescent="0.25">
      <c r="B18" t="s">
        <v>333</v>
      </c>
      <c r="C18" t="s">
        <v>334</v>
      </c>
      <c r="D18" t="s">
        <v>335</v>
      </c>
      <c r="H18" t="s">
        <v>421</v>
      </c>
      <c r="AC18" t="s">
        <v>423</v>
      </c>
      <c r="AD18" t="s">
        <v>422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797</v>
      </c>
      <c r="AN18">
        <v>874</v>
      </c>
    </row>
    <row r="19" spans="2:40" x14ac:dyDescent="0.25">
      <c r="B19" t="s">
        <v>333</v>
      </c>
      <c r="C19" t="s">
        <v>334</v>
      </c>
      <c r="D19" t="s">
        <v>335</v>
      </c>
      <c r="H19" t="s">
        <v>421</v>
      </c>
      <c r="AC19" t="s">
        <v>423</v>
      </c>
      <c r="AD19" t="s">
        <v>422</v>
      </c>
      <c r="AE19">
        <v>64</v>
      </c>
      <c r="AF19">
        <v>18</v>
      </c>
      <c r="AH19" t="s">
        <v>391</v>
      </c>
      <c r="AJ19">
        <v>503</v>
      </c>
      <c r="AK19" t="s">
        <v>204</v>
      </c>
      <c r="AM19">
        <v>999</v>
      </c>
      <c r="AN19">
        <v>874</v>
      </c>
    </row>
    <row r="20" spans="2:40" x14ac:dyDescent="0.25">
      <c r="B20" t="s">
        <v>333</v>
      </c>
      <c r="C20" t="s">
        <v>334</v>
      </c>
      <c r="D20" t="s">
        <v>335</v>
      </c>
      <c r="H20" t="s">
        <v>421</v>
      </c>
      <c r="AC20" t="s">
        <v>423</v>
      </c>
      <c r="AD20" t="s">
        <v>422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1201</v>
      </c>
      <c r="AN20">
        <v>874</v>
      </c>
    </row>
    <row r="21" spans="2:40" x14ac:dyDescent="0.25">
      <c r="B21" t="s">
        <v>333</v>
      </c>
      <c r="C21" t="s">
        <v>334</v>
      </c>
      <c r="D21" t="s">
        <v>335</v>
      </c>
      <c r="H21" t="s">
        <v>421</v>
      </c>
      <c r="AC21" t="s">
        <v>423</v>
      </c>
      <c r="AD21" t="s">
        <v>422</v>
      </c>
      <c r="AE21">
        <v>64</v>
      </c>
      <c r="AF21">
        <v>20</v>
      </c>
      <c r="AH21" t="s">
        <v>391</v>
      </c>
      <c r="AJ21">
        <v>503</v>
      </c>
      <c r="AK21" t="s">
        <v>204</v>
      </c>
      <c r="AM21">
        <v>1403</v>
      </c>
      <c r="AN21">
        <v>874</v>
      </c>
    </row>
    <row r="22" spans="2:40" x14ac:dyDescent="0.25">
      <c r="B22" t="s">
        <v>333</v>
      </c>
      <c r="C22" t="s">
        <v>334</v>
      </c>
      <c r="D22" t="s">
        <v>335</v>
      </c>
      <c r="H22" t="s">
        <v>421</v>
      </c>
      <c r="AC22" t="s">
        <v>423</v>
      </c>
      <c r="AD22" t="s">
        <v>422</v>
      </c>
      <c r="AE22">
        <v>64</v>
      </c>
      <c r="AF22">
        <v>21</v>
      </c>
      <c r="AH22" t="s">
        <v>392</v>
      </c>
      <c r="AJ22">
        <v>603</v>
      </c>
      <c r="AK22" t="s">
        <v>205</v>
      </c>
      <c r="AM22">
        <v>1604</v>
      </c>
      <c r="AN22">
        <v>874</v>
      </c>
    </row>
    <row r="23" spans="2:40" x14ac:dyDescent="0.25">
      <c r="B23" t="s">
        <v>333</v>
      </c>
      <c r="C23" t="s">
        <v>334</v>
      </c>
      <c r="D23" t="s">
        <v>335</v>
      </c>
      <c r="H23" t="s">
        <v>421</v>
      </c>
      <c r="AC23" t="s">
        <v>423</v>
      </c>
      <c r="AD23" t="s">
        <v>422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1806</v>
      </c>
      <c r="AN23">
        <v>874</v>
      </c>
    </row>
    <row r="24" spans="2:40" x14ac:dyDescent="0.25">
      <c r="B24" t="s">
        <v>333</v>
      </c>
      <c r="C24" t="s">
        <v>334</v>
      </c>
      <c r="D24" t="s">
        <v>335</v>
      </c>
      <c r="H24" t="s">
        <v>421</v>
      </c>
      <c r="AC24" t="s">
        <v>423</v>
      </c>
      <c r="AD24" t="s">
        <v>422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2008</v>
      </c>
      <c r="AN24">
        <v>874</v>
      </c>
    </row>
    <row r="25" spans="2:40" x14ac:dyDescent="0.25">
      <c r="B25" t="s">
        <v>333</v>
      </c>
      <c r="C25" t="s">
        <v>334</v>
      </c>
      <c r="D25" t="s">
        <v>335</v>
      </c>
      <c r="H25" t="s">
        <v>421</v>
      </c>
      <c r="AC25" t="s">
        <v>423</v>
      </c>
      <c r="AD25" t="s">
        <v>422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2210</v>
      </c>
      <c r="AN25">
        <v>874</v>
      </c>
    </row>
    <row r="26" spans="2:40" x14ac:dyDescent="0.25">
      <c r="B26" t="s">
        <v>333</v>
      </c>
      <c r="C26" t="s">
        <v>334</v>
      </c>
      <c r="D26" t="s">
        <v>335</v>
      </c>
      <c r="H26" t="s">
        <v>421</v>
      </c>
      <c r="AC26" t="s">
        <v>423</v>
      </c>
      <c r="AD26" t="s">
        <v>422</v>
      </c>
      <c r="AE26">
        <v>64</v>
      </c>
      <c r="AF26">
        <v>25</v>
      </c>
      <c r="AH26" t="s">
        <v>391</v>
      </c>
      <c r="AJ26">
        <v>503</v>
      </c>
      <c r="AK26" t="s">
        <v>204</v>
      </c>
      <c r="AM26">
        <v>797</v>
      </c>
      <c r="AN26">
        <v>1076</v>
      </c>
    </row>
    <row r="27" spans="2:40" x14ac:dyDescent="0.25">
      <c r="B27" t="s">
        <v>333</v>
      </c>
      <c r="C27" t="s">
        <v>334</v>
      </c>
      <c r="D27" t="s">
        <v>335</v>
      </c>
      <c r="H27" t="s">
        <v>421</v>
      </c>
      <c r="AC27" t="s">
        <v>423</v>
      </c>
      <c r="AD27" t="s">
        <v>422</v>
      </c>
      <c r="AE27">
        <v>64</v>
      </c>
      <c r="AF27">
        <v>26</v>
      </c>
      <c r="AH27" t="s">
        <v>391</v>
      </c>
      <c r="AJ27">
        <v>503</v>
      </c>
      <c r="AK27" t="s">
        <v>204</v>
      </c>
      <c r="AM27">
        <v>999</v>
      </c>
      <c r="AN27">
        <v>1076</v>
      </c>
    </row>
    <row r="28" spans="2:40" x14ac:dyDescent="0.25">
      <c r="B28" t="s">
        <v>333</v>
      </c>
      <c r="C28" t="s">
        <v>334</v>
      </c>
      <c r="D28" t="s">
        <v>335</v>
      </c>
      <c r="H28" t="s">
        <v>421</v>
      </c>
      <c r="AC28" t="s">
        <v>423</v>
      </c>
      <c r="AD28" t="s">
        <v>422</v>
      </c>
      <c r="AE28">
        <v>64</v>
      </c>
      <c r="AF28">
        <v>27</v>
      </c>
      <c r="AH28" t="s">
        <v>391</v>
      </c>
      <c r="AJ28">
        <v>503</v>
      </c>
      <c r="AK28" t="s">
        <v>204</v>
      </c>
      <c r="AM28">
        <v>1201</v>
      </c>
      <c r="AN28">
        <v>1076</v>
      </c>
    </row>
    <row r="29" spans="2:40" x14ac:dyDescent="0.25">
      <c r="B29" t="s">
        <v>333</v>
      </c>
      <c r="C29" t="s">
        <v>334</v>
      </c>
      <c r="D29" t="s">
        <v>335</v>
      </c>
      <c r="H29" t="s">
        <v>421</v>
      </c>
      <c r="AC29" t="s">
        <v>423</v>
      </c>
      <c r="AD29" t="s">
        <v>422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1403</v>
      </c>
      <c r="AN29">
        <v>1076</v>
      </c>
    </row>
    <row r="30" spans="2:40" x14ac:dyDescent="0.25">
      <c r="B30" t="s">
        <v>333</v>
      </c>
      <c r="C30" t="s">
        <v>334</v>
      </c>
      <c r="D30" t="s">
        <v>335</v>
      </c>
      <c r="H30" t="s">
        <v>421</v>
      </c>
      <c r="AC30" t="s">
        <v>423</v>
      </c>
      <c r="AD30" t="s">
        <v>422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1604</v>
      </c>
      <c r="AN30">
        <v>1076</v>
      </c>
    </row>
    <row r="31" spans="2:40" x14ac:dyDescent="0.25">
      <c r="B31" t="s">
        <v>333</v>
      </c>
      <c r="C31" t="s">
        <v>334</v>
      </c>
      <c r="D31" t="s">
        <v>335</v>
      </c>
      <c r="H31" t="s">
        <v>421</v>
      </c>
      <c r="AC31" t="s">
        <v>423</v>
      </c>
      <c r="AD31" t="s">
        <v>422</v>
      </c>
      <c r="AE31">
        <v>64</v>
      </c>
      <c r="AF31">
        <v>30</v>
      </c>
      <c r="AH31" t="s">
        <v>388</v>
      </c>
      <c r="AJ31">
        <v>501</v>
      </c>
      <c r="AK31" t="s">
        <v>204</v>
      </c>
      <c r="AM31">
        <v>1806</v>
      </c>
      <c r="AN31">
        <v>1076</v>
      </c>
    </row>
    <row r="32" spans="2:40" x14ac:dyDescent="0.25">
      <c r="B32" t="s">
        <v>333</v>
      </c>
      <c r="C32" t="s">
        <v>334</v>
      </c>
      <c r="D32" t="s">
        <v>335</v>
      </c>
      <c r="H32" t="s">
        <v>421</v>
      </c>
      <c r="AC32" t="s">
        <v>423</v>
      </c>
      <c r="AD32" t="s">
        <v>422</v>
      </c>
      <c r="AE32">
        <v>64</v>
      </c>
      <c r="AF32">
        <v>31</v>
      </c>
      <c r="AH32" t="s">
        <v>389</v>
      </c>
      <c r="AJ32">
        <v>903</v>
      </c>
      <c r="AK32" t="s">
        <v>208</v>
      </c>
      <c r="AM32">
        <v>2008</v>
      </c>
      <c r="AN32">
        <v>1076</v>
      </c>
    </row>
    <row r="33" spans="2:40" x14ac:dyDescent="0.25">
      <c r="B33" t="s">
        <v>333</v>
      </c>
      <c r="C33" t="s">
        <v>334</v>
      </c>
      <c r="D33" t="s">
        <v>335</v>
      </c>
      <c r="H33" t="s">
        <v>421</v>
      </c>
      <c r="AC33" t="s">
        <v>423</v>
      </c>
      <c r="AD33" t="s">
        <v>422</v>
      </c>
      <c r="AE33">
        <v>64</v>
      </c>
      <c r="AF33">
        <v>32</v>
      </c>
      <c r="AH33" t="s">
        <v>389</v>
      </c>
      <c r="AJ33">
        <v>903</v>
      </c>
      <c r="AK33" t="s">
        <v>208</v>
      </c>
      <c r="AM33">
        <v>2210</v>
      </c>
      <c r="AN33">
        <v>1076</v>
      </c>
    </row>
    <row r="34" spans="2:40" x14ac:dyDescent="0.25">
      <c r="B34" t="s">
        <v>333</v>
      </c>
      <c r="C34" t="s">
        <v>334</v>
      </c>
      <c r="D34" t="s">
        <v>335</v>
      </c>
      <c r="H34" t="s">
        <v>421</v>
      </c>
      <c r="AC34" t="s">
        <v>423</v>
      </c>
      <c r="AD34" t="s">
        <v>422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797</v>
      </c>
      <c r="AN34">
        <v>1278</v>
      </c>
    </row>
    <row r="35" spans="2:40" x14ac:dyDescent="0.25">
      <c r="B35" t="s">
        <v>333</v>
      </c>
      <c r="C35" t="s">
        <v>334</v>
      </c>
      <c r="D35" t="s">
        <v>335</v>
      </c>
      <c r="H35" t="s">
        <v>421</v>
      </c>
      <c r="AC35" t="s">
        <v>423</v>
      </c>
      <c r="AD35" t="s">
        <v>422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999</v>
      </c>
      <c r="AN35">
        <v>1278</v>
      </c>
    </row>
    <row r="36" spans="2:40" x14ac:dyDescent="0.25">
      <c r="B36" t="s">
        <v>333</v>
      </c>
      <c r="C36" t="s">
        <v>334</v>
      </c>
      <c r="D36" t="s">
        <v>335</v>
      </c>
      <c r="H36" t="s">
        <v>421</v>
      </c>
      <c r="AC36" t="s">
        <v>423</v>
      </c>
      <c r="AD36" t="s">
        <v>422</v>
      </c>
      <c r="AE36">
        <v>64</v>
      </c>
      <c r="AF36">
        <v>35</v>
      </c>
      <c r="AH36" t="s">
        <v>392</v>
      </c>
      <c r="AJ36">
        <v>603</v>
      </c>
      <c r="AK36" t="s">
        <v>205</v>
      </c>
      <c r="AM36">
        <v>1201</v>
      </c>
      <c r="AN36">
        <v>1278</v>
      </c>
    </row>
    <row r="37" spans="2:40" x14ac:dyDescent="0.25">
      <c r="B37" t="s">
        <v>333</v>
      </c>
      <c r="C37" t="s">
        <v>334</v>
      </c>
      <c r="D37" t="s">
        <v>335</v>
      </c>
      <c r="H37" t="s">
        <v>421</v>
      </c>
      <c r="AC37" t="s">
        <v>423</v>
      </c>
      <c r="AD37" t="s">
        <v>422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1403</v>
      </c>
      <c r="AN37">
        <v>1278</v>
      </c>
    </row>
    <row r="38" spans="2:40" x14ac:dyDescent="0.25">
      <c r="B38" t="s">
        <v>333</v>
      </c>
      <c r="C38" t="s">
        <v>334</v>
      </c>
      <c r="D38" t="s">
        <v>335</v>
      </c>
      <c r="H38" t="s">
        <v>421</v>
      </c>
      <c r="AC38" t="s">
        <v>423</v>
      </c>
      <c r="AD38" t="s">
        <v>422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1604</v>
      </c>
      <c r="AN38">
        <v>1278</v>
      </c>
    </row>
    <row r="39" spans="2:40" x14ac:dyDescent="0.25">
      <c r="B39" t="s">
        <v>333</v>
      </c>
      <c r="C39" t="s">
        <v>334</v>
      </c>
      <c r="D39" t="s">
        <v>335</v>
      </c>
      <c r="H39" t="s">
        <v>421</v>
      </c>
      <c r="AC39" t="s">
        <v>423</v>
      </c>
      <c r="AD39" t="s">
        <v>422</v>
      </c>
      <c r="AE39">
        <v>64</v>
      </c>
      <c r="AF39">
        <v>38</v>
      </c>
      <c r="AH39" t="s">
        <v>392</v>
      </c>
      <c r="AJ39">
        <v>603</v>
      </c>
      <c r="AK39" t="s">
        <v>205</v>
      </c>
      <c r="AM39">
        <v>1806</v>
      </c>
      <c r="AN39">
        <v>1278</v>
      </c>
    </row>
    <row r="40" spans="2:40" x14ac:dyDescent="0.25">
      <c r="B40" t="s">
        <v>333</v>
      </c>
      <c r="C40" t="s">
        <v>334</v>
      </c>
      <c r="D40" t="s">
        <v>335</v>
      </c>
      <c r="H40" t="s">
        <v>421</v>
      </c>
      <c r="AC40" t="s">
        <v>423</v>
      </c>
      <c r="AD40" t="s">
        <v>422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2008</v>
      </c>
      <c r="AN40">
        <v>1278</v>
      </c>
    </row>
    <row r="41" spans="2:40" x14ac:dyDescent="0.25">
      <c r="B41" t="s">
        <v>333</v>
      </c>
      <c r="C41" t="s">
        <v>334</v>
      </c>
      <c r="D41" t="s">
        <v>335</v>
      </c>
      <c r="H41" t="s">
        <v>421</v>
      </c>
      <c r="AC41" t="s">
        <v>423</v>
      </c>
      <c r="AD41" t="s">
        <v>422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2210</v>
      </c>
      <c r="AN41">
        <v>1278</v>
      </c>
    </row>
    <row r="42" spans="2:40" x14ac:dyDescent="0.25">
      <c r="B42" t="s">
        <v>333</v>
      </c>
      <c r="C42" t="s">
        <v>334</v>
      </c>
      <c r="D42" t="s">
        <v>335</v>
      </c>
      <c r="H42" t="s">
        <v>421</v>
      </c>
      <c r="AC42" t="s">
        <v>423</v>
      </c>
      <c r="AD42" t="s">
        <v>422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797</v>
      </c>
      <c r="AN42">
        <v>1480</v>
      </c>
    </row>
    <row r="43" spans="2:40" x14ac:dyDescent="0.25">
      <c r="B43" t="s">
        <v>333</v>
      </c>
      <c r="C43" t="s">
        <v>334</v>
      </c>
      <c r="D43" t="s">
        <v>335</v>
      </c>
      <c r="H43" t="s">
        <v>421</v>
      </c>
      <c r="AC43" t="s">
        <v>423</v>
      </c>
      <c r="AD43" t="s">
        <v>422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999</v>
      </c>
      <c r="AN43">
        <v>1480</v>
      </c>
    </row>
    <row r="44" spans="2:40" x14ac:dyDescent="0.25">
      <c r="B44" t="s">
        <v>333</v>
      </c>
      <c r="C44" t="s">
        <v>334</v>
      </c>
      <c r="D44" t="s">
        <v>335</v>
      </c>
      <c r="H44" t="s">
        <v>421</v>
      </c>
      <c r="AC44" t="s">
        <v>423</v>
      </c>
      <c r="AD44" t="s">
        <v>422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1201</v>
      </c>
      <c r="AN44">
        <v>1480</v>
      </c>
    </row>
    <row r="45" spans="2:40" x14ac:dyDescent="0.25">
      <c r="B45" t="s">
        <v>333</v>
      </c>
      <c r="C45" t="s">
        <v>334</v>
      </c>
      <c r="D45" t="s">
        <v>335</v>
      </c>
      <c r="H45" t="s">
        <v>421</v>
      </c>
      <c r="AC45" t="s">
        <v>423</v>
      </c>
      <c r="AD45" t="s">
        <v>422</v>
      </c>
      <c r="AE45">
        <v>64</v>
      </c>
      <c r="AF45">
        <v>44</v>
      </c>
      <c r="AH45" t="s">
        <v>389</v>
      </c>
      <c r="AJ45">
        <v>903</v>
      </c>
      <c r="AK45" t="s">
        <v>208</v>
      </c>
      <c r="AM45">
        <v>1403</v>
      </c>
      <c r="AN45">
        <v>1480</v>
      </c>
    </row>
    <row r="46" spans="2:40" x14ac:dyDescent="0.25">
      <c r="B46" t="s">
        <v>333</v>
      </c>
      <c r="C46" t="s">
        <v>334</v>
      </c>
      <c r="D46" t="s">
        <v>335</v>
      </c>
      <c r="H46" t="s">
        <v>421</v>
      </c>
      <c r="AC46" t="s">
        <v>423</v>
      </c>
      <c r="AD46" t="s">
        <v>422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1604</v>
      </c>
      <c r="AN46">
        <v>1480</v>
      </c>
    </row>
    <row r="47" spans="2:40" x14ac:dyDescent="0.25">
      <c r="B47" t="s">
        <v>333</v>
      </c>
      <c r="C47" t="s">
        <v>334</v>
      </c>
      <c r="D47" t="s">
        <v>335</v>
      </c>
      <c r="H47" t="s">
        <v>421</v>
      </c>
      <c r="AC47" t="s">
        <v>423</v>
      </c>
      <c r="AD47" t="s">
        <v>422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1806</v>
      </c>
      <c r="AN47">
        <v>1480</v>
      </c>
    </row>
    <row r="48" spans="2:40" x14ac:dyDescent="0.25">
      <c r="B48" t="s">
        <v>333</v>
      </c>
      <c r="C48" t="s">
        <v>334</v>
      </c>
      <c r="D48" t="s">
        <v>335</v>
      </c>
      <c r="H48" t="s">
        <v>421</v>
      </c>
      <c r="AC48" t="s">
        <v>423</v>
      </c>
      <c r="AD48" t="s">
        <v>422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2008</v>
      </c>
      <c r="AN48">
        <v>1480</v>
      </c>
    </row>
    <row r="49" spans="2:40" x14ac:dyDescent="0.25">
      <c r="B49" t="s">
        <v>333</v>
      </c>
      <c r="C49" t="s">
        <v>334</v>
      </c>
      <c r="D49" t="s">
        <v>335</v>
      </c>
      <c r="H49" t="s">
        <v>421</v>
      </c>
      <c r="AC49" t="s">
        <v>423</v>
      </c>
      <c r="AD49" t="s">
        <v>422</v>
      </c>
      <c r="AE49">
        <v>64</v>
      </c>
      <c r="AF49">
        <v>48</v>
      </c>
      <c r="AH49" t="s">
        <v>391</v>
      </c>
      <c r="AJ49">
        <v>503</v>
      </c>
      <c r="AK49" t="s">
        <v>204</v>
      </c>
      <c r="AM49">
        <v>2210</v>
      </c>
      <c r="AN49">
        <v>1480</v>
      </c>
    </row>
    <row r="50" spans="2:40" x14ac:dyDescent="0.25">
      <c r="B50" t="s">
        <v>333</v>
      </c>
      <c r="C50" t="s">
        <v>334</v>
      </c>
      <c r="D50" t="s">
        <v>335</v>
      </c>
      <c r="H50" t="s">
        <v>421</v>
      </c>
      <c r="AC50" t="s">
        <v>423</v>
      </c>
      <c r="AD50" t="s">
        <v>422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797</v>
      </c>
      <c r="AN50">
        <v>1682</v>
      </c>
    </row>
    <row r="51" spans="2:40" x14ac:dyDescent="0.25">
      <c r="B51" t="s">
        <v>333</v>
      </c>
      <c r="C51" t="s">
        <v>334</v>
      </c>
      <c r="D51" t="s">
        <v>335</v>
      </c>
      <c r="H51" t="s">
        <v>421</v>
      </c>
      <c r="AC51" t="s">
        <v>423</v>
      </c>
      <c r="AD51" t="s">
        <v>422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999</v>
      </c>
      <c r="AN51">
        <v>1682</v>
      </c>
    </row>
    <row r="52" spans="2:40" x14ac:dyDescent="0.25">
      <c r="B52" t="s">
        <v>333</v>
      </c>
      <c r="C52" t="s">
        <v>334</v>
      </c>
      <c r="D52" t="s">
        <v>335</v>
      </c>
      <c r="H52" t="s">
        <v>421</v>
      </c>
      <c r="AC52" t="s">
        <v>423</v>
      </c>
      <c r="AD52" t="s">
        <v>422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1201</v>
      </c>
      <c r="AN52">
        <v>1682</v>
      </c>
    </row>
    <row r="53" spans="2:40" x14ac:dyDescent="0.25">
      <c r="B53" t="s">
        <v>333</v>
      </c>
      <c r="C53" t="s">
        <v>334</v>
      </c>
      <c r="D53" t="s">
        <v>335</v>
      </c>
      <c r="H53" t="s">
        <v>421</v>
      </c>
      <c r="AC53" t="s">
        <v>423</v>
      </c>
      <c r="AD53" t="s">
        <v>422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1403</v>
      </c>
      <c r="AN53">
        <v>1682</v>
      </c>
    </row>
    <row r="54" spans="2:40" x14ac:dyDescent="0.25">
      <c r="B54" t="s">
        <v>333</v>
      </c>
      <c r="C54" t="s">
        <v>334</v>
      </c>
      <c r="D54" t="s">
        <v>335</v>
      </c>
      <c r="H54" t="s">
        <v>421</v>
      </c>
      <c r="AC54" t="s">
        <v>423</v>
      </c>
      <c r="AD54" t="s">
        <v>422</v>
      </c>
      <c r="AE54">
        <v>64</v>
      </c>
      <c r="AF54">
        <v>53</v>
      </c>
      <c r="AH54" t="s">
        <v>391</v>
      </c>
      <c r="AJ54">
        <v>503</v>
      </c>
      <c r="AK54" t="s">
        <v>204</v>
      </c>
      <c r="AM54">
        <v>1604</v>
      </c>
      <c r="AN54">
        <v>1682</v>
      </c>
    </row>
    <row r="55" spans="2:40" x14ac:dyDescent="0.25">
      <c r="B55" t="s">
        <v>333</v>
      </c>
      <c r="C55" t="s">
        <v>334</v>
      </c>
      <c r="D55" t="s">
        <v>335</v>
      </c>
      <c r="H55" t="s">
        <v>421</v>
      </c>
      <c r="AC55" t="s">
        <v>423</v>
      </c>
      <c r="AD55" t="s">
        <v>422</v>
      </c>
      <c r="AE55">
        <v>64</v>
      </c>
      <c r="AF55">
        <v>54</v>
      </c>
      <c r="AH55" t="s">
        <v>391</v>
      </c>
      <c r="AJ55">
        <v>503</v>
      </c>
      <c r="AK55" t="s">
        <v>204</v>
      </c>
      <c r="AM55">
        <v>1806</v>
      </c>
      <c r="AN55">
        <v>1682</v>
      </c>
    </row>
    <row r="56" spans="2:40" x14ac:dyDescent="0.25">
      <c r="B56" t="s">
        <v>333</v>
      </c>
      <c r="C56" t="s">
        <v>334</v>
      </c>
      <c r="D56" t="s">
        <v>335</v>
      </c>
      <c r="H56" t="s">
        <v>421</v>
      </c>
      <c r="AC56" t="s">
        <v>423</v>
      </c>
      <c r="AD56" t="s">
        <v>422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2008</v>
      </c>
      <c r="AN56">
        <v>1682</v>
      </c>
    </row>
    <row r="57" spans="2:40" x14ac:dyDescent="0.25">
      <c r="B57" t="s">
        <v>333</v>
      </c>
      <c r="C57" t="s">
        <v>334</v>
      </c>
      <c r="D57" t="s">
        <v>335</v>
      </c>
      <c r="H57" t="s">
        <v>421</v>
      </c>
      <c r="AC57" t="s">
        <v>423</v>
      </c>
      <c r="AD57" t="s">
        <v>422</v>
      </c>
      <c r="AE57">
        <v>64</v>
      </c>
      <c r="AF57">
        <v>56</v>
      </c>
      <c r="AH57" t="s">
        <v>389</v>
      </c>
      <c r="AJ57">
        <v>903</v>
      </c>
      <c r="AK57" t="s">
        <v>208</v>
      </c>
      <c r="AM57">
        <v>2210</v>
      </c>
      <c r="AN57">
        <v>1682</v>
      </c>
    </row>
    <row r="58" spans="2:40" x14ac:dyDescent="0.25">
      <c r="B58" t="s">
        <v>333</v>
      </c>
      <c r="C58" t="s">
        <v>334</v>
      </c>
      <c r="D58" t="s">
        <v>335</v>
      </c>
      <c r="H58" t="s">
        <v>421</v>
      </c>
      <c r="AC58" t="s">
        <v>423</v>
      </c>
      <c r="AD58" t="s">
        <v>422</v>
      </c>
      <c r="AE58">
        <v>64</v>
      </c>
      <c r="AF58">
        <v>57</v>
      </c>
      <c r="AH58" t="s">
        <v>391</v>
      </c>
      <c r="AJ58">
        <v>503</v>
      </c>
      <c r="AK58" t="s">
        <v>204</v>
      </c>
      <c r="AM58">
        <v>797</v>
      </c>
      <c r="AN58">
        <v>1884</v>
      </c>
    </row>
    <row r="59" spans="2:40" x14ac:dyDescent="0.25">
      <c r="B59" t="s">
        <v>333</v>
      </c>
      <c r="C59" t="s">
        <v>334</v>
      </c>
      <c r="D59" t="s">
        <v>335</v>
      </c>
      <c r="H59" t="s">
        <v>421</v>
      </c>
      <c r="AC59" t="s">
        <v>423</v>
      </c>
      <c r="AD59" t="s">
        <v>422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999</v>
      </c>
      <c r="AN59">
        <v>1884</v>
      </c>
    </row>
    <row r="60" spans="2:40" x14ac:dyDescent="0.25">
      <c r="B60" t="s">
        <v>333</v>
      </c>
      <c r="C60" t="s">
        <v>334</v>
      </c>
      <c r="D60" t="s">
        <v>335</v>
      </c>
      <c r="H60" t="s">
        <v>421</v>
      </c>
      <c r="AC60" t="s">
        <v>423</v>
      </c>
      <c r="AD60" t="s">
        <v>422</v>
      </c>
      <c r="AE60">
        <v>64</v>
      </c>
      <c r="AF60">
        <v>59</v>
      </c>
      <c r="AH60" t="s">
        <v>391</v>
      </c>
      <c r="AJ60">
        <v>503</v>
      </c>
      <c r="AK60" t="s">
        <v>204</v>
      </c>
      <c r="AM60">
        <v>1201</v>
      </c>
      <c r="AN60">
        <v>1884</v>
      </c>
    </row>
    <row r="61" spans="2:40" x14ac:dyDescent="0.25">
      <c r="B61" t="s">
        <v>333</v>
      </c>
      <c r="C61" t="s">
        <v>334</v>
      </c>
      <c r="D61" t="s">
        <v>335</v>
      </c>
      <c r="H61" t="s">
        <v>421</v>
      </c>
      <c r="AC61" t="s">
        <v>423</v>
      </c>
      <c r="AD61" t="s">
        <v>422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1403</v>
      </c>
      <c r="AN61">
        <v>1884</v>
      </c>
    </row>
    <row r="62" spans="2:40" x14ac:dyDescent="0.25">
      <c r="B62" t="s">
        <v>333</v>
      </c>
      <c r="C62" t="s">
        <v>334</v>
      </c>
      <c r="D62" t="s">
        <v>335</v>
      </c>
      <c r="H62" t="s">
        <v>421</v>
      </c>
      <c r="AC62" t="s">
        <v>423</v>
      </c>
      <c r="AD62" t="s">
        <v>422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1604</v>
      </c>
      <c r="AN62">
        <v>1884</v>
      </c>
    </row>
    <row r="63" spans="2:40" x14ac:dyDescent="0.25">
      <c r="B63" t="s">
        <v>333</v>
      </c>
      <c r="C63" t="s">
        <v>334</v>
      </c>
      <c r="D63" t="s">
        <v>335</v>
      </c>
      <c r="H63" t="s">
        <v>421</v>
      </c>
      <c r="AC63" t="s">
        <v>423</v>
      </c>
      <c r="AD63" t="s">
        <v>422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1806</v>
      </c>
      <c r="AN63">
        <v>1884</v>
      </c>
    </row>
    <row r="64" spans="2:40" x14ac:dyDescent="0.25">
      <c r="B64" t="s">
        <v>333</v>
      </c>
      <c r="C64" t="s">
        <v>334</v>
      </c>
      <c r="D64" t="s">
        <v>335</v>
      </c>
      <c r="H64" t="s">
        <v>421</v>
      </c>
      <c r="AC64" t="s">
        <v>423</v>
      </c>
      <c r="AD64" t="s">
        <v>422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2008</v>
      </c>
      <c r="AN64">
        <v>1884</v>
      </c>
    </row>
    <row r="65" spans="2:40" x14ac:dyDescent="0.25">
      <c r="B65" t="s">
        <v>333</v>
      </c>
      <c r="C65" t="s">
        <v>334</v>
      </c>
      <c r="D65" t="s">
        <v>335</v>
      </c>
      <c r="H65" t="s">
        <v>421</v>
      </c>
      <c r="AC65" t="s">
        <v>423</v>
      </c>
      <c r="AD65" t="s">
        <v>422</v>
      </c>
      <c r="AE65">
        <v>64</v>
      </c>
      <c r="AF65">
        <v>64</v>
      </c>
      <c r="AH65" t="s">
        <v>391</v>
      </c>
      <c r="AJ65">
        <v>503</v>
      </c>
      <c r="AK65" t="s">
        <v>204</v>
      </c>
      <c r="AM65">
        <v>2210</v>
      </c>
      <c r="AN65">
        <v>1884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425</v>
      </c>
      <c r="AC2" t="s">
        <v>427</v>
      </c>
      <c r="AD2" t="s">
        <v>426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737</v>
      </c>
      <c r="AN2">
        <v>407</v>
      </c>
    </row>
    <row r="3" spans="1:40" x14ac:dyDescent="0.25">
      <c r="B3" t="s">
        <v>333</v>
      </c>
      <c r="C3" t="s">
        <v>334</v>
      </c>
      <c r="D3" t="s">
        <v>335</v>
      </c>
      <c r="H3" t="s">
        <v>425</v>
      </c>
      <c r="AC3" t="s">
        <v>427</v>
      </c>
      <c r="AD3" t="s">
        <v>426</v>
      </c>
      <c r="AE3">
        <v>64</v>
      </c>
      <c r="AF3">
        <v>2</v>
      </c>
      <c r="AH3" t="s">
        <v>387</v>
      </c>
      <c r="AJ3">
        <v>305</v>
      </c>
      <c r="AK3" t="s">
        <v>202</v>
      </c>
      <c r="AM3">
        <v>941</v>
      </c>
      <c r="AN3">
        <v>407</v>
      </c>
    </row>
    <row r="4" spans="1:40" x14ac:dyDescent="0.25">
      <c r="B4" t="s">
        <v>333</v>
      </c>
      <c r="C4" t="s">
        <v>334</v>
      </c>
      <c r="D4" t="s">
        <v>335</v>
      </c>
      <c r="H4" t="s">
        <v>425</v>
      </c>
      <c r="AC4" t="s">
        <v>427</v>
      </c>
      <c r="AD4" t="s">
        <v>426</v>
      </c>
      <c r="AE4">
        <v>64</v>
      </c>
      <c r="AF4">
        <v>3</v>
      </c>
      <c r="AH4" t="s">
        <v>390</v>
      </c>
      <c r="AJ4">
        <v>901</v>
      </c>
      <c r="AK4" t="s">
        <v>208</v>
      </c>
      <c r="AM4">
        <v>1146</v>
      </c>
      <c r="AN4">
        <v>407</v>
      </c>
    </row>
    <row r="5" spans="1:40" x14ac:dyDescent="0.25">
      <c r="B5" t="s">
        <v>333</v>
      </c>
      <c r="C5" t="s">
        <v>334</v>
      </c>
      <c r="D5" t="s">
        <v>335</v>
      </c>
      <c r="H5" t="s">
        <v>425</v>
      </c>
      <c r="AC5" t="s">
        <v>427</v>
      </c>
      <c r="AD5" t="s">
        <v>426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1351</v>
      </c>
      <c r="AN5">
        <v>407</v>
      </c>
    </row>
    <row r="6" spans="1:40" x14ac:dyDescent="0.25">
      <c r="B6" t="s">
        <v>333</v>
      </c>
      <c r="C6" t="s">
        <v>334</v>
      </c>
      <c r="D6" t="s">
        <v>335</v>
      </c>
      <c r="H6" t="s">
        <v>425</v>
      </c>
      <c r="AC6" t="s">
        <v>427</v>
      </c>
      <c r="AD6" t="s">
        <v>426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1556</v>
      </c>
      <c r="AN6">
        <v>407</v>
      </c>
    </row>
    <row r="7" spans="1:40" x14ac:dyDescent="0.25">
      <c r="B7" t="s">
        <v>333</v>
      </c>
      <c r="C7" t="s">
        <v>334</v>
      </c>
      <c r="D7" t="s">
        <v>335</v>
      </c>
      <c r="H7" t="s">
        <v>425</v>
      </c>
      <c r="AC7" t="s">
        <v>427</v>
      </c>
      <c r="AD7" t="s">
        <v>426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1761</v>
      </c>
      <c r="AN7">
        <v>407</v>
      </c>
    </row>
    <row r="8" spans="1:40" x14ac:dyDescent="0.25">
      <c r="B8" t="s">
        <v>333</v>
      </c>
      <c r="C8" t="s">
        <v>334</v>
      </c>
      <c r="D8" t="s">
        <v>335</v>
      </c>
      <c r="H8" t="s">
        <v>425</v>
      </c>
      <c r="AC8" t="s">
        <v>427</v>
      </c>
      <c r="AD8" t="s">
        <v>426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1966</v>
      </c>
      <c r="AN8">
        <v>407</v>
      </c>
    </row>
    <row r="9" spans="1:40" x14ac:dyDescent="0.25">
      <c r="B9" t="s">
        <v>333</v>
      </c>
      <c r="C9" t="s">
        <v>334</v>
      </c>
      <c r="D9" t="s">
        <v>335</v>
      </c>
      <c r="H9" t="s">
        <v>425</v>
      </c>
      <c r="AC9" t="s">
        <v>427</v>
      </c>
      <c r="AD9" t="s">
        <v>426</v>
      </c>
      <c r="AE9">
        <v>64</v>
      </c>
      <c r="AF9">
        <v>8</v>
      </c>
      <c r="AH9" t="s">
        <v>388</v>
      </c>
      <c r="AJ9">
        <v>501</v>
      </c>
      <c r="AK9" t="s">
        <v>204</v>
      </c>
      <c r="AM9">
        <v>2171</v>
      </c>
      <c r="AN9">
        <v>407</v>
      </c>
    </row>
    <row r="10" spans="1:40" x14ac:dyDescent="0.25">
      <c r="B10" t="s">
        <v>333</v>
      </c>
      <c r="C10" t="s">
        <v>334</v>
      </c>
      <c r="D10" t="s">
        <v>335</v>
      </c>
      <c r="H10" t="s">
        <v>425</v>
      </c>
      <c r="AC10" t="s">
        <v>427</v>
      </c>
      <c r="AD10" t="s">
        <v>426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737</v>
      </c>
      <c r="AN10">
        <v>612</v>
      </c>
    </row>
    <row r="11" spans="1:40" x14ac:dyDescent="0.25">
      <c r="B11" t="s">
        <v>333</v>
      </c>
      <c r="C11" t="s">
        <v>334</v>
      </c>
      <c r="D11" t="s">
        <v>335</v>
      </c>
      <c r="H11" t="s">
        <v>425</v>
      </c>
      <c r="AC11" t="s">
        <v>427</v>
      </c>
      <c r="AD11" t="s">
        <v>426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941</v>
      </c>
      <c r="AN11">
        <v>612</v>
      </c>
    </row>
    <row r="12" spans="1:40" x14ac:dyDescent="0.25">
      <c r="B12" t="s">
        <v>333</v>
      </c>
      <c r="C12" t="s">
        <v>334</v>
      </c>
      <c r="D12" t="s">
        <v>335</v>
      </c>
      <c r="H12" t="s">
        <v>425</v>
      </c>
      <c r="AC12" t="s">
        <v>427</v>
      </c>
      <c r="AD12" t="s">
        <v>426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1146</v>
      </c>
      <c r="AN12">
        <v>612</v>
      </c>
    </row>
    <row r="13" spans="1:40" x14ac:dyDescent="0.25">
      <c r="B13" t="s">
        <v>333</v>
      </c>
      <c r="C13" t="s">
        <v>334</v>
      </c>
      <c r="D13" t="s">
        <v>335</v>
      </c>
      <c r="H13" t="s">
        <v>425</v>
      </c>
      <c r="AC13" t="s">
        <v>427</v>
      </c>
      <c r="AD13" t="s">
        <v>426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1351</v>
      </c>
      <c r="AN13">
        <v>612</v>
      </c>
    </row>
    <row r="14" spans="1:40" x14ac:dyDescent="0.25">
      <c r="B14" t="s">
        <v>333</v>
      </c>
      <c r="C14" t="s">
        <v>334</v>
      </c>
      <c r="D14" t="s">
        <v>335</v>
      </c>
      <c r="H14" t="s">
        <v>425</v>
      </c>
      <c r="AC14" t="s">
        <v>427</v>
      </c>
      <c r="AD14" t="s">
        <v>426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1556</v>
      </c>
      <c r="AN14">
        <v>612</v>
      </c>
    </row>
    <row r="15" spans="1:40" x14ac:dyDescent="0.25">
      <c r="B15" t="s">
        <v>333</v>
      </c>
      <c r="C15" t="s">
        <v>334</v>
      </c>
      <c r="D15" t="s">
        <v>335</v>
      </c>
      <c r="H15" t="s">
        <v>425</v>
      </c>
      <c r="AC15" t="s">
        <v>427</v>
      </c>
      <c r="AD15" t="s">
        <v>426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1761</v>
      </c>
      <c r="AN15">
        <v>612</v>
      </c>
    </row>
    <row r="16" spans="1:40" x14ac:dyDescent="0.25">
      <c r="B16" t="s">
        <v>333</v>
      </c>
      <c r="C16" t="s">
        <v>334</v>
      </c>
      <c r="D16" t="s">
        <v>335</v>
      </c>
      <c r="H16" t="s">
        <v>425</v>
      </c>
      <c r="AC16" t="s">
        <v>427</v>
      </c>
      <c r="AD16" t="s">
        <v>426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1966</v>
      </c>
      <c r="AN16">
        <v>612</v>
      </c>
    </row>
    <row r="17" spans="2:40" x14ac:dyDescent="0.25">
      <c r="B17" t="s">
        <v>333</v>
      </c>
      <c r="C17" t="s">
        <v>334</v>
      </c>
      <c r="D17" t="s">
        <v>335</v>
      </c>
      <c r="H17" t="s">
        <v>425</v>
      </c>
      <c r="AC17" t="s">
        <v>427</v>
      </c>
      <c r="AD17" t="s">
        <v>426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2171</v>
      </c>
      <c r="AN17">
        <v>612</v>
      </c>
    </row>
    <row r="18" spans="2:40" x14ac:dyDescent="0.25">
      <c r="B18" t="s">
        <v>333</v>
      </c>
      <c r="C18" t="s">
        <v>334</v>
      </c>
      <c r="D18" t="s">
        <v>335</v>
      </c>
      <c r="H18" t="s">
        <v>425</v>
      </c>
      <c r="AC18" t="s">
        <v>427</v>
      </c>
      <c r="AD18" t="s">
        <v>426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737</v>
      </c>
      <c r="AN18">
        <v>817</v>
      </c>
    </row>
    <row r="19" spans="2:40" x14ac:dyDescent="0.25">
      <c r="B19" t="s">
        <v>333</v>
      </c>
      <c r="C19" t="s">
        <v>334</v>
      </c>
      <c r="D19" t="s">
        <v>335</v>
      </c>
      <c r="H19" t="s">
        <v>425</v>
      </c>
      <c r="AC19" t="s">
        <v>427</v>
      </c>
      <c r="AD19" t="s">
        <v>426</v>
      </c>
      <c r="AE19">
        <v>64</v>
      </c>
      <c r="AF19">
        <v>18</v>
      </c>
      <c r="AH19" t="s">
        <v>391</v>
      </c>
      <c r="AJ19">
        <v>503</v>
      </c>
      <c r="AK19" t="s">
        <v>204</v>
      </c>
      <c r="AM19">
        <v>941</v>
      </c>
      <c r="AN19">
        <v>817</v>
      </c>
    </row>
    <row r="20" spans="2:40" x14ac:dyDescent="0.25">
      <c r="B20" t="s">
        <v>333</v>
      </c>
      <c r="C20" t="s">
        <v>334</v>
      </c>
      <c r="D20" t="s">
        <v>335</v>
      </c>
      <c r="H20" t="s">
        <v>425</v>
      </c>
      <c r="AC20" t="s">
        <v>427</v>
      </c>
      <c r="AD20" t="s">
        <v>426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1146</v>
      </c>
      <c r="AN20">
        <v>817</v>
      </c>
    </row>
    <row r="21" spans="2:40" x14ac:dyDescent="0.25">
      <c r="B21" t="s">
        <v>333</v>
      </c>
      <c r="C21" t="s">
        <v>334</v>
      </c>
      <c r="D21" t="s">
        <v>335</v>
      </c>
      <c r="H21" t="s">
        <v>425</v>
      </c>
      <c r="AC21" t="s">
        <v>427</v>
      </c>
      <c r="AD21" t="s">
        <v>426</v>
      </c>
      <c r="AE21">
        <v>64</v>
      </c>
      <c r="AF21">
        <v>20</v>
      </c>
      <c r="AH21" t="s">
        <v>401</v>
      </c>
      <c r="AJ21">
        <v>102</v>
      </c>
      <c r="AK21" t="s">
        <v>200</v>
      </c>
      <c r="AM21">
        <v>1351</v>
      </c>
      <c r="AN21">
        <v>817</v>
      </c>
    </row>
    <row r="22" spans="2:40" x14ac:dyDescent="0.25">
      <c r="B22" t="s">
        <v>333</v>
      </c>
      <c r="C22" t="s">
        <v>334</v>
      </c>
      <c r="D22" t="s">
        <v>335</v>
      </c>
      <c r="H22" t="s">
        <v>425</v>
      </c>
      <c r="AC22" t="s">
        <v>427</v>
      </c>
      <c r="AD22" t="s">
        <v>426</v>
      </c>
      <c r="AE22">
        <v>64</v>
      </c>
      <c r="AF22">
        <v>21</v>
      </c>
      <c r="AH22" t="s">
        <v>401</v>
      </c>
      <c r="AJ22">
        <v>102</v>
      </c>
      <c r="AK22" t="s">
        <v>200</v>
      </c>
      <c r="AM22">
        <v>1556</v>
      </c>
      <c r="AN22">
        <v>817</v>
      </c>
    </row>
    <row r="23" spans="2:40" x14ac:dyDescent="0.25">
      <c r="B23" t="s">
        <v>333</v>
      </c>
      <c r="C23" t="s">
        <v>334</v>
      </c>
      <c r="D23" t="s">
        <v>335</v>
      </c>
      <c r="H23" t="s">
        <v>425</v>
      </c>
      <c r="AC23" t="s">
        <v>427</v>
      </c>
      <c r="AD23" t="s">
        <v>426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1761</v>
      </c>
      <c r="AN23">
        <v>817</v>
      </c>
    </row>
    <row r="24" spans="2:40" x14ac:dyDescent="0.25">
      <c r="B24" t="s">
        <v>333</v>
      </c>
      <c r="C24" t="s">
        <v>334</v>
      </c>
      <c r="D24" t="s">
        <v>335</v>
      </c>
      <c r="H24" t="s">
        <v>425</v>
      </c>
      <c r="AC24" t="s">
        <v>427</v>
      </c>
      <c r="AD24" t="s">
        <v>426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1966</v>
      </c>
      <c r="AN24">
        <v>817</v>
      </c>
    </row>
    <row r="25" spans="2:40" x14ac:dyDescent="0.25">
      <c r="B25" t="s">
        <v>333</v>
      </c>
      <c r="C25" t="s">
        <v>334</v>
      </c>
      <c r="D25" t="s">
        <v>335</v>
      </c>
      <c r="H25" t="s">
        <v>425</v>
      </c>
      <c r="AC25" t="s">
        <v>427</v>
      </c>
      <c r="AD25" t="s">
        <v>426</v>
      </c>
      <c r="AE25">
        <v>64</v>
      </c>
      <c r="AF25">
        <v>24</v>
      </c>
      <c r="AH25" t="s">
        <v>388</v>
      </c>
      <c r="AJ25">
        <v>501</v>
      </c>
      <c r="AK25" t="s">
        <v>204</v>
      </c>
      <c r="AM25">
        <v>2171</v>
      </c>
      <c r="AN25">
        <v>817</v>
      </c>
    </row>
    <row r="26" spans="2:40" x14ac:dyDescent="0.25">
      <c r="B26" t="s">
        <v>333</v>
      </c>
      <c r="C26" t="s">
        <v>334</v>
      </c>
      <c r="D26" t="s">
        <v>335</v>
      </c>
      <c r="H26" t="s">
        <v>425</v>
      </c>
      <c r="AC26" t="s">
        <v>427</v>
      </c>
      <c r="AD26" t="s">
        <v>426</v>
      </c>
      <c r="AE26">
        <v>64</v>
      </c>
      <c r="AF26">
        <v>25</v>
      </c>
      <c r="AH26" t="s">
        <v>387</v>
      </c>
      <c r="AJ26">
        <v>305</v>
      </c>
      <c r="AK26" t="s">
        <v>202</v>
      </c>
      <c r="AM26">
        <v>737</v>
      </c>
      <c r="AN26">
        <v>1022</v>
      </c>
    </row>
    <row r="27" spans="2:40" x14ac:dyDescent="0.25">
      <c r="B27" t="s">
        <v>333</v>
      </c>
      <c r="C27" t="s">
        <v>334</v>
      </c>
      <c r="D27" t="s">
        <v>335</v>
      </c>
      <c r="H27" t="s">
        <v>425</v>
      </c>
      <c r="AC27" t="s">
        <v>427</v>
      </c>
      <c r="AD27" t="s">
        <v>426</v>
      </c>
      <c r="AE27">
        <v>64</v>
      </c>
      <c r="AF27">
        <v>26</v>
      </c>
      <c r="AH27" t="s">
        <v>389</v>
      </c>
      <c r="AJ27">
        <v>903</v>
      </c>
      <c r="AK27" t="s">
        <v>208</v>
      </c>
      <c r="AM27">
        <v>941</v>
      </c>
      <c r="AN27">
        <v>1022</v>
      </c>
    </row>
    <row r="28" spans="2:40" x14ac:dyDescent="0.25">
      <c r="B28" t="s">
        <v>333</v>
      </c>
      <c r="C28" t="s">
        <v>334</v>
      </c>
      <c r="D28" t="s">
        <v>335</v>
      </c>
      <c r="H28" t="s">
        <v>425</v>
      </c>
      <c r="AC28" t="s">
        <v>427</v>
      </c>
      <c r="AD28" t="s">
        <v>426</v>
      </c>
      <c r="AE28">
        <v>64</v>
      </c>
      <c r="AF28">
        <v>27</v>
      </c>
      <c r="AH28" t="s">
        <v>392</v>
      </c>
      <c r="AJ28">
        <v>603</v>
      </c>
      <c r="AK28" t="s">
        <v>205</v>
      </c>
      <c r="AM28">
        <v>1146</v>
      </c>
      <c r="AN28">
        <v>1022</v>
      </c>
    </row>
    <row r="29" spans="2:40" x14ac:dyDescent="0.25">
      <c r="B29" t="s">
        <v>333</v>
      </c>
      <c r="C29" t="s">
        <v>334</v>
      </c>
      <c r="D29" t="s">
        <v>335</v>
      </c>
      <c r="H29" t="s">
        <v>425</v>
      </c>
      <c r="AC29" t="s">
        <v>427</v>
      </c>
      <c r="AD29" t="s">
        <v>426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1351</v>
      </c>
      <c r="AN29">
        <v>1022</v>
      </c>
    </row>
    <row r="30" spans="2:40" x14ac:dyDescent="0.25">
      <c r="B30" t="s">
        <v>333</v>
      </c>
      <c r="C30" t="s">
        <v>334</v>
      </c>
      <c r="D30" t="s">
        <v>335</v>
      </c>
      <c r="H30" t="s">
        <v>425</v>
      </c>
      <c r="AC30" t="s">
        <v>427</v>
      </c>
      <c r="AD30" t="s">
        <v>426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1556</v>
      </c>
      <c r="AN30">
        <v>1022</v>
      </c>
    </row>
    <row r="31" spans="2:40" x14ac:dyDescent="0.25">
      <c r="B31" t="s">
        <v>333</v>
      </c>
      <c r="C31" t="s">
        <v>334</v>
      </c>
      <c r="D31" t="s">
        <v>335</v>
      </c>
      <c r="H31" t="s">
        <v>425</v>
      </c>
      <c r="AC31" t="s">
        <v>427</v>
      </c>
      <c r="AD31" t="s">
        <v>426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1761</v>
      </c>
      <c r="AN31">
        <v>1022</v>
      </c>
    </row>
    <row r="32" spans="2:40" x14ac:dyDescent="0.25">
      <c r="B32" t="s">
        <v>333</v>
      </c>
      <c r="C32" t="s">
        <v>334</v>
      </c>
      <c r="D32" t="s">
        <v>335</v>
      </c>
      <c r="H32" t="s">
        <v>425</v>
      </c>
      <c r="AC32" t="s">
        <v>427</v>
      </c>
      <c r="AD32" t="s">
        <v>426</v>
      </c>
      <c r="AE32">
        <v>64</v>
      </c>
      <c r="AF32">
        <v>31</v>
      </c>
      <c r="AH32" t="s">
        <v>392</v>
      </c>
      <c r="AJ32">
        <v>603</v>
      </c>
      <c r="AK32" t="s">
        <v>205</v>
      </c>
      <c r="AM32">
        <v>1966</v>
      </c>
      <c r="AN32">
        <v>1022</v>
      </c>
    </row>
    <row r="33" spans="2:40" x14ac:dyDescent="0.25">
      <c r="B33" t="s">
        <v>333</v>
      </c>
      <c r="C33" t="s">
        <v>334</v>
      </c>
      <c r="D33" t="s">
        <v>335</v>
      </c>
      <c r="H33" t="s">
        <v>425</v>
      </c>
      <c r="AC33" t="s">
        <v>427</v>
      </c>
      <c r="AD33" t="s">
        <v>426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2171</v>
      </c>
      <c r="AN33">
        <v>1022</v>
      </c>
    </row>
    <row r="34" spans="2:40" x14ac:dyDescent="0.25">
      <c r="B34" t="s">
        <v>333</v>
      </c>
      <c r="C34" t="s">
        <v>334</v>
      </c>
      <c r="D34" t="s">
        <v>335</v>
      </c>
      <c r="H34" t="s">
        <v>425</v>
      </c>
      <c r="AC34" t="s">
        <v>427</v>
      </c>
      <c r="AD34" t="s">
        <v>426</v>
      </c>
      <c r="AE34">
        <v>64</v>
      </c>
      <c r="AF34">
        <v>33</v>
      </c>
      <c r="AH34" t="s">
        <v>389</v>
      </c>
      <c r="AJ34">
        <v>903</v>
      </c>
      <c r="AK34" t="s">
        <v>208</v>
      </c>
      <c r="AM34">
        <v>737</v>
      </c>
      <c r="AN34">
        <v>1226</v>
      </c>
    </row>
    <row r="35" spans="2:40" x14ac:dyDescent="0.25">
      <c r="B35" t="s">
        <v>333</v>
      </c>
      <c r="C35" t="s">
        <v>334</v>
      </c>
      <c r="D35" t="s">
        <v>335</v>
      </c>
      <c r="H35" t="s">
        <v>425</v>
      </c>
      <c r="AC35" t="s">
        <v>427</v>
      </c>
      <c r="AD35" t="s">
        <v>426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941</v>
      </c>
      <c r="AN35">
        <v>1226</v>
      </c>
    </row>
    <row r="36" spans="2:40" x14ac:dyDescent="0.25">
      <c r="B36" t="s">
        <v>333</v>
      </c>
      <c r="C36" t="s">
        <v>334</v>
      </c>
      <c r="D36" t="s">
        <v>335</v>
      </c>
      <c r="H36" t="s">
        <v>425</v>
      </c>
      <c r="AC36" t="s">
        <v>427</v>
      </c>
      <c r="AD36" t="s">
        <v>426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1146</v>
      </c>
      <c r="AN36">
        <v>1226</v>
      </c>
    </row>
    <row r="37" spans="2:40" x14ac:dyDescent="0.25">
      <c r="B37" t="s">
        <v>333</v>
      </c>
      <c r="C37" t="s">
        <v>334</v>
      </c>
      <c r="D37" t="s">
        <v>335</v>
      </c>
      <c r="H37" t="s">
        <v>425</v>
      </c>
      <c r="AC37" t="s">
        <v>427</v>
      </c>
      <c r="AD37" t="s">
        <v>426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1351</v>
      </c>
      <c r="AN37">
        <v>1226</v>
      </c>
    </row>
    <row r="38" spans="2:40" x14ac:dyDescent="0.25">
      <c r="B38" t="s">
        <v>333</v>
      </c>
      <c r="C38" t="s">
        <v>334</v>
      </c>
      <c r="D38" t="s">
        <v>335</v>
      </c>
      <c r="H38" t="s">
        <v>425</v>
      </c>
      <c r="AC38" t="s">
        <v>427</v>
      </c>
      <c r="AD38" t="s">
        <v>426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1556</v>
      </c>
      <c r="AN38">
        <v>1226</v>
      </c>
    </row>
    <row r="39" spans="2:40" x14ac:dyDescent="0.25">
      <c r="B39" t="s">
        <v>333</v>
      </c>
      <c r="C39" t="s">
        <v>334</v>
      </c>
      <c r="D39" t="s">
        <v>335</v>
      </c>
      <c r="H39" t="s">
        <v>425</v>
      </c>
      <c r="AC39" t="s">
        <v>427</v>
      </c>
      <c r="AD39" t="s">
        <v>426</v>
      </c>
      <c r="AE39">
        <v>64</v>
      </c>
      <c r="AF39">
        <v>38</v>
      </c>
      <c r="AH39" t="s">
        <v>428</v>
      </c>
      <c r="AJ39">
        <v>702</v>
      </c>
      <c r="AK39" t="s">
        <v>206</v>
      </c>
      <c r="AM39">
        <v>1761</v>
      </c>
      <c r="AN39">
        <v>1226</v>
      </c>
    </row>
    <row r="40" spans="2:40" x14ac:dyDescent="0.25">
      <c r="B40" t="s">
        <v>333</v>
      </c>
      <c r="C40" t="s">
        <v>334</v>
      </c>
      <c r="D40" t="s">
        <v>335</v>
      </c>
      <c r="H40" t="s">
        <v>425</v>
      </c>
      <c r="AC40" t="s">
        <v>427</v>
      </c>
      <c r="AD40" t="s">
        <v>426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1966</v>
      </c>
      <c r="AN40">
        <v>1226</v>
      </c>
    </row>
    <row r="41" spans="2:40" x14ac:dyDescent="0.25">
      <c r="B41" t="s">
        <v>333</v>
      </c>
      <c r="C41" t="s">
        <v>334</v>
      </c>
      <c r="D41" t="s">
        <v>335</v>
      </c>
      <c r="H41" t="s">
        <v>425</v>
      </c>
      <c r="AC41" t="s">
        <v>427</v>
      </c>
      <c r="AD41" t="s">
        <v>426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2171</v>
      </c>
      <c r="AN41">
        <v>1226</v>
      </c>
    </row>
    <row r="42" spans="2:40" x14ac:dyDescent="0.25">
      <c r="B42" t="s">
        <v>333</v>
      </c>
      <c r="C42" t="s">
        <v>334</v>
      </c>
      <c r="D42" t="s">
        <v>335</v>
      </c>
      <c r="H42" t="s">
        <v>425</v>
      </c>
      <c r="AC42" t="s">
        <v>427</v>
      </c>
      <c r="AD42" t="s">
        <v>426</v>
      </c>
      <c r="AE42">
        <v>64</v>
      </c>
      <c r="AF42">
        <v>41</v>
      </c>
      <c r="AH42" t="s">
        <v>387</v>
      </c>
      <c r="AJ42">
        <v>305</v>
      </c>
      <c r="AK42" t="s">
        <v>202</v>
      </c>
      <c r="AM42">
        <v>737</v>
      </c>
      <c r="AN42">
        <v>1431</v>
      </c>
    </row>
    <row r="43" spans="2:40" x14ac:dyDescent="0.25">
      <c r="B43" t="s">
        <v>333</v>
      </c>
      <c r="C43" t="s">
        <v>334</v>
      </c>
      <c r="D43" t="s">
        <v>335</v>
      </c>
      <c r="H43" t="s">
        <v>425</v>
      </c>
      <c r="AC43" t="s">
        <v>427</v>
      </c>
      <c r="AD43" t="s">
        <v>426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941</v>
      </c>
      <c r="AN43">
        <v>1431</v>
      </c>
    </row>
    <row r="44" spans="2:40" x14ac:dyDescent="0.25">
      <c r="B44" t="s">
        <v>333</v>
      </c>
      <c r="C44" t="s">
        <v>334</v>
      </c>
      <c r="D44" t="s">
        <v>335</v>
      </c>
      <c r="H44" t="s">
        <v>425</v>
      </c>
      <c r="AC44" t="s">
        <v>427</v>
      </c>
      <c r="AD44" t="s">
        <v>426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1146</v>
      </c>
      <c r="AN44">
        <v>1431</v>
      </c>
    </row>
    <row r="45" spans="2:40" x14ac:dyDescent="0.25">
      <c r="B45" t="s">
        <v>333</v>
      </c>
      <c r="C45" t="s">
        <v>334</v>
      </c>
      <c r="D45" t="s">
        <v>335</v>
      </c>
      <c r="H45" t="s">
        <v>425</v>
      </c>
      <c r="AC45" t="s">
        <v>427</v>
      </c>
      <c r="AD45" t="s">
        <v>426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1351</v>
      </c>
      <c r="AN45">
        <v>1431</v>
      </c>
    </row>
    <row r="46" spans="2:40" x14ac:dyDescent="0.25">
      <c r="B46" t="s">
        <v>333</v>
      </c>
      <c r="C46" t="s">
        <v>334</v>
      </c>
      <c r="D46" t="s">
        <v>335</v>
      </c>
      <c r="H46" t="s">
        <v>425</v>
      </c>
      <c r="AC46" t="s">
        <v>427</v>
      </c>
      <c r="AD46" t="s">
        <v>426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1556</v>
      </c>
      <c r="AN46">
        <v>1431</v>
      </c>
    </row>
    <row r="47" spans="2:40" x14ac:dyDescent="0.25">
      <c r="B47" t="s">
        <v>333</v>
      </c>
      <c r="C47" t="s">
        <v>334</v>
      </c>
      <c r="D47" t="s">
        <v>335</v>
      </c>
      <c r="H47" t="s">
        <v>425</v>
      </c>
      <c r="AC47" t="s">
        <v>427</v>
      </c>
      <c r="AD47" t="s">
        <v>426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1761</v>
      </c>
      <c r="AN47">
        <v>1431</v>
      </c>
    </row>
    <row r="48" spans="2:40" x14ac:dyDescent="0.25">
      <c r="B48" t="s">
        <v>333</v>
      </c>
      <c r="C48" t="s">
        <v>334</v>
      </c>
      <c r="D48" t="s">
        <v>335</v>
      </c>
      <c r="H48" t="s">
        <v>425</v>
      </c>
      <c r="AC48" t="s">
        <v>427</v>
      </c>
      <c r="AD48" t="s">
        <v>426</v>
      </c>
      <c r="AE48">
        <v>64</v>
      </c>
      <c r="AF48">
        <v>47</v>
      </c>
      <c r="AH48" t="s">
        <v>401</v>
      </c>
      <c r="AJ48">
        <v>102</v>
      </c>
      <c r="AK48" t="s">
        <v>200</v>
      </c>
      <c r="AM48">
        <v>1966</v>
      </c>
      <c r="AN48">
        <v>1431</v>
      </c>
    </row>
    <row r="49" spans="2:40" x14ac:dyDescent="0.25">
      <c r="B49" t="s">
        <v>333</v>
      </c>
      <c r="C49" t="s">
        <v>334</v>
      </c>
      <c r="D49" t="s">
        <v>335</v>
      </c>
      <c r="H49" t="s">
        <v>425</v>
      </c>
      <c r="AC49" t="s">
        <v>427</v>
      </c>
      <c r="AD49" t="s">
        <v>426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2171</v>
      </c>
      <c r="AN49">
        <v>1431</v>
      </c>
    </row>
    <row r="50" spans="2:40" x14ac:dyDescent="0.25">
      <c r="B50" t="s">
        <v>333</v>
      </c>
      <c r="C50" t="s">
        <v>334</v>
      </c>
      <c r="D50" t="s">
        <v>335</v>
      </c>
      <c r="H50" t="s">
        <v>425</v>
      </c>
      <c r="AC50" t="s">
        <v>427</v>
      </c>
      <c r="AD50" t="s">
        <v>426</v>
      </c>
      <c r="AE50">
        <v>64</v>
      </c>
      <c r="AF50">
        <v>49</v>
      </c>
      <c r="AH50" t="s">
        <v>408</v>
      </c>
      <c r="AJ50">
        <v>303</v>
      </c>
      <c r="AK50" t="s">
        <v>202</v>
      </c>
      <c r="AM50">
        <v>737</v>
      </c>
      <c r="AN50">
        <v>1636</v>
      </c>
    </row>
    <row r="51" spans="2:40" x14ac:dyDescent="0.25">
      <c r="B51" t="s">
        <v>333</v>
      </c>
      <c r="C51" t="s">
        <v>334</v>
      </c>
      <c r="D51" t="s">
        <v>335</v>
      </c>
      <c r="H51" t="s">
        <v>425</v>
      </c>
      <c r="AC51" t="s">
        <v>427</v>
      </c>
      <c r="AD51" t="s">
        <v>426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941</v>
      </c>
      <c r="AN51">
        <v>1636</v>
      </c>
    </row>
    <row r="52" spans="2:40" x14ac:dyDescent="0.25">
      <c r="B52" t="s">
        <v>333</v>
      </c>
      <c r="C52" t="s">
        <v>334</v>
      </c>
      <c r="D52" t="s">
        <v>335</v>
      </c>
      <c r="H52" t="s">
        <v>425</v>
      </c>
      <c r="AC52" t="s">
        <v>427</v>
      </c>
      <c r="AD52" t="s">
        <v>426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1146</v>
      </c>
      <c r="AN52">
        <v>1636</v>
      </c>
    </row>
    <row r="53" spans="2:40" x14ac:dyDescent="0.25">
      <c r="B53" t="s">
        <v>333</v>
      </c>
      <c r="C53" t="s">
        <v>334</v>
      </c>
      <c r="D53" t="s">
        <v>335</v>
      </c>
      <c r="H53" t="s">
        <v>425</v>
      </c>
      <c r="AC53" t="s">
        <v>427</v>
      </c>
      <c r="AD53" t="s">
        <v>426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1351</v>
      </c>
      <c r="AN53">
        <v>1636</v>
      </c>
    </row>
    <row r="54" spans="2:40" x14ac:dyDescent="0.25">
      <c r="B54" t="s">
        <v>333</v>
      </c>
      <c r="C54" t="s">
        <v>334</v>
      </c>
      <c r="D54" t="s">
        <v>335</v>
      </c>
      <c r="H54" t="s">
        <v>425</v>
      </c>
      <c r="AC54" t="s">
        <v>427</v>
      </c>
      <c r="AD54" t="s">
        <v>426</v>
      </c>
      <c r="AE54">
        <v>64</v>
      </c>
      <c r="AF54">
        <v>53</v>
      </c>
      <c r="AH54" t="s">
        <v>391</v>
      </c>
      <c r="AJ54">
        <v>503</v>
      </c>
      <c r="AK54" t="s">
        <v>204</v>
      </c>
      <c r="AM54">
        <v>1556</v>
      </c>
      <c r="AN54">
        <v>1636</v>
      </c>
    </row>
    <row r="55" spans="2:40" x14ac:dyDescent="0.25">
      <c r="B55" t="s">
        <v>333</v>
      </c>
      <c r="C55" t="s">
        <v>334</v>
      </c>
      <c r="D55" t="s">
        <v>335</v>
      </c>
      <c r="H55" t="s">
        <v>425</v>
      </c>
      <c r="AC55" t="s">
        <v>427</v>
      </c>
      <c r="AD55" t="s">
        <v>426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1761</v>
      </c>
      <c r="AN55">
        <v>1636</v>
      </c>
    </row>
    <row r="56" spans="2:40" x14ac:dyDescent="0.25">
      <c r="B56" t="s">
        <v>333</v>
      </c>
      <c r="C56" t="s">
        <v>334</v>
      </c>
      <c r="D56" t="s">
        <v>335</v>
      </c>
      <c r="H56" t="s">
        <v>425</v>
      </c>
      <c r="AC56" t="s">
        <v>427</v>
      </c>
      <c r="AD56" t="s">
        <v>426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1966</v>
      </c>
      <c r="AN56">
        <v>1636</v>
      </c>
    </row>
    <row r="57" spans="2:40" x14ac:dyDescent="0.25">
      <c r="B57" t="s">
        <v>333</v>
      </c>
      <c r="C57" t="s">
        <v>334</v>
      </c>
      <c r="D57" t="s">
        <v>335</v>
      </c>
      <c r="H57" t="s">
        <v>425</v>
      </c>
      <c r="AC57" t="s">
        <v>427</v>
      </c>
      <c r="AD57" t="s">
        <v>426</v>
      </c>
      <c r="AE57">
        <v>64</v>
      </c>
      <c r="AF57">
        <v>56</v>
      </c>
      <c r="AH57" t="s">
        <v>391</v>
      </c>
      <c r="AJ57">
        <v>503</v>
      </c>
      <c r="AK57" t="s">
        <v>204</v>
      </c>
      <c r="AM57">
        <v>2171</v>
      </c>
      <c r="AN57">
        <v>1636</v>
      </c>
    </row>
    <row r="58" spans="2:40" x14ac:dyDescent="0.25">
      <c r="B58" t="s">
        <v>333</v>
      </c>
      <c r="C58" t="s">
        <v>334</v>
      </c>
      <c r="D58" t="s">
        <v>335</v>
      </c>
      <c r="H58" t="s">
        <v>425</v>
      </c>
      <c r="AC58" t="s">
        <v>427</v>
      </c>
      <c r="AD58" t="s">
        <v>426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737</v>
      </c>
      <c r="AN58">
        <v>1841</v>
      </c>
    </row>
    <row r="59" spans="2:40" x14ac:dyDescent="0.25">
      <c r="B59" t="s">
        <v>333</v>
      </c>
      <c r="C59" t="s">
        <v>334</v>
      </c>
      <c r="D59" t="s">
        <v>335</v>
      </c>
      <c r="H59" t="s">
        <v>425</v>
      </c>
      <c r="AC59" t="s">
        <v>427</v>
      </c>
      <c r="AD59" t="s">
        <v>426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941</v>
      </c>
      <c r="AN59">
        <v>1841</v>
      </c>
    </row>
    <row r="60" spans="2:40" x14ac:dyDescent="0.25">
      <c r="B60" t="s">
        <v>333</v>
      </c>
      <c r="C60" t="s">
        <v>334</v>
      </c>
      <c r="D60" t="s">
        <v>335</v>
      </c>
      <c r="H60" t="s">
        <v>425</v>
      </c>
      <c r="AC60" t="s">
        <v>427</v>
      </c>
      <c r="AD60" t="s">
        <v>426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1146</v>
      </c>
      <c r="AN60">
        <v>1841</v>
      </c>
    </row>
    <row r="61" spans="2:40" x14ac:dyDescent="0.25">
      <c r="B61" t="s">
        <v>333</v>
      </c>
      <c r="C61" t="s">
        <v>334</v>
      </c>
      <c r="D61" t="s">
        <v>335</v>
      </c>
      <c r="H61" t="s">
        <v>425</v>
      </c>
      <c r="AC61" t="s">
        <v>427</v>
      </c>
      <c r="AD61" t="s">
        <v>426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1351</v>
      </c>
      <c r="AN61">
        <v>1841</v>
      </c>
    </row>
    <row r="62" spans="2:40" x14ac:dyDescent="0.25">
      <c r="B62" t="s">
        <v>333</v>
      </c>
      <c r="C62" t="s">
        <v>334</v>
      </c>
      <c r="D62" t="s">
        <v>335</v>
      </c>
      <c r="H62" t="s">
        <v>425</v>
      </c>
      <c r="AC62" t="s">
        <v>427</v>
      </c>
      <c r="AD62" t="s">
        <v>426</v>
      </c>
      <c r="AE62">
        <v>64</v>
      </c>
      <c r="AF62">
        <v>61</v>
      </c>
      <c r="AH62" t="s">
        <v>387</v>
      </c>
      <c r="AJ62">
        <v>305</v>
      </c>
      <c r="AK62" t="s">
        <v>202</v>
      </c>
      <c r="AM62">
        <v>1556</v>
      </c>
      <c r="AN62">
        <v>1841</v>
      </c>
    </row>
    <row r="63" spans="2:40" x14ac:dyDescent="0.25">
      <c r="B63" t="s">
        <v>333</v>
      </c>
      <c r="C63" t="s">
        <v>334</v>
      </c>
      <c r="D63" t="s">
        <v>335</v>
      </c>
      <c r="H63" t="s">
        <v>425</v>
      </c>
      <c r="AC63" t="s">
        <v>427</v>
      </c>
      <c r="AD63" t="s">
        <v>426</v>
      </c>
      <c r="AE63">
        <v>64</v>
      </c>
      <c r="AF63">
        <v>62</v>
      </c>
      <c r="AH63" t="s">
        <v>387</v>
      </c>
      <c r="AJ63">
        <v>305</v>
      </c>
      <c r="AK63" t="s">
        <v>202</v>
      </c>
      <c r="AM63">
        <v>1761</v>
      </c>
      <c r="AN63">
        <v>1841</v>
      </c>
    </row>
    <row r="64" spans="2:40" x14ac:dyDescent="0.25">
      <c r="B64" t="s">
        <v>333</v>
      </c>
      <c r="C64" t="s">
        <v>334</v>
      </c>
      <c r="D64" t="s">
        <v>335</v>
      </c>
      <c r="H64" t="s">
        <v>425</v>
      </c>
      <c r="AC64" t="s">
        <v>427</v>
      </c>
      <c r="AD64" t="s">
        <v>426</v>
      </c>
      <c r="AE64">
        <v>64</v>
      </c>
      <c r="AF64">
        <v>63</v>
      </c>
      <c r="AH64" t="s">
        <v>387</v>
      </c>
      <c r="AJ64">
        <v>305</v>
      </c>
      <c r="AK64" t="s">
        <v>202</v>
      </c>
      <c r="AM64">
        <v>1966</v>
      </c>
      <c r="AN64">
        <v>1841</v>
      </c>
    </row>
    <row r="65" spans="2:40" x14ac:dyDescent="0.25">
      <c r="B65" t="s">
        <v>333</v>
      </c>
      <c r="C65" t="s">
        <v>334</v>
      </c>
      <c r="D65" t="s">
        <v>335</v>
      </c>
      <c r="H65" t="s">
        <v>425</v>
      </c>
      <c r="AC65" t="s">
        <v>427</v>
      </c>
      <c r="AD65" t="s">
        <v>426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2171</v>
      </c>
      <c r="AN65">
        <v>1841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430</v>
      </c>
      <c r="AC2" t="s">
        <v>432</v>
      </c>
      <c r="AD2" t="s">
        <v>431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783</v>
      </c>
      <c r="AN2">
        <v>451</v>
      </c>
    </row>
    <row r="3" spans="1:40" x14ac:dyDescent="0.25">
      <c r="B3" t="s">
        <v>333</v>
      </c>
      <c r="C3" t="s">
        <v>334</v>
      </c>
      <c r="D3" t="s">
        <v>335</v>
      </c>
      <c r="H3" t="s">
        <v>430</v>
      </c>
      <c r="AC3" t="s">
        <v>432</v>
      </c>
      <c r="AD3" t="s">
        <v>431</v>
      </c>
      <c r="AE3">
        <v>64</v>
      </c>
      <c r="AF3">
        <v>2</v>
      </c>
      <c r="AH3" t="s">
        <v>387</v>
      </c>
      <c r="AJ3">
        <v>305</v>
      </c>
      <c r="AK3" t="s">
        <v>202</v>
      </c>
      <c r="AM3">
        <v>989</v>
      </c>
      <c r="AN3">
        <v>451</v>
      </c>
    </row>
    <row r="4" spans="1:40" x14ac:dyDescent="0.25">
      <c r="B4" t="s">
        <v>333</v>
      </c>
      <c r="C4" t="s">
        <v>334</v>
      </c>
      <c r="D4" t="s">
        <v>335</v>
      </c>
      <c r="H4" t="s">
        <v>430</v>
      </c>
      <c r="AC4" t="s">
        <v>432</v>
      </c>
      <c r="AD4" t="s">
        <v>431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1195</v>
      </c>
      <c r="AN4">
        <v>451</v>
      </c>
    </row>
    <row r="5" spans="1:40" x14ac:dyDescent="0.25">
      <c r="B5" t="s">
        <v>333</v>
      </c>
      <c r="C5" t="s">
        <v>334</v>
      </c>
      <c r="D5" t="s">
        <v>335</v>
      </c>
      <c r="H5" t="s">
        <v>430</v>
      </c>
      <c r="AC5" t="s">
        <v>432</v>
      </c>
      <c r="AD5" t="s">
        <v>431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1401</v>
      </c>
      <c r="AN5">
        <v>451</v>
      </c>
    </row>
    <row r="6" spans="1:40" x14ac:dyDescent="0.25">
      <c r="B6" t="s">
        <v>333</v>
      </c>
      <c r="C6" t="s">
        <v>334</v>
      </c>
      <c r="D6" t="s">
        <v>335</v>
      </c>
      <c r="H6" t="s">
        <v>430</v>
      </c>
      <c r="AC6" t="s">
        <v>432</v>
      </c>
      <c r="AD6" t="s">
        <v>431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1606</v>
      </c>
      <c r="AN6">
        <v>451</v>
      </c>
    </row>
    <row r="7" spans="1:40" x14ac:dyDescent="0.25">
      <c r="B7" t="s">
        <v>333</v>
      </c>
      <c r="C7" t="s">
        <v>334</v>
      </c>
      <c r="D7" t="s">
        <v>335</v>
      </c>
      <c r="H7" t="s">
        <v>430</v>
      </c>
      <c r="AC7" t="s">
        <v>432</v>
      </c>
      <c r="AD7" t="s">
        <v>431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1812</v>
      </c>
      <c r="AN7">
        <v>451</v>
      </c>
    </row>
    <row r="8" spans="1:40" x14ac:dyDescent="0.25">
      <c r="B8" t="s">
        <v>333</v>
      </c>
      <c r="C8" t="s">
        <v>334</v>
      </c>
      <c r="D8" t="s">
        <v>335</v>
      </c>
      <c r="H8" t="s">
        <v>430</v>
      </c>
      <c r="AC8" t="s">
        <v>432</v>
      </c>
      <c r="AD8" t="s">
        <v>431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2018</v>
      </c>
      <c r="AN8">
        <v>451</v>
      </c>
    </row>
    <row r="9" spans="1:40" x14ac:dyDescent="0.25">
      <c r="B9" t="s">
        <v>333</v>
      </c>
      <c r="C9" t="s">
        <v>334</v>
      </c>
      <c r="D9" t="s">
        <v>335</v>
      </c>
      <c r="H9" t="s">
        <v>430</v>
      </c>
      <c r="AC9" t="s">
        <v>432</v>
      </c>
      <c r="AD9" t="s">
        <v>431</v>
      </c>
      <c r="AE9">
        <v>64</v>
      </c>
      <c r="AF9">
        <v>8</v>
      </c>
      <c r="AH9" t="s">
        <v>387</v>
      </c>
      <c r="AJ9">
        <v>305</v>
      </c>
      <c r="AK9" t="s">
        <v>202</v>
      </c>
      <c r="AM9">
        <v>2224</v>
      </c>
      <c r="AN9">
        <v>451</v>
      </c>
    </row>
    <row r="10" spans="1:40" x14ac:dyDescent="0.25">
      <c r="B10" t="s">
        <v>333</v>
      </c>
      <c r="C10" t="s">
        <v>334</v>
      </c>
      <c r="D10" t="s">
        <v>335</v>
      </c>
      <c r="H10" t="s">
        <v>430</v>
      </c>
      <c r="AC10" t="s">
        <v>432</v>
      </c>
      <c r="AD10" t="s">
        <v>431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783</v>
      </c>
      <c r="AN10">
        <v>656</v>
      </c>
    </row>
    <row r="11" spans="1:40" x14ac:dyDescent="0.25">
      <c r="B11" t="s">
        <v>333</v>
      </c>
      <c r="C11" t="s">
        <v>334</v>
      </c>
      <c r="D11" t="s">
        <v>335</v>
      </c>
      <c r="H11" t="s">
        <v>430</v>
      </c>
      <c r="AC11" t="s">
        <v>432</v>
      </c>
      <c r="AD11" t="s">
        <v>431</v>
      </c>
      <c r="AE11">
        <v>64</v>
      </c>
      <c r="AF11">
        <v>10</v>
      </c>
      <c r="AH11" t="s">
        <v>389</v>
      </c>
      <c r="AJ11">
        <v>903</v>
      </c>
      <c r="AK11" t="s">
        <v>208</v>
      </c>
      <c r="AM11">
        <v>989</v>
      </c>
      <c r="AN11">
        <v>656</v>
      </c>
    </row>
    <row r="12" spans="1:40" x14ac:dyDescent="0.25">
      <c r="B12" t="s">
        <v>333</v>
      </c>
      <c r="C12" t="s">
        <v>334</v>
      </c>
      <c r="D12" t="s">
        <v>335</v>
      </c>
      <c r="H12" t="s">
        <v>430</v>
      </c>
      <c r="AC12" t="s">
        <v>432</v>
      </c>
      <c r="AD12" t="s">
        <v>431</v>
      </c>
      <c r="AE12">
        <v>64</v>
      </c>
      <c r="AF12">
        <v>11</v>
      </c>
      <c r="AH12" t="s">
        <v>389</v>
      </c>
      <c r="AJ12">
        <v>903</v>
      </c>
      <c r="AK12" t="s">
        <v>208</v>
      </c>
      <c r="AM12">
        <v>1195</v>
      </c>
      <c r="AN12">
        <v>656</v>
      </c>
    </row>
    <row r="13" spans="1:40" x14ac:dyDescent="0.25">
      <c r="B13" t="s">
        <v>333</v>
      </c>
      <c r="C13" t="s">
        <v>334</v>
      </c>
      <c r="D13" t="s">
        <v>335</v>
      </c>
      <c r="H13" t="s">
        <v>430</v>
      </c>
      <c r="AC13" t="s">
        <v>432</v>
      </c>
      <c r="AD13" t="s">
        <v>431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1401</v>
      </c>
      <c r="AN13">
        <v>656</v>
      </c>
    </row>
    <row r="14" spans="1:40" x14ac:dyDescent="0.25">
      <c r="B14" t="s">
        <v>333</v>
      </c>
      <c r="C14" t="s">
        <v>334</v>
      </c>
      <c r="D14" t="s">
        <v>335</v>
      </c>
      <c r="H14" t="s">
        <v>430</v>
      </c>
      <c r="AC14" t="s">
        <v>432</v>
      </c>
      <c r="AD14" t="s">
        <v>431</v>
      </c>
      <c r="AE14">
        <v>64</v>
      </c>
      <c r="AF14">
        <v>13</v>
      </c>
      <c r="AH14" t="s">
        <v>391</v>
      </c>
      <c r="AJ14">
        <v>503</v>
      </c>
      <c r="AK14" t="s">
        <v>204</v>
      </c>
      <c r="AM14">
        <v>1606</v>
      </c>
      <c r="AN14">
        <v>656</v>
      </c>
    </row>
    <row r="15" spans="1:40" x14ac:dyDescent="0.25">
      <c r="B15" t="s">
        <v>333</v>
      </c>
      <c r="C15" t="s">
        <v>334</v>
      </c>
      <c r="D15" t="s">
        <v>335</v>
      </c>
      <c r="H15" t="s">
        <v>430</v>
      </c>
      <c r="AC15" t="s">
        <v>432</v>
      </c>
      <c r="AD15" t="s">
        <v>431</v>
      </c>
      <c r="AE15">
        <v>64</v>
      </c>
      <c r="AF15">
        <v>14</v>
      </c>
      <c r="AH15" t="s">
        <v>391</v>
      </c>
      <c r="AJ15">
        <v>503</v>
      </c>
      <c r="AK15" t="s">
        <v>204</v>
      </c>
      <c r="AM15">
        <v>1812</v>
      </c>
      <c r="AN15">
        <v>656</v>
      </c>
    </row>
    <row r="16" spans="1:40" x14ac:dyDescent="0.25">
      <c r="B16" t="s">
        <v>333</v>
      </c>
      <c r="C16" t="s">
        <v>334</v>
      </c>
      <c r="D16" t="s">
        <v>335</v>
      </c>
      <c r="H16" t="s">
        <v>430</v>
      </c>
      <c r="AC16" t="s">
        <v>432</v>
      </c>
      <c r="AD16" t="s">
        <v>431</v>
      </c>
      <c r="AE16">
        <v>64</v>
      </c>
      <c r="AF16">
        <v>15</v>
      </c>
      <c r="AH16" t="s">
        <v>391</v>
      </c>
      <c r="AJ16">
        <v>503</v>
      </c>
      <c r="AK16" t="s">
        <v>204</v>
      </c>
      <c r="AM16">
        <v>2018</v>
      </c>
      <c r="AN16">
        <v>656</v>
      </c>
    </row>
    <row r="17" spans="2:40" x14ac:dyDescent="0.25">
      <c r="B17" t="s">
        <v>333</v>
      </c>
      <c r="C17" t="s">
        <v>334</v>
      </c>
      <c r="D17" t="s">
        <v>335</v>
      </c>
      <c r="H17" t="s">
        <v>430</v>
      </c>
      <c r="AC17" t="s">
        <v>432</v>
      </c>
      <c r="AD17" t="s">
        <v>431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2224</v>
      </c>
      <c r="AN17">
        <v>656</v>
      </c>
    </row>
    <row r="18" spans="2:40" x14ac:dyDescent="0.25">
      <c r="B18" t="s">
        <v>333</v>
      </c>
      <c r="C18" t="s">
        <v>334</v>
      </c>
      <c r="D18" t="s">
        <v>335</v>
      </c>
      <c r="H18" t="s">
        <v>430</v>
      </c>
      <c r="AC18" t="s">
        <v>432</v>
      </c>
      <c r="AD18" t="s">
        <v>431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783</v>
      </c>
      <c r="AN18">
        <v>862</v>
      </c>
    </row>
    <row r="19" spans="2:40" x14ac:dyDescent="0.25">
      <c r="B19" t="s">
        <v>333</v>
      </c>
      <c r="C19" t="s">
        <v>334</v>
      </c>
      <c r="D19" t="s">
        <v>335</v>
      </c>
      <c r="H19" t="s">
        <v>430</v>
      </c>
      <c r="AC19" t="s">
        <v>432</v>
      </c>
      <c r="AD19" t="s">
        <v>431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989</v>
      </c>
      <c r="AN19">
        <v>862</v>
      </c>
    </row>
    <row r="20" spans="2:40" x14ac:dyDescent="0.25">
      <c r="B20" t="s">
        <v>333</v>
      </c>
      <c r="C20" t="s">
        <v>334</v>
      </c>
      <c r="D20" t="s">
        <v>335</v>
      </c>
      <c r="H20" t="s">
        <v>430</v>
      </c>
      <c r="AC20" t="s">
        <v>432</v>
      </c>
      <c r="AD20" t="s">
        <v>431</v>
      </c>
      <c r="AE20">
        <v>64</v>
      </c>
      <c r="AF20">
        <v>19</v>
      </c>
      <c r="AH20" t="s">
        <v>391</v>
      </c>
      <c r="AJ20">
        <v>503</v>
      </c>
      <c r="AK20" t="s">
        <v>204</v>
      </c>
      <c r="AM20">
        <v>1195</v>
      </c>
      <c r="AN20">
        <v>862</v>
      </c>
    </row>
    <row r="21" spans="2:40" x14ac:dyDescent="0.25">
      <c r="B21" t="s">
        <v>333</v>
      </c>
      <c r="C21" t="s">
        <v>334</v>
      </c>
      <c r="D21" t="s">
        <v>335</v>
      </c>
      <c r="H21" t="s">
        <v>430</v>
      </c>
      <c r="AC21" t="s">
        <v>432</v>
      </c>
      <c r="AD21" t="s">
        <v>431</v>
      </c>
      <c r="AE21">
        <v>64</v>
      </c>
      <c r="AF21">
        <v>20</v>
      </c>
      <c r="AH21" t="s">
        <v>390</v>
      </c>
      <c r="AJ21">
        <v>901</v>
      </c>
      <c r="AK21" t="s">
        <v>208</v>
      </c>
      <c r="AM21">
        <v>1401</v>
      </c>
      <c r="AN21">
        <v>862</v>
      </c>
    </row>
    <row r="22" spans="2:40" x14ac:dyDescent="0.25">
      <c r="B22" t="s">
        <v>333</v>
      </c>
      <c r="C22" t="s">
        <v>334</v>
      </c>
      <c r="D22" t="s">
        <v>335</v>
      </c>
      <c r="H22" t="s">
        <v>430</v>
      </c>
      <c r="AC22" t="s">
        <v>432</v>
      </c>
      <c r="AD22" t="s">
        <v>431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1606</v>
      </c>
      <c r="AN22">
        <v>862</v>
      </c>
    </row>
    <row r="23" spans="2:40" x14ac:dyDescent="0.25">
      <c r="B23" t="s">
        <v>333</v>
      </c>
      <c r="C23" t="s">
        <v>334</v>
      </c>
      <c r="D23" t="s">
        <v>335</v>
      </c>
      <c r="H23" t="s">
        <v>430</v>
      </c>
      <c r="AC23" t="s">
        <v>432</v>
      </c>
      <c r="AD23" t="s">
        <v>431</v>
      </c>
      <c r="AE23">
        <v>64</v>
      </c>
      <c r="AF23">
        <v>22</v>
      </c>
      <c r="AH23" t="s">
        <v>390</v>
      </c>
      <c r="AJ23">
        <v>901</v>
      </c>
      <c r="AK23" t="s">
        <v>208</v>
      </c>
      <c r="AM23">
        <v>1812</v>
      </c>
      <c r="AN23">
        <v>862</v>
      </c>
    </row>
    <row r="24" spans="2:40" x14ac:dyDescent="0.25">
      <c r="B24" t="s">
        <v>333</v>
      </c>
      <c r="C24" t="s">
        <v>334</v>
      </c>
      <c r="D24" t="s">
        <v>335</v>
      </c>
      <c r="H24" t="s">
        <v>430</v>
      </c>
      <c r="AC24" t="s">
        <v>432</v>
      </c>
      <c r="AD24" t="s">
        <v>431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2018</v>
      </c>
      <c r="AN24">
        <v>862</v>
      </c>
    </row>
    <row r="25" spans="2:40" x14ac:dyDescent="0.25">
      <c r="B25" t="s">
        <v>333</v>
      </c>
      <c r="C25" t="s">
        <v>334</v>
      </c>
      <c r="D25" t="s">
        <v>335</v>
      </c>
      <c r="H25" t="s">
        <v>430</v>
      </c>
      <c r="AC25" t="s">
        <v>432</v>
      </c>
      <c r="AD25" t="s">
        <v>431</v>
      </c>
      <c r="AE25">
        <v>64</v>
      </c>
      <c r="AF25">
        <v>24</v>
      </c>
      <c r="AH25" t="s">
        <v>388</v>
      </c>
      <c r="AJ25">
        <v>501</v>
      </c>
      <c r="AK25" t="s">
        <v>204</v>
      </c>
      <c r="AM25">
        <v>2224</v>
      </c>
      <c r="AN25">
        <v>862</v>
      </c>
    </row>
    <row r="26" spans="2:40" x14ac:dyDescent="0.25">
      <c r="B26" t="s">
        <v>333</v>
      </c>
      <c r="C26" t="s">
        <v>334</v>
      </c>
      <c r="D26" t="s">
        <v>335</v>
      </c>
      <c r="H26" t="s">
        <v>430</v>
      </c>
      <c r="AC26" t="s">
        <v>432</v>
      </c>
      <c r="AD26" t="s">
        <v>431</v>
      </c>
      <c r="AE26">
        <v>64</v>
      </c>
      <c r="AF26">
        <v>25</v>
      </c>
      <c r="AH26" t="s">
        <v>391</v>
      </c>
      <c r="AJ26">
        <v>503</v>
      </c>
      <c r="AK26" t="s">
        <v>204</v>
      </c>
      <c r="AM26">
        <v>783</v>
      </c>
      <c r="AN26">
        <v>1068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430</v>
      </c>
      <c r="AC27" t="s">
        <v>432</v>
      </c>
      <c r="AD27" t="s">
        <v>431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989</v>
      </c>
      <c r="AN27">
        <v>1068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430</v>
      </c>
      <c r="AC28" t="s">
        <v>432</v>
      </c>
      <c r="AD28" t="s">
        <v>431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1195</v>
      </c>
      <c r="AN28">
        <v>1068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430</v>
      </c>
      <c r="AC29" t="s">
        <v>432</v>
      </c>
      <c r="AD29" t="s">
        <v>431</v>
      </c>
      <c r="AE29">
        <v>64</v>
      </c>
      <c r="AF29">
        <v>28</v>
      </c>
      <c r="AH29" t="s">
        <v>390</v>
      </c>
      <c r="AJ29">
        <v>901</v>
      </c>
      <c r="AK29" t="s">
        <v>208</v>
      </c>
      <c r="AM29">
        <v>1401</v>
      </c>
      <c r="AN29">
        <v>1068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430</v>
      </c>
      <c r="AC30" t="s">
        <v>432</v>
      </c>
      <c r="AD30" t="s">
        <v>431</v>
      </c>
      <c r="AE30">
        <v>64</v>
      </c>
      <c r="AF30">
        <v>29</v>
      </c>
      <c r="AH30" t="s">
        <v>391</v>
      </c>
      <c r="AJ30">
        <v>503</v>
      </c>
      <c r="AK30" t="s">
        <v>204</v>
      </c>
      <c r="AM30">
        <v>1606</v>
      </c>
      <c r="AN30">
        <v>1068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430</v>
      </c>
      <c r="AC31" t="s">
        <v>432</v>
      </c>
      <c r="AD31" t="s">
        <v>431</v>
      </c>
      <c r="AE31">
        <v>64</v>
      </c>
      <c r="AF31">
        <v>30</v>
      </c>
      <c r="AH31" t="s">
        <v>433</v>
      </c>
      <c r="AJ31">
        <v>604</v>
      </c>
      <c r="AK31" t="s">
        <v>205</v>
      </c>
      <c r="AM31">
        <v>1812</v>
      </c>
      <c r="AN31">
        <v>1068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430</v>
      </c>
      <c r="AC32" t="s">
        <v>432</v>
      </c>
      <c r="AD32" t="s">
        <v>431</v>
      </c>
      <c r="AE32">
        <v>64</v>
      </c>
      <c r="AF32">
        <v>31</v>
      </c>
      <c r="AH32" t="s">
        <v>433</v>
      </c>
      <c r="AJ32">
        <v>604</v>
      </c>
      <c r="AK32" t="s">
        <v>205</v>
      </c>
      <c r="AM32">
        <v>2018</v>
      </c>
      <c r="AN32">
        <v>1068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430</v>
      </c>
      <c r="AC33" t="s">
        <v>432</v>
      </c>
      <c r="AD33" t="s">
        <v>431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2224</v>
      </c>
      <c r="AN33">
        <v>1068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430</v>
      </c>
      <c r="AC34" t="s">
        <v>432</v>
      </c>
      <c r="AD34" t="s">
        <v>431</v>
      </c>
      <c r="AE34">
        <v>64</v>
      </c>
      <c r="AF34">
        <v>33</v>
      </c>
      <c r="AH34" t="s">
        <v>388</v>
      </c>
      <c r="AJ34">
        <v>501</v>
      </c>
      <c r="AK34" t="s">
        <v>204</v>
      </c>
      <c r="AM34">
        <v>783</v>
      </c>
      <c r="AN34">
        <v>1274</v>
      </c>
    </row>
    <row r="35" spans="2:40" x14ac:dyDescent="0.25">
      <c r="B35" t="s">
        <v>333</v>
      </c>
      <c r="C35" t="s">
        <v>334</v>
      </c>
      <c r="D35" t="s">
        <v>335</v>
      </c>
      <c r="H35" t="s">
        <v>430</v>
      </c>
      <c r="AC35" t="s">
        <v>432</v>
      </c>
      <c r="AD35" t="s">
        <v>431</v>
      </c>
      <c r="AE35">
        <v>64</v>
      </c>
      <c r="AF35">
        <v>34</v>
      </c>
      <c r="AH35" t="s">
        <v>389</v>
      </c>
      <c r="AJ35">
        <v>903</v>
      </c>
      <c r="AK35" t="s">
        <v>208</v>
      </c>
      <c r="AM35">
        <v>989</v>
      </c>
      <c r="AN35">
        <v>1274</v>
      </c>
    </row>
    <row r="36" spans="2:40" x14ac:dyDescent="0.25">
      <c r="B36" t="s">
        <v>333</v>
      </c>
      <c r="C36" t="s">
        <v>334</v>
      </c>
      <c r="D36" t="s">
        <v>335</v>
      </c>
      <c r="H36" t="s">
        <v>430</v>
      </c>
      <c r="AC36" t="s">
        <v>432</v>
      </c>
      <c r="AD36" t="s">
        <v>431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1195</v>
      </c>
      <c r="AN36">
        <v>1274</v>
      </c>
    </row>
    <row r="37" spans="2:40" x14ac:dyDescent="0.25">
      <c r="B37" t="s">
        <v>333</v>
      </c>
      <c r="C37" t="s">
        <v>334</v>
      </c>
      <c r="D37" t="s">
        <v>335</v>
      </c>
      <c r="H37" t="s">
        <v>430</v>
      </c>
      <c r="AC37" t="s">
        <v>432</v>
      </c>
      <c r="AD37" t="s">
        <v>431</v>
      </c>
      <c r="AE37">
        <v>64</v>
      </c>
      <c r="AF37">
        <v>36</v>
      </c>
      <c r="AH37" t="s">
        <v>389</v>
      </c>
      <c r="AJ37">
        <v>903</v>
      </c>
      <c r="AK37" t="s">
        <v>208</v>
      </c>
      <c r="AM37">
        <v>1401</v>
      </c>
      <c r="AN37">
        <v>1274</v>
      </c>
    </row>
    <row r="38" spans="2:40" x14ac:dyDescent="0.25">
      <c r="B38" t="s">
        <v>333</v>
      </c>
      <c r="C38" t="s">
        <v>334</v>
      </c>
      <c r="D38" t="s">
        <v>335</v>
      </c>
      <c r="H38" t="s">
        <v>430</v>
      </c>
      <c r="AC38" t="s">
        <v>432</v>
      </c>
      <c r="AD38" t="s">
        <v>431</v>
      </c>
      <c r="AE38">
        <v>64</v>
      </c>
      <c r="AF38">
        <v>37</v>
      </c>
      <c r="AH38" t="s">
        <v>389</v>
      </c>
      <c r="AJ38">
        <v>903</v>
      </c>
      <c r="AK38" t="s">
        <v>208</v>
      </c>
      <c r="AM38">
        <v>1606</v>
      </c>
      <c r="AN38">
        <v>1274</v>
      </c>
    </row>
    <row r="39" spans="2:40" x14ac:dyDescent="0.25">
      <c r="B39" t="s">
        <v>333</v>
      </c>
      <c r="C39" t="s">
        <v>334</v>
      </c>
      <c r="D39" t="s">
        <v>335</v>
      </c>
      <c r="H39" t="s">
        <v>430</v>
      </c>
      <c r="AC39" t="s">
        <v>432</v>
      </c>
      <c r="AD39" t="s">
        <v>431</v>
      </c>
      <c r="AE39">
        <v>64</v>
      </c>
      <c r="AF39">
        <v>38</v>
      </c>
      <c r="AH39" t="s">
        <v>391</v>
      </c>
      <c r="AJ39">
        <v>503</v>
      </c>
      <c r="AK39" t="s">
        <v>204</v>
      </c>
      <c r="AM39">
        <v>1812</v>
      </c>
      <c r="AN39">
        <v>1274</v>
      </c>
    </row>
    <row r="40" spans="2:40" x14ac:dyDescent="0.25">
      <c r="B40" t="s">
        <v>333</v>
      </c>
      <c r="C40" t="s">
        <v>334</v>
      </c>
      <c r="D40" t="s">
        <v>335</v>
      </c>
      <c r="H40" t="s">
        <v>430</v>
      </c>
      <c r="AC40" t="s">
        <v>432</v>
      </c>
      <c r="AD40" t="s">
        <v>431</v>
      </c>
      <c r="AE40">
        <v>64</v>
      </c>
      <c r="AF40">
        <v>39</v>
      </c>
      <c r="AH40" t="s">
        <v>391</v>
      </c>
      <c r="AJ40">
        <v>503</v>
      </c>
      <c r="AK40" t="s">
        <v>204</v>
      </c>
      <c r="AM40">
        <v>2018</v>
      </c>
      <c r="AN40">
        <v>1274</v>
      </c>
    </row>
    <row r="41" spans="2:40" x14ac:dyDescent="0.25">
      <c r="B41" t="s">
        <v>333</v>
      </c>
      <c r="C41" t="s">
        <v>334</v>
      </c>
      <c r="D41" t="s">
        <v>335</v>
      </c>
      <c r="H41" t="s">
        <v>430</v>
      </c>
      <c r="AC41" t="s">
        <v>432</v>
      </c>
      <c r="AD41" t="s">
        <v>431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2224</v>
      </c>
      <c r="AN41">
        <v>1274</v>
      </c>
    </row>
    <row r="42" spans="2:40" x14ac:dyDescent="0.25">
      <c r="B42" t="s">
        <v>333</v>
      </c>
      <c r="C42" t="s">
        <v>334</v>
      </c>
      <c r="D42" t="s">
        <v>335</v>
      </c>
      <c r="H42" t="s">
        <v>430</v>
      </c>
      <c r="AC42" t="s">
        <v>432</v>
      </c>
      <c r="AD42" t="s">
        <v>431</v>
      </c>
      <c r="AE42">
        <v>64</v>
      </c>
      <c r="AF42">
        <v>41</v>
      </c>
      <c r="AH42" t="s">
        <v>389</v>
      </c>
      <c r="AJ42">
        <v>903</v>
      </c>
      <c r="AK42" t="s">
        <v>208</v>
      </c>
      <c r="AM42">
        <v>783</v>
      </c>
      <c r="AN42">
        <v>1479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430</v>
      </c>
      <c r="AC43" t="s">
        <v>432</v>
      </c>
      <c r="AD43" t="s">
        <v>431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989</v>
      </c>
      <c r="AN43">
        <v>1479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430</v>
      </c>
      <c r="AC44" t="s">
        <v>432</v>
      </c>
      <c r="AD44" t="s">
        <v>431</v>
      </c>
      <c r="AE44">
        <v>64</v>
      </c>
      <c r="AF44">
        <v>43</v>
      </c>
      <c r="AH44" t="s">
        <v>391</v>
      </c>
      <c r="AJ44">
        <v>503</v>
      </c>
      <c r="AK44" t="s">
        <v>204</v>
      </c>
      <c r="AM44">
        <v>1195</v>
      </c>
      <c r="AN44">
        <v>1479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430</v>
      </c>
      <c r="AC45" t="s">
        <v>432</v>
      </c>
      <c r="AD45" t="s">
        <v>431</v>
      </c>
      <c r="AE45">
        <v>64</v>
      </c>
      <c r="AF45">
        <v>44</v>
      </c>
      <c r="AH45" t="s">
        <v>401</v>
      </c>
      <c r="AJ45">
        <v>102</v>
      </c>
      <c r="AK45" t="s">
        <v>200</v>
      </c>
      <c r="AM45">
        <v>1401</v>
      </c>
      <c r="AN45">
        <v>1479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430</v>
      </c>
      <c r="AC46" t="s">
        <v>432</v>
      </c>
      <c r="AD46" t="s">
        <v>431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1606</v>
      </c>
      <c r="AN46">
        <v>1479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430</v>
      </c>
      <c r="AC47" t="s">
        <v>432</v>
      </c>
      <c r="AD47" t="s">
        <v>431</v>
      </c>
      <c r="AE47">
        <v>64</v>
      </c>
      <c r="AF47">
        <v>46</v>
      </c>
      <c r="AH47" t="s">
        <v>391</v>
      </c>
      <c r="AJ47">
        <v>503</v>
      </c>
      <c r="AK47" t="s">
        <v>204</v>
      </c>
      <c r="AM47">
        <v>1812</v>
      </c>
      <c r="AN47">
        <v>1479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430</v>
      </c>
      <c r="AC48" t="s">
        <v>432</v>
      </c>
      <c r="AD48" t="s">
        <v>431</v>
      </c>
      <c r="AE48">
        <v>64</v>
      </c>
      <c r="AF48">
        <v>47</v>
      </c>
      <c r="AH48" t="s">
        <v>389</v>
      </c>
      <c r="AJ48">
        <v>903</v>
      </c>
      <c r="AK48" t="s">
        <v>208</v>
      </c>
      <c r="AM48">
        <v>2018</v>
      </c>
      <c r="AN48">
        <v>1479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430</v>
      </c>
      <c r="AC49" t="s">
        <v>432</v>
      </c>
      <c r="AD49" t="s">
        <v>431</v>
      </c>
      <c r="AE49">
        <v>64</v>
      </c>
      <c r="AF49">
        <v>48</v>
      </c>
      <c r="AH49" t="s">
        <v>387</v>
      </c>
      <c r="AJ49">
        <v>305</v>
      </c>
      <c r="AK49" t="s">
        <v>202</v>
      </c>
      <c r="AM49">
        <v>2224</v>
      </c>
      <c r="AN49">
        <v>1479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430</v>
      </c>
      <c r="AC50" t="s">
        <v>432</v>
      </c>
      <c r="AD50" t="s">
        <v>431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783</v>
      </c>
      <c r="AN50">
        <v>1685</v>
      </c>
    </row>
    <row r="51" spans="2:40" x14ac:dyDescent="0.25">
      <c r="B51" t="s">
        <v>333</v>
      </c>
      <c r="C51" t="s">
        <v>334</v>
      </c>
      <c r="D51" t="s">
        <v>335</v>
      </c>
      <c r="H51" t="s">
        <v>430</v>
      </c>
      <c r="AC51" t="s">
        <v>432</v>
      </c>
      <c r="AD51" t="s">
        <v>431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989</v>
      </c>
      <c r="AN51">
        <v>1685</v>
      </c>
    </row>
    <row r="52" spans="2:40" x14ac:dyDescent="0.25">
      <c r="B52" t="s">
        <v>333</v>
      </c>
      <c r="C52" t="s">
        <v>334</v>
      </c>
      <c r="D52" t="s">
        <v>335</v>
      </c>
      <c r="H52" t="s">
        <v>430</v>
      </c>
      <c r="AC52" t="s">
        <v>432</v>
      </c>
      <c r="AD52" t="s">
        <v>431</v>
      </c>
      <c r="AE52">
        <v>64</v>
      </c>
      <c r="AF52">
        <v>51</v>
      </c>
      <c r="AH52" t="s">
        <v>391</v>
      </c>
      <c r="AJ52">
        <v>503</v>
      </c>
      <c r="AK52" t="s">
        <v>204</v>
      </c>
      <c r="AM52">
        <v>1195</v>
      </c>
      <c r="AN52">
        <v>1685</v>
      </c>
    </row>
    <row r="53" spans="2:40" x14ac:dyDescent="0.25">
      <c r="B53" t="s">
        <v>333</v>
      </c>
      <c r="C53" t="s">
        <v>334</v>
      </c>
      <c r="D53" t="s">
        <v>335</v>
      </c>
      <c r="H53" t="s">
        <v>430</v>
      </c>
      <c r="AC53" t="s">
        <v>432</v>
      </c>
      <c r="AD53" t="s">
        <v>431</v>
      </c>
      <c r="AE53">
        <v>64</v>
      </c>
      <c r="AF53">
        <v>52</v>
      </c>
      <c r="AH53" t="s">
        <v>389</v>
      </c>
      <c r="AJ53">
        <v>903</v>
      </c>
      <c r="AK53" t="s">
        <v>208</v>
      </c>
      <c r="AM53">
        <v>1401</v>
      </c>
      <c r="AN53">
        <v>1685</v>
      </c>
    </row>
    <row r="54" spans="2:40" x14ac:dyDescent="0.25">
      <c r="B54" t="s">
        <v>333</v>
      </c>
      <c r="C54" t="s">
        <v>334</v>
      </c>
      <c r="D54" t="s">
        <v>335</v>
      </c>
      <c r="H54" t="s">
        <v>430</v>
      </c>
      <c r="AC54" t="s">
        <v>432</v>
      </c>
      <c r="AD54" t="s">
        <v>431</v>
      </c>
      <c r="AE54">
        <v>64</v>
      </c>
      <c r="AF54">
        <v>53</v>
      </c>
      <c r="AH54" t="s">
        <v>389</v>
      </c>
      <c r="AJ54">
        <v>903</v>
      </c>
      <c r="AK54" t="s">
        <v>208</v>
      </c>
      <c r="AM54">
        <v>1606</v>
      </c>
      <c r="AN54">
        <v>1685</v>
      </c>
    </row>
    <row r="55" spans="2:40" x14ac:dyDescent="0.25">
      <c r="B55" t="s">
        <v>333</v>
      </c>
      <c r="C55" t="s">
        <v>334</v>
      </c>
      <c r="D55" t="s">
        <v>335</v>
      </c>
      <c r="H55" t="s">
        <v>430</v>
      </c>
      <c r="AC55" t="s">
        <v>432</v>
      </c>
      <c r="AD55" t="s">
        <v>431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1812</v>
      </c>
      <c r="AN55">
        <v>1685</v>
      </c>
    </row>
    <row r="56" spans="2:40" x14ac:dyDescent="0.25">
      <c r="B56" t="s">
        <v>333</v>
      </c>
      <c r="C56" t="s">
        <v>334</v>
      </c>
      <c r="D56" t="s">
        <v>335</v>
      </c>
      <c r="H56" t="s">
        <v>430</v>
      </c>
      <c r="AC56" t="s">
        <v>432</v>
      </c>
      <c r="AD56" t="s">
        <v>431</v>
      </c>
      <c r="AE56">
        <v>64</v>
      </c>
      <c r="AF56">
        <v>55</v>
      </c>
      <c r="AH56" t="s">
        <v>388</v>
      </c>
      <c r="AJ56">
        <v>501</v>
      </c>
      <c r="AK56" t="s">
        <v>204</v>
      </c>
      <c r="AM56">
        <v>2018</v>
      </c>
      <c r="AN56">
        <v>1685</v>
      </c>
    </row>
    <row r="57" spans="2:40" x14ac:dyDescent="0.25">
      <c r="B57" t="s">
        <v>333</v>
      </c>
      <c r="C57" t="s">
        <v>334</v>
      </c>
      <c r="D57" t="s">
        <v>335</v>
      </c>
      <c r="H57" t="s">
        <v>430</v>
      </c>
      <c r="AC57" t="s">
        <v>432</v>
      </c>
      <c r="AD57" t="s">
        <v>431</v>
      </c>
      <c r="AE57">
        <v>64</v>
      </c>
      <c r="AF57">
        <v>56</v>
      </c>
      <c r="AH57" t="s">
        <v>387</v>
      </c>
      <c r="AJ57">
        <v>305</v>
      </c>
      <c r="AK57" t="s">
        <v>202</v>
      </c>
      <c r="AM57">
        <v>2224</v>
      </c>
      <c r="AN57">
        <v>1685</v>
      </c>
    </row>
    <row r="58" spans="2:40" x14ac:dyDescent="0.25">
      <c r="B58" t="s">
        <v>333</v>
      </c>
      <c r="C58" t="s">
        <v>334</v>
      </c>
      <c r="D58" t="s">
        <v>335</v>
      </c>
      <c r="H58" t="s">
        <v>430</v>
      </c>
      <c r="AC58" t="s">
        <v>432</v>
      </c>
      <c r="AD58" t="s">
        <v>431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783</v>
      </c>
      <c r="AN58">
        <v>1891</v>
      </c>
    </row>
    <row r="59" spans="2:40" x14ac:dyDescent="0.25">
      <c r="B59" t="s">
        <v>333</v>
      </c>
      <c r="C59" t="s">
        <v>334</v>
      </c>
      <c r="D59" t="s">
        <v>335</v>
      </c>
      <c r="H59" t="s">
        <v>430</v>
      </c>
      <c r="AC59" t="s">
        <v>432</v>
      </c>
      <c r="AD59" t="s">
        <v>431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989</v>
      </c>
      <c r="AN59">
        <v>1891</v>
      </c>
    </row>
    <row r="60" spans="2:40" x14ac:dyDescent="0.25">
      <c r="B60" t="s">
        <v>333</v>
      </c>
      <c r="C60" t="s">
        <v>334</v>
      </c>
      <c r="D60" t="s">
        <v>335</v>
      </c>
      <c r="H60" t="s">
        <v>430</v>
      </c>
      <c r="AC60" t="s">
        <v>432</v>
      </c>
      <c r="AD60" t="s">
        <v>431</v>
      </c>
      <c r="AE60">
        <v>64</v>
      </c>
      <c r="AF60">
        <v>59</v>
      </c>
      <c r="AH60" t="s">
        <v>387</v>
      </c>
      <c r="AJ60">
        <v>305</v>
      </c>
      <c r="AK60" t="s">
        <v>202</v>
      </c>
      <c r="AM60">
        <v>1195</v>
      </c>
      <c r="AN60">
        <v>1891</v>
      </c>
    </row>
    <row r="61" spans="2:40" x14ac:dyDescent="0.25">
      <c r="B61" t="s">
        <v>333</v>
      </c>
      <c r="C61" t="s">
        <v>334</v>
      </c>
      <c r="D61" t="s">
        <v>335</v>
      </c>
      <c r="H61" t="s">
        <v>430</v>
      </c>
      <c r="AC61" t="s">
        <v>432</v>
      </c>
      <c r="AD61" t="s">
        <v>431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1401</v>
      </c>
      <c r="AN61">
        <v>1891</v>
      </c>
    </row>
    <row r="62" spans="2:40" x14ac:dyDescent="0.25">
      <c r="B62" t="s">
        <v>333</v>
      </c>
      <c r="C62" t="s">
        <v>334</v>
      </c>
      <c r="D62" t="s">
        <v>335</v>
      </c>
      <c r="H62" t="s">
        <v>430</v>
      </c>
      <c r="AC62" t="s">
        <v>432</v>
      </c>
      <c r="AD62" t="s">
        <v>431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1606</v>
      </c>
      <c r="AN62">
        <v>1891</v>
      </c>
    </row>
    <row r="63" spans="2:40" x14ac:dyDescent="0.25">
      <c r="B63" t="s">
        <v>333</v>
      </c>
      <c r="C63" t="s">
        <v>334</v>
      </c>
      <c r="D63" t="s">
        <v>335</v>
      </c>
      <c r="H63" t="s">
        <v>430</v>
      </c>
      <c r="AC63" t="s">
        <v>432</v>
      </c>
      <c r="AD63" t="s">
        <v>431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1812</v>
      </c>
      <c r="AN63">
        <v>1891</v>
      </c>
    </row>
    <row r="64" spans="2:40" x14ac:dyDescent="0.25">
      <c r="B64" t="s">
        <v>333</v>
      </c>
      <c r="C64" t="s">
        <v>334</v>
      </c>
      <c r="D64" t="s">
        <v>335</v>
      </c>
      <c r="H64" t="s">
        <v>430</v>
      </c>
      <c r="AC64" t="s">
        <v>432</v>
      </c>
      <c r="AD64" t="s">
        <v>431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2018</v>
      </c>
      <c r="AN64">
        <v>1891</v>
      </c>
    </row>
    <row r="65" spans="2:40" x14ac:dyDescent="0.25">
      <c r="B65" t="s">
        <v>333</v>
      </c>
      <c r="C65" t="s">
        <v>334</v>
      </c>
      <c r="D65" t="s">
        <v>335</v>
      </c>
      <c r="H65" t="s">
        <v>430</v>
      </c>
      <c r="AC65" t="s">
        <v>432</v>
      </c>
      <c r="AD65" t="s">
        <v>431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2224</v>
      </c>
      <c r="AN65">
        <v>1891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435</v>
      </c>
      <c r="AC2" t="s">
        <v>437</v>
      </c>
      <c r="AD2" t="s">
        <v>436</v>
      </c>
      <c r="AE2">
        <v>64</v>
      </c>
      <c r="AF2">
        <v>1</v>
      </c>
      <c r="AH2" t="s">
        <v>388</v>
      </c>
      <c r="AJ2">
        <v>501</v>
      </c>
      <c r="AK2" t="s">
        <v>204</v>
      </c>
      <c r="AM2">
        <v>812</v>
      </c>
      <c r="AN2">
        <v>448</v>
      </c>
    </row>
    <row r="3" spans="1:40" x14ac:dyDescent="0.25">
      <c r="B3" t="s">
        <v>333</v>
      </c>
      <c r="C3" t="s">
        <v>334</v>
      </c>
      <c r="D3" t="s">
        <v>335</v>
      </c>
      <c r="H3" t="s">
        <v>435</v>
      </c>
      <c r="AC3" t="s">
        <v>437</v>
      </c>
      <c r="AD3" t="s">
        <v>436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1015</v>
      </c>
      <c r="AN3">
        <v>448</v>
      </c>
    </row>
    <row r="4" spans="1:40" x14ac:dyDescent="0.25">
      <c r="B4" t="s">
        <v>333</v>
      </c>
      <c r="C4" t="s">
        <v>334</v>
      </c>
      <c r="D4" t="s">
        <v>335</v>
      </c>
      <c r="H4" t="s">
        <v>435</v>
      </c>
      <c r="AC4" t="s">
        <v>437</v>
      </c>
      <c r="AD4" t="s">
        <v>436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1218</v>
      </c>
      <c r="AN4">
        <v>448</v>
      </c>
    </row>
    <row r="5" spans="1:40" x14ac:dyDescent="0.25">
      <c r="B5" t="s">
        <v>333</v>
      </c>
      <c r="C5" t="s">
        <v>334</v>
      </c>
      <c r="D5" t="s">
        <v>335</v>
      </c>
      <c r="H5" t="s">
        <v>435</v>
      </c>
      <c r="AC5" t="s">
        <v>437</v>
      </c>
      <c r="AD5" t="s">
        <v>436</v>
      </c>
      <c r="AE5">
        <v>64</v>
      </c>
      <c r="AF5">
        <v>4</v>
      </c>
      <c r="AH5" t="s">
        <v>388</v>
      </c>
      <c r="AJ5">
        <v>501</v>
      </c>
      <c r="AK5" t="s">
        <v>204</v>
      </c>
      <c r="AM5">
        <v>1421</v>
      </c>
      <c r="AN5">
        <v>448</v>
      </c>
    </row>
    <row r="6" spans="1:40" x14ac:dyDescent="0.25">
      <c r="B6" t="s">
        <v>333</v>
      </c>
      <c r="C6" t="s">
        <v>334</v>
      </c>
      <c r="D6" t="s">
        <v>335</v>
      </c>
      <c r="H6" t="s">
        <v>435</v>
      </c>
      <c r="AC6" t="s">
        <v>437</v>
      </c>
      <c r="AD6" t="s">
        <v>436</v>
      </c>
      <c r="AE6">
        <v>64</v>
      </c>
      <c r="AF6">
        <v>5</v>
      </c>
      <c r="AH6" t="s">
        <v>388</v>
      </c>
      <c r="AJ6">
        <v>501</v>
      </c>
      <c r="AK6" t="s">
        <v>204</v>
      </c>
      <c r="AM6">
        <v>1624</v>
      </c>
      <c r="AN6">
        <v>448</v>
      </c>
    </row>
    <row r="7" spans="1:40" x14ac:dyDescent="0.25">
      <c r="B7" t="s">
        <v>333</v>
      </c>
      <c r="C7" t="s">
        <v>334</v>
      </c>
      <c r="D7" t="s">
        <v>335</v>
      </c>
      <c r="H7" t="s">
        <v>435</v>
      </c>
      <c r="AC7" t="s">
        <v>437</v>
      </c>
      <c r="AD7" t="s">
        <v>436</v>
      </c>
      <c r="AE7">
        <v>64</v>
      </c>
      <c r="AF7">
        <v>6</v>
      </c>
      <c r="AH7" t="s">
        <v>387</v>
      </c>
      <c r="AJ7">
        <v>305</v>
      </c>
      <c r="AK7" t="s">
        <v>202</v>
      </c>
      <c r="AM7">
        <v>1826</v>
      </c>
      <c r="AN7">
        <v>448</v>
      </c>
    </row>
    <row r="8" spans="1:40" x14ac:dyDescent="0.25">
      <c r="B8" t="s">
        <v>333</v>
      </c>
      <c r="C8" t="s">
        <v>334</v>
      </c>
      <c r="D8" t="s">
        <v>335</v>
      </c>
      <c r="H8" t="s">
        <v>435</v>
      </c>
      <c r="AC8" t="s">
        <v>437</v>
      </c>
      <c r="AD8" t="s">
        <v>436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2029</v>
      </c>
      <c r="AN8">
        <v>448</v>
      </c>
    </row>
    <row r="9" spans="1:40" x14ac:dyDescent="0.25">
      <c r="B9" t="s">
        <v>333</v>
      </c>
      <c r="C9" t="s">
        <v>334</v>
      </c>
      <c r="D9" t="s">
        <v>335</v>
      </c>
      <c r="H9" t="s">
        <v>435</v>
      </c>
      <c r="AC9" t="s">
        <v>437</v>
      </c>
      <c r="AD9" t="s">
        <v>436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2232</v>
      </c>
      <c r="AN9">
        <v>448</v>
      </c>
    </row>
    <row r="10" spans="1:40" x14ac:dyDescent="0.25">
      <c r="B10" t="s">
        <v>333</v>
      </c>
      <c r="C10" t="s">
        <v>334</v>
      </c>
      <c r="D10" t="s">
        <v>335</v>
      </c>
      <c r="H10" t="s">
        <v>435</v>
      </c>
      <c r="AC10" t="s">
        <v>437</v>
      </c>
      <c r="AD10" t="s">
        <v>436</v>
      </c>
      <c r="AE10">
        <v>64</v>
      </c>
      <c r="AF10">
        <v>9</v>
      </c>
      <c r="AH10" t="s">
        <v>387</v>
      </c>
      <c r="AJ10">
        <v>305</v>
      </c>
      <c r="AK10" t="s">
        <v>202</v>
      </c>
      <c r="AM10">
        <v>812</v>
      </c>
      <c r="AN10">
        <v>651</v>
      </c>
    </row>
    <row r="11" spans="1:40" x14ac:dyDescent="0.25">
      <c r="B11" t="s">
        <v>333</v>
      </c>
      <c r="C11" t="s">
        <v>334</v>
      </c>
      <c r="D11" t="s">
        <v>335</v>
      </c>
      <c r="H11" t="s">
        <v>435</v>
      </c>
      <c r="AC11" t="s">
        <v>437</v>
      </c>
      <c r="AD11" t="s">
        <v>436</v>
      </c>
      <c r="AE11">
        <v>64</v>
      </c>
      <c r="AF11">
        <v>10</v>
      </c>
      <c r="AH11" t="s">
        <v>389</v>
      </c>
      <c r="AJ11">
        <v>903</v>
      </c>
      <c r="AK11" t="s">
        <v>208</v>
      </c>
      <c r="AM11">
        <v>1015</v>
      </c>
      <c r="AN11">
        <v>651</v>
      </c>
    </row>
    <row r="12" spans="1:40" x14ac:dyDescent="0.25">
      <c r="B12" t="s">
        <v>333</v>
      </c>
      <c r="C12" t="s">
        <v>334</v>
      </c>
      <c r="D12" t="s">
        <v>335</v>
      </c>
      <c r="H12" t="s">
        <v>435</v>
      </c>
      <c r="AC12" t="s">
        <v>437</v>
      </c>
      <c r="AD12" t="s">
        <v>436</v>
      </c>
      <c r="AE12">
        <v>64</v>
      </c>
      <c r="AF12">
        <v>11</v>
      </c>
      <c r="AH12" t="s">
        <v>391</v>
      </c>
      <c r="AJ12">
        <v>503</v>
      </c>
      <c r="AK12" t="s">
        <v>204</v>
      </c>
      <c r="AM12">
        <v>1218</v>
      </c>
      <c r="AN12">
        <v>651</v>
      </c>
    </row>
    <row r="13" spans="1:40" x14ac:dyDescent="0.25">
      <c r="B13" t="s">
        <v>333</v>
      </c>
      <c r="C13" t="s">
        <v>334</v>
      </c>
      <c r="D13" t="s">
        <v>335</v>
      </c>
      <c r="H13" t="s">
        <v>435</v>
      </c>
      <c r="AC13" t="s">
        <v>437</v>
      </c>
      <c r="AD13" t="s">
        <v>436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1421</v>
      </c>
      <c r="AN13">
        <v>651</v>
      </c>
    </row>
    <row r="14" spans="1:40" x14ac:dyDescent="0.25">
      <c r="B14" t="s">
        <v>333</v>
      </c>
      <c r="C14" t="s">
        <v>334</v>
      </c>
      <c r="D14" t="s">
        <v>335</v>
      </c>
      <c r="H14" t="s">
        <v>435</v>
      </c>
      <c r="AC14" t="s">
        <v>437</v>
      </c>
      <c r="AD14" t="s">
        <v>436</v>
      </c>
      <c r="AE14">
        <v>64</v>
      </c>
      <c r="AF14">
        <v>13</v>
      </c>
      <c r="AH14" t="s">
        <v>389</v>
      </c>
      <c r="AJ14">
        <v>903</v>
      </c>
      <c r="AK14" t="s">
        <v>208</v>
      </c>
      <c r="AM14">
        <v>1624</v>
      </c>
      <c r="AN14">
        <v>651</v>
      </c>
    </row>
    <row r="15" spans="1:40" x14ac:dyDescent="0.25">
      <c r="B15" t="s">
        <v>333</v>
      </c>
      <c r="C15" t="s">
        <v>334</v>
      </c>
      <c r="D15" t="s">
        <v>335</v>
      </c>
      <c r="H15" t="s">
        <v>435</v>
      </c>
      <c r="AC15" t="s">
        <v>437</v>
      </c>
      <c r="AD15" t="s">
        <v>436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1826</v>
      </c>
      <c r="AN15">
        <v>651</v>
      </c>
    </row>
    <row r="16" spans="1:40" x14ac:dyDescent="0.25">
      <c r="B16" t="s">
        <v>333</v>
      </c>
      <c r="C16" t="s">
        <v>334</v>
      </c>
      <c r="D16" t="s">
        <v>335</v>
      </c>
      <c r="H16" t="s">
        <v>435</v>
      </c>
      <c r="AC16" t="s">
        <v>437</v>
      </c>
      <c r="AD16" t="s">
        <v>436</v>
      </c>
      <c r="AE16">
        <v>64</v>
      </c>
      <c r="AF16">
        <v>15</v>
      </c>
      <c r="AH16" t="s">
        <v>388</v>
      </c>
      <c r="AJ16">
        <v>501</v>
      </c>
      <c r="AK16" t="s">
        <v>204</v>
      </c>
      <c r="AM16">
        <v>2029</v>
      </c>
      <c r="AN16">
        <v>651</v>
      </c>
    </row>
    <row r="17" spans="2:40" x14ac:dyDescent="0.25">
      <c r="B17" t="s">
        <v>333</v>
      </c>
      <c r="C17" t="s">
        <v>334</v>
      </c>
      <c r="D17" t="s">
        <v>335</v>
      </c>
      <c r="H17" t="s">
        <v>435</v>
      </c>
      <c r="AC17" t="s">
        <v>437</v>
      </c>
      <c r="AD17" t="s">
        <v>436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2232</v>
      </c>
      <c r="AN17">
        <v>651</v>
      </c>
    </row>
    <row r="18" spans="2:40" x14ac:dyDescent="0.25">
      <c r="B18" t="s">
        <v>333</v>
      </c>
      <c r="C18" t="s">
        <v>334</v>
      </c>
      <c r="D18" t="s">
        <v>335</v>
      </c>
      <c r="H18" t="s">
        <v>435</v>
      </c>
      <c r="AC18" t="s">
        <v>437</v>
      </c>
      <c r="AD18" t="s">
        <v>436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812</v>
      </c>
      <c r="AN18">
        <v>854</v>
      </c>
    </row>
    <row r="19" spans="2:40" x14ac:dyDescent="0.25">
      <c r="B19" t="s">
        <v>333</v>
      </c>
      <c r="C19" t="s">
        <v>334</v>
      </c>
      <c r="D19" t="s">
        <v>335</v>
      </c>
      <c r="H19" t="s">
        <v>435</v>
      </c>
      <c r="AC19" t="s">
        <v>437</v>
      </c>
      <c r="AD19" t="s">
        <v>436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1015</v>
      </c>
      <c r="AN19">
        <v>854</v>
      </c>
    </row>
    <row r="20" spans="2:40" x14ac:dyDescent="0.25">
      <c r="B20" t="s">
        <v>333</v>
      </c>
      <c r="C20" t="s">
        <v>334</v>
      </c>
      <c r="D20" t="s">
        <v>335</v>
      </c>
      <c r="H20" t="s">
        <v>435</v>
      </c>
      <c r="AC20" t="s">
        <v>437</v>
      </c>
      <c r="AD20" t="s">
        <v>436</v>
      </c>
      <c r="AE20">
        <v>64</v>
      </c>
      <c r="AF20">
        <v>19</v>
      </c>
      <c r="AH20" t="s">
        <v>392</v>
      </c>
      <c r="AJ20">
        <v>603</v>
      </c>
      <c r="AK20" t="s">
        <v>205</v>
      </c>
      <c r="AM20">
        <v>1218</v>
      </c>
      <c r="AN20">
        <v>854</v>
      </c>
    </row>
    <row r="21" spans="2:40" x14ac:dyDescent="0.25">
      <c r="B21" t="s">
        <v>333</v>
      </c>
      <c r="C21" t="s">
        <v>334</v>
      </c>
      <c r="D21" t="s">
        <v>335</v>
      </c>
      <c r="H21" t="s">
        <v>435</v>
      </c>
      <c r="AC21" t="s">
        <v>437</v>
      </c>
      <c r="AD21" t="s">
        <v>436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1421</v>
      </c>
      <c r="AN21">
        <v>854</v>
      </c>
    </row>
    <row r="22" spans="2:40" x14ac:dyDescent="0.25">
      <c r="B22" t="s">
        <v>333</v>
      </c>
      <c r="C22" t="s">
        <v>334</v>
      </c>
      <c r="D22" t="s">
        <v>335</v>
      </c>
      <c r="H22" t="s">
        <v>435</v>
      </c>
      <c r="AC22" t="s">
        <v>437</v>
      </c>
      <c r="AD22" t="s">
        <v>436</v>
      </c>
      <c r="AE22">
        <v>64</v>
      </c>
      <c r="AF22">
        <v>21</v>
      </c>
      <c r="AH22" t="s">
        <v>390</v>
      </c>
      <c r="AJ22">
        <v>901</v>
      </c>
      <c r="AK22" t="s">
        <v>208</v>
      </c>
      <c r="AM22">
        <v>1624</v>
      </c>
      <c r="AN22">
        <v>854</v>
      </c>
    </row>
    <row r="23" spans="2:40" x14ac:dyDescent="0.25">
      <c r="B23" t="s">
        <v>333</v>
      </c>
      <c r="C23" t="s">
        <v>334</v>
      </c>
      <c r="D23" t="s">
        <v>335</v>
      </c>
      <c r="H23" t="s">
        <v>435</v>
      </c>
      <c r="AC23" t="s">
        <v>437</v>
      </c>
      <c r="AD23" t="s">
        <v>436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1826</v>
      </c>
      <c r="AN23">
        <v>854</v>
      </c>
    </row>
    <row r="24" spans="2:40" x14ac:dyDescent="0.25">
      <c r="B24" t="s">
        <v>333</v>
      </c>
      <c r="C24" t="s">
        <v>334</v>
      </c>
      <c r="D24" t="s">
        <v>335</v>
      </c>
      <c r="H24" t="s">
        <v>435</v>
      </c>
      <c r="AC24" t="s">
        <v>437</v>
      </c>
      <c r="AD24" t="s">
        <v>436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2029</v>
      </c>
      <c r="AN24">
        <v>854</v>
      </c>
    </row>
    <row r="25" spans="2:40" x14ac:dyDescent="0.25">
      <c r="B25" t="s">
        <v>333</v>
      </c>
      <c r="C25" t="s">
        <v>334</v>
      </c>
      <c r="D25" t="s">
        <v>335</v>
      </c>
      <c r="H25" t="s">
        <v>435</v>
      </c>
      <c r="AC25" t="s">
        <v>437</v>
      </c>
      <c r="AD25" t="s">
        <v>436</v>
      </c>
      <c r="AE25">
        <v>64</v>
      </c>
      <c r="AF25">
        <v>24</v>
      </c>
      <c r="AH25" t="s">
        <v>387</v>
      </c>
      <c r="AJ25">
        <v>305</v>
      </c>
      <c r="AK25" t="s">
        <v>202</v>
      </c>
      <c r="AM25">
        <v>2232</v>
      </c>
      <c r="AN25">
        <v>854</v>
      </c>
    </row>
    <row r="26" spans="2:40" x14ac:dyDescent="0.25">
      <c r="B26" t="s">
        <v>333</v>
      </c>
      <c r="C26" t="s">
        <v>334</v>
      </c>
      <c r="D26" t="s">
        <v>335</v>
      </c>
      <c r="H26" t="s">
        <v>435</v>
      </c>
      <c r="AC26" t="s">
        <v>437</v>
      </c>
      <c r="AD26" t="s">
        <v>436</v>
      </c>
      <c r="AE26">
        <v>64</v>
      </c>
      <c r="AF26">
        <v>25</v>
      </c>
      <c r="AH26" t="s">
        <v>388</v>
      </c>
      <c r="AJ26">
        <v>501</v>
      </c>
      <c r="AK26" t="s">
        <v>204</v>
      </c>
      <c r="AM26">
        <v>812</v>
      </c>
      <c r="AN26">
        <v>1057</v>
      </c>
    </row>
    <row r="27" spans="2:40" x14ac:dyDescent="0.25">
      <c r="B27" t="s">
        <v>333</v>
      </c>
      <c r="C27" t="s">
        <v>334</v>
      </c>
      <c r="D27" t="s">
        <v>335</v>
      </c>
      <c r="H27" t="s">
        <v>435</v>
      </c>
      <c r="AC27" t="s">
        <v>437</v>
      </c>
      <c r="AD27" t="s">
        <v>436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1015</v>
      </c>
      <c r="AN27">
        <v>1057</v>
      </c>
    </row>
    <row r="28" spans="2:40" x14ac:dyDescent="0.25">
      <c r="B28" t="s">
        <v>333</v>
      </c>
      <c r="C28" t="s">
        <v>334</v>
      </c>
      <c r="D28" t="s">
        <v>335</v>
      </c>
      <c r="H28" t="s">
        <v>435</v>
      </c>
      <c r="AC28" t="s">
        <v>437</v>
      </c>
      <c r="AD28" t="s">
        <v>436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1218</v>
      </c>
      <c r="AN28">
        <v>1057</v>
      </c>
    </row>
    <row r="29" spans="2:40" x14ac:dyDescent="0.25">
      <c r="B29" t="s">
        <v>333</v>
      </c>
      <c r="C29" t="s">
        <v>334</v>
      </c>
      <c r="D29" t="s">
        <v>335</v>
      </c>
      <c r="H29" t="s">
        <v>435</v>
      </c>
      <c r="AC29" t="s">
        <v>437</v>
      </c>
      <c r="AD29" t="s">
        <v>436</v>
      </c>
      <c r="AE29">
        <v>64</v>
      </c>
      <c r="AF29">
        <v>28</v>
      </c>
      <c r="AH29" t="s">
        <v>388</v>
      </c>
      <c r="AJ29">
        <v>501</v>
      </c>
      <c r="AK29" t="s">
        <v>204</v>
      </c>
      <c r="AM29">
        <v>1421</v>
      </c>
      <c r="AN29">
        <v>1057</v>
      </c>
    </row>
    <row r="30" spans="2:40" x14ac:dyDescent="0.25">
      <c r="B30" t="s">
        <v>333</v>
      </c>
      <c r="C30" t="s">
        <v>334</v>
      </c>
      <c r="D30" t="s">
        <v>335</v>
      </c>
      <c r="H30" t="s">
        <v>435</v>
      </c>
      <c r="AC30" t="s">
        <v>437</v>
      </c>
      <c r="AD30" t="s">
        <v>436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1624</v>
      </c>
      <c r="AN30">
        <v>1057</v>
      </c>
    </row>
    <row r="31" spans="2:40" x14ac:dyDescent="0.25">
      <c r="B31" t="s">
        <v>333</v>
      </c>
      <c r="C31" t="s">
        <v>334</v>
      </c>
      <c r="D31" t="s">
        <v>335</v>
      </c>
      <c r="H31" t="s">
        <v>435</v>
      </c>
      <c r="AC31" t="s">
        <v>437</v>
      </c>
      <c r="AD31" t="s">
        <v>436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1826</v>
      </c>
      <c r="AN31">
        <v>1057</v>
      </c>
    </row>
    <row r="32" spans="2:40" x14ac:dyDescent="0.25">
      <c r="B32" t="s">
        <v>333</v>
      </c>
      <c r="C32" t="s">
        <v>334</v>
      </c>
      <c r="D32" t="s">
        <v>335</v>
      </c>
      <c r="H32" t="s">
        <v>435</v>
      </c>
      <c r="AC32" t="s">
        <v>437</v>
      </c>
      <c r="AD32" t="s">
        <v>436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2029</v>
      </c>
      <c r="AN32">
        <v>1057</v>
      </c>
    </row>
    <row r="33" spans="2:40" x14ac:dyDescent="0.25">
      <c r="B33" t="s">
        <v>333</v>
      </c>
      <c r="C33" t="s">
        <v>334</v>
      </c>
      <c r="D33" t="s">
        <v>335</v>
      </c>
      <c r="H33" t="s">
        <v>435</v>
      </c>
      <c r="AC33" t="s">
        <v>437</v>
      </c>
      <c r="AD33" t="s">
        <v>436</v>
      </c>
      <c r="AE33">
        <v>64</v>
      </c>
      <c r="AF33">
        <v>32</v>
      </c>
      <c r="AH33" t="s">
        <v>387</v>
      </c>
      <c r="AJ33">
        <v>305</v>
      </c>
      <c r="AK33" t="s">
        <v>202</v>
      </c>
      <c r="AM33">
        <v>2232</v>
      </c>
      <c r="AN33">
        <v>1057</v>
      </c>
    </row>
    <row r="34" spans="2:40" x14ac:dyDescent="0.25">
      <c r="B34" t="s">
        <v>333</v>
      </c>
      <c r="C34" t="s">
        <v>334</v>
      </c>
      <c r="D34" t="s">
        <v>335</v>
      </c>
      <c r="H34" t="s">
        <v>435</v>
      </c>
      <c r="AC34" t="s">
        <v>437</v>
      </c>
      <c r="AD34" t="s">
        <v>436</v>
      </c>
      <c r="AE34">
        <v>64</v>
      </c>
      <c r="AF34">
        <v>33</v>
      </c>
      <c r="AH34" t="s">
        <v>388</v>
      </c>
      <c r="AJ34">
        <v>501</v>
      </c>
      <c r="AK34" t="s">
        <v>204</v>
      </c>
      <c r="AM34">
        <v>812</v>
      </c>
      <c r="AN34">
        <v>1260</v>
      </c>
    </row>
    <row r="35" spans="2:40" x14ac:dyDescent="0.25">
      <c r="B35" t="s">
        <v>333</v>
      </c>
      <c r="C35" t="s">
        <v>334</v>
      </c>
      <c r="D35" t="s">
        <v>335</v>
      </c>
      <c r="H35" t="s">
        <v>435</v>
      </c>
      <c r="AC35" t="s">
        <v>437</v>
      </c>
      <c r="AD35" t="s">
        <v>436</v>
      </c>
      <c r="AE35">
        <v>64</v>
      </c>
      <c r="AF35">
        <v>34</v>
      </c>
      <c r="AH35" t="s">
        <v>389</v>
      </c>
      <c r="AJ35">
        <v>903</v>
      </c>
      <c r="AK35" t="s">
        <v>208</v>
      </c>
      <c r="AM35">
        <v>1015</v>
      </c>
      <c r="AN35">
        <v>1260</v>
      </c>
    </row>
    <row r="36" spans="2:40" x14ac:dyDescent="0.25">
      <c r="B36" t="s">
        <v>333</v>
      </c>
      <c r="C36" t="s">
        <v>334</v>
      </c>
      <c r="D36" t="s">
        <v>335</v>
      </c>
      <c r="H36" t="s">
        <v>435</v>
      </c>
      <c r="AC36" t="s">
        <v>437</v>
      </c>
      <c r="AD36" t="s">
        <v>436</v>
      </c>
      <c r="AE36">
        <v>64</v>
      </c>
      <c r="AF36">
        <v>35</v>
      </c>
      <c r="AH36" t="s">
        <v>389</v>
      </c>
      <c r="AJ36">
        <v>903</v>
      </c>
      <c r="AK36" t="s">
        <v>208</v>
      </c>
      <c r="AM36">
        <v>1218</v>
      </c>
      <c r="AN36">
        <v>1260</v>
      </c>
    </row>
    <row r="37" spans="2:40" x14ac:dyDescent="0.25">
      <c r="B37" t="s">
        <v>333</v>
      </c>
      <c r="C37" t="s">
        <v>334</v>
      </c>
      <c r="D37" t="s">
        <v>335</v>
      </c>
      <c r="H37" t="s">
        <v>435</v>
      </c>
      <c r="AC37" t="s">
        <v>437</v>
      </c>
      <c r="AD37" t="s">
        <v>436</v>
      </c>
      <c r="AE37">
        <v>64</v>
      </c>
      <c r="AF37">
        <v>36</v>
      </c>
      <c r="AH37" t="s">
        <v>388</v>
      </c>
      <c r="AJ37">
        <v>501</v>
      </c>
      <c r="AK37" t="s">
        <v>204</v>
      </c>
      <c r="AM37">
        <v>1421</v>
      </c>
      <c r="AN37">
        <v>1260</v>
      </c>
    </row>
    <row r="38" spans="2:40" x14ac:dyDescent="0.25">
      <c r="B38" t="s">
        <v>333</v>
      </c>
      <c r="C38" t="s">
        <v>334</v>
      </c>
      <c r="D38" t="s">
        <v>335</v>
      </c>
      <c r="H38" t="s">
        <v>435</v>
      </c>
      <c r="AC38" t="s">
        <v>437</v>
      </c>
      <c r="AD38" t="s">
        <v>436</v>
      </c>
      <c r="AE38">
        <v>64</v>
      </c>
      <c r="AF38">
        <v>37</v>
      </c>
      <c r="AH38" t="s">
        <v>388</v>
      </c>
      <c r="AJ38">
        <v>501</v>
      </c>
      <c r="AK38" t="s">
        <v>204</v>
      </c>
      <c r="AM38">
        <v>1624</v>
      </c>
      <c r="AN38">
        <v>1260</v>
      </c>
    </row>
    <row r="39" spans="2:40" x14ac:dyDescent="0.25">
      <c r="B39" t="s">
        <v>333</v>
      </c>
      <c r="C39" t="s">
        <v>334</v>
      </c>
      <c r="D39" t="s">
        <v>335</v>
      </c>
      <c r="H39" t="s">
        <v>435</v>
      </c>
      <c r="AC39" t="s">
        <v>437</v>
      </c>
      <c r="AD39" t="s">
        <v>436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1826</v>
      </c>
      <c r="AN39">
        <v>1260</v>
      </c>
    </row>
    <row r="40" spans="2:40" x14ac:dyDescent="0.25">
      <c r="B40" t="s">
        <v>333</v>
      </c>
      <c r="C40" t="s">
        <v>334</v>
      </c>
      <c r="D40" t="s">
        <v>335</v>
      </c>
      <c r="H40" t="s">
        <v>435</v>
      </c>
      <c r="AC40" t="s">
        <v>437</v>
      </c>
      <c r="AD40" t="s">
        <v>436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2029</v>
      </c>
      <c r="AN40">
        <v>1260</v>
      </c>
    </row>
    <row r="41" spans="2:40" x14ac:dyDescent="0.25">
      <c r="B41" t="s">
        <v>333</v>
      </c>
      <c r="C41" t="s">
        <v>334</v>
      </c>
      <c r="D41" t="s">
        <v>335</v>
      </c>
      <c r="H41" t="s">
        <v>435</v>
      </c>
      <c r="AC41" t="s">
        <v>437</v>
      </c>
      <c r="AD41" t="s">
        <v>436</v>
      </c>
      <c r="AE41">
        <v>64</v>
      </c>
      <c r="AF41">
        <v>40</v>
      </c>
      <c r="AH41" t="s">
        <v>387</v>
      </c>
      <c r="AJ41">
        <v>305</v>
      </c>
      <c r="AK41" t="s">
        <v>202</v>
      </c>
      <c r="AM41">
        <v>2232</v>
      </c>
      <c r="AN41">
        <v>1260</v>
      </c>
    </row>
    <row r="42" spans="2:40" x14ac:dyDescent="0.25">
      <c r="B42" t="s">
        <v>333</v>
      </c>
      <c r="C42" t="s">
        <v>334</v>
      </c>
      <c r="D42" t="s">
        <v>335</v>
      </c>
      <c r="H42" t="s">
        <v>435</v>
      </c>
      <c r="AC42" t="s">
        <v>437</v>
      </c>
      <c r="AD42" t="s">
        <v>436</v>
      </c>
      <c r="AE42">
        <v>64</v>
      </c>
      <c r="AF42">
        <v>41</v>
      </c>
      <c r="AH42" t="s">
        <v>391</v>
      </c>
      <c r="AJ42">
        <v>503</v>
      </c>
      <c r="AK42" t="s">
        <v>204</v>
      </c>
      <c r="AM42">
        <v>812</v>
      </c>
      <c r="AN42">
        <v>1462</v>
      </c>
    </row>
    <row r="43" spans="2:40" x14ac:dyDescent="0.25">
      <c r="B43" t="s">
        <v>333</v>
      </c>
      <c r="C43" t="s">
        <v>334</v>
      </c>
      <c r="D43" t="s">
        <v>335</v>
      </c>
      <c r="H43" t="s">
        <v>435</v>
      </c>
      <c r="AC43" t="s">
        <v>437</v>
      </c>
      <c r="AD43" t="s">
        <v>436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1015</v>
      </c>
      <c r="AN43">
        <v>1462</v>
      </c>
    </row>
    <row r="44" spans="2:40" x14ac:dyDescent="0.25">
      <c r="B44" t="s">
        <v>333</v>
      </c>
      <c r="C44" t="s">
        <v>334</v>
      </c>
      <c r="D44" t="s">
        <v>335</v>
      </c>
      <c r="H44" t="s">
        <v>435</v>
      </c>
      <c r="AC44" t="s">
        <v>437</v>
      </c>
      <c r="AD44" t="s">
        <v>436</v>
      </c>
      <c r="AE44">
        <v>64</v>
      </c>
      <c r="AF44">
        <v>43</v>
      </c>
      <c r="AH44" t="s">
        <v>389</v>
      </c>
      <c r="AJ44">
        <v>903</v>
      </c>
      <c r="AK44" t="s">
        <v>208</v>
      </c>
      <c r="AM44">
        <v>1218</v>
      </c>
      <c r="AN44">
        <v>1462</v>
      </c>
    </row>
    <row r="45" spans="2:40" x14ac:dyDescent="0.25">
      <c r="B45" t="s">
        <v>333</v>
      </c>
      <c r="C45" t="s">
        <v>334</v>
      </c>
      <c r="D45" t="s">
        <v>335</v>
      </c>
      <c r="H45" t="s">
        <v>435</v>
      </c>
      <c r="AC45" t="s">
        <v>437</v>
      </c>
      <c r="AD45" t="s">
        <v>436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1421</v>
      </c>
      <c r="AN45">
        <v>1462</v>
      </c>
    </row>
    <row r="46" spans="2:40" x14ac:dyDescent="0.25">
      <c r="B46" t="s">
        <v>333</v>
      </c>
      <c r="C46" t="s">
        <v>334</v>
      </c>
      <c r="D46" t="s">
        <v>335</v>
      </c>
      <c r="H46" t="s">
        <v>435</v>
      </c>
      <c r="AC46" t="s">
        <v>437</v>
      </c>
      <c r="AD46" t="s">
        <v>436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1624</v>
      </c>
      <c r="AN46">
        <v>1462</v>
      </c>
    </row>
    <row r="47" spans="2:40" x14ac:dyDescent="0.25">
      <c r="B47" t="s">
        <v>333</v>
      </c>
      <c r="C47" t="s">
        <v>334</v>
      </c>
      <c r="D47" t="s">
        <v>335</v>
      </c>
      <c r="H47" t="s">
        <v>435</v>
      </c>
      <c r="AC47" t="s">
        <v>437</v>
      </c>
      <c r="AD47" t="s">
        <v>436</v>
      </c>
      <c r="AE47">
        <v>64</v>
      </c>
      <c r="AF47">
        <v>46</v>
      </c>
      <c r="AH47" t="s">
        <v>390</v>
      </c>
      <c r="AJ47">
        <v>901</v>
      </c>
      <c r="AK47" t="s">
        <v>208</v>
      </c>
      <c r="AM47">
        <v>1826</v>
      </c>
      <c r="AN47">
        <v>1462</v>
      </c>
    </row>
    <row r="48" spans="2:40" x14ac:dyDescent="0.25">
      <c r="B48" t="s">
        <v>333</v>
      </c>
      <c r="C48" t="s">
        <v>334</v>
      </c>
      <c r="D48" t="s">
        <v>335</v>
      </c>
      <c r="H48" t="s">
        <v>435</v>
      </c>
      <c r="AC48" t="s">
        <v>437</v>
      </c>
      <c r="AD48" t="s">
        <v>436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2029</v>
      </c>
      <c r="AN48">
        <v>1462</v>
      </c>
    </row>
    <row r="49" spans="2:40" x14ac:dyDescent="0.25">
      <c r="B49" t="s">
        <v>333</v>
      </c>
      <c r="C49" t="s">
        <v>334</v>
      </c>
      <c r="D49" t="s">
        <v>335</v>
      </c>
      <c r="H49" t="s">
        <v>435</v>
      </c>
      <c r="AC49" t="s">
        <v>437</v>
      </c>
      <c r="AD49" t="s">
        <v>436</v>
      </c>
      <c r="AE49">
        <v>64</v>
      </c>
      <c r="AF49">
        <v>48</v>
      </c>
      <c r="AH49" t="s">
        <v>387</v>
      </c>
      <c r="AJ49">
        <v>305</v>
      </c>
      <c r="AK49" t="s">
        <v>202</v>
      </c>
      <c r="AM49">
        <v>2232</v>
      </c>
      <c r="AN49">
        <v>1462</v>
      </c>
    </row>
    <row r="50" spans="2:40" x14ac:dyDescent="0.25">
      <c r="B50" t="s">
        <v>333</v>
      </c>
      <c r="C50" t="s">
        <v>334</v>
      </c>
      <c r="D50" t="s">
        <v>335</v>
      </c>
      <c r="H50" t="s">
        <v>435</v>
      </c>
      <c r="AC50" t="s">
        <v>437</v>
      </c>
      <c r="AD50" t="s">
        <v>436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812</v>
      </c>
      <c r="AN50">
        <v>1665</v>
      </c>
    </row>
    <row r="51" spans="2:40" x14ac:dyDescent="0.25">
      <c r="B51" t="s">
        <v>333</v>
      </c>
      <c r="C51" t="s">
        <v>334</v>
      </c>
      <c r="D51" t="s">
        <v>335</v>
      </c>
      <c r="H51" t="s">
        <v>435</v>
      </c>
      <c r="AC51" t="s">
        <v>437</v>
      </c>
      <c r="AD51" t="s">
        <v>436</v>
      </c>
      <c r="AE51">
        <v>64</v>
      </c>
      <c r="AF51">
        <v>50</v>
      </c>
      <c r="AH51" t="s">
        <v>388</v>
      </c>
      <c r="AJ51">
        <v>501</v>
      </c>
      <c r="AK51" t="s">
        <v>204</v>
      </c>
      <c r="AM51">
        <v>1015</v>
      </c>
      <c r="AN51">
        <v>1665</v>
      </c>
    </row>
    <row r="52" spans="2:40" x14ac:dyDescent="0.25">
      <c r="B52" t="s">
        <v>333</v>
      </c>
      <c r="C52" t="s">
        <v>334</v>
      </c>
      <c r="D52" t="s">
        <v>335</v>
      </c>
      <c r="H52" t="s">
        <v>435</v>
      </c>
      <c r="AC52" t="s">
        <v>437</v>
      </c>
      <c r="AD52" t="s">
        <v>436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1218</v>
      </c>
      <c r="AN52">
        <v>1665</v>
      </c>
    </row>
    <row r="53" spans="2:40" x14ac:dyDescent="0.25">
      <c r="B53" t="s">
        <v>333</v>
      </c>
      <c r="C53" t="s">
        <v>334</v>
      </c>
      <c r="D53" t="s">
        <v>335</v>
      </c>
      <c r="H53" t="s">
        <v>435</v>
      </c>
      <c r="AC53" t="s">
        <v>437</v>
      </c>
      <c r="AD53" t="s">
        <v>436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1421</v>
      </c>
      <c r="AN53">
        <v>1665</v>
      </c>
    </row>
    <row r="54" spans="2:40" x14ac:dyDescent="0.25">
      <c r="B54" t="s">
        <v>333</v>
      </c>
      <c r="C54" t="s">
        <v>334</v>
      </c>
      <c r="D54" t="s">
        <v>335</v>
      </c>
      <c r="H54" t="s">
        <v>435</v>
      </c>
      <c r="AC54" t="s">
        <v>437</v>
      </c>
      <c r="AD54" t="s">
        <v>436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1624</v>
      </c>
      <c r="AN54">
        <v>1665</v>
      </c>
    </row>
    <row r="55" spans="2:40" x14ac:dyDescent="0.25">
      <c r="B55" t="s">
        <v>333</v>
      </c>
      <c r="C55" t="s">
        <v>334</v>
      </c>
      <c r="D55" t="s">
        <v>335</v>
      </c>
      <c r="H55" t="s">
        <v>435</v>
      </c>
      <c r="AC55" t="s">
        <v>437</v>
      </c>
      <c r="AD55" t="s">
        <v>436</v>
      </c>
      <c r="AE55">
        <v>64</v>
      </c>
      <c r="AF55">
        <v>54</v>
      </c>
      <c r="AH55" t="s">
        <v>389</v>
      </c>
      <c r="AJ55">
        <v>903</v>
      </c>
      <c r="AK55" t="s">
        <v>208</v>
      </c>
      <c r="AM55">
        <v>1826</v>
      </c>
      <c r="AN55">
        <v>1665</v>
      </c>
    </row>
    <row r="56" spans="2:40" x14ac:dyDescent="0.25">
      <c r="B56" t="s">
        <v>333</v>
      </c>
      <c r="C56" t="s">
        <v>334</v>
      </c>
      <c r="D56" t="s">
        <v>335</v>
      </c>
      <c r="H56" t="s">
        <v>435</v>
      </c>
      <c r="AC56" t="s">
        <v>437</v>
      </c>
      <c r="AD56" t="s">
        <v>436</v>
      </c>
      <c r="AE56">
        <v>64</v>
      </c>
      <c r="AF56">
        <v>55</v>
      </c>
      <c r="AH56" t="s">
        <v>390</v>
      </c>
      <c r="AJ56">
        <v>901</v>
      </c>
      <c r="AK56" t="s">
        <v>208</v>
      </c>
      <c r="AM56">
        <v>2029</v>
      </c>
      <c r="AN56">
        <v>1665</v>
      </c>
    </row>
    <row r="57" spans="2:40" x14ac:dyDescent="0.25">
      <c r="B57" t="s">
        <v>333</v>
      </c>
      <c r="C57" t="s">
        <v>334</v>
      </c>
      <c r="D57" t="s">
        <v>335</v>
      </c>
      <c r="H57" t="s">
        <v>435</v>
      </c>
      <c r="AC57" t="s">
        <v>437</v>
      </c>
      <c r="AD57" t="s">
        <v>436</v>
      </c>
      <c r="AE57">
        <v>64</v>
      </c>
      <c r="AF57">
        <v>56</v>
      </c>
      <c r="AH57" t="s">
        <v>387</v>
      </c>
      <c r="AJ57">
        <v>305</v>
      </c>
      <c r="AK57" t="s">
        <v>202</v>
      </c>
      <c r="AM57">
        <v>2232</v>
      </c>
      <c r="AN57">
        <v>1665</v>
      </c>
    </row>
    <row r="58" spans="2:40" x14ac:dyDescent="0.25">
      <c r="B58" t="s">
        <v>333</v>
      </c>
      <c r="C58" t="s">
        <v>334</v>
      </c>
      <c r="D58" t="s">
        <v>335</v>
      </c>
      <c r="H58" t="s">
        <v>435</v>
      </c>
      <c r="AC58" t="s">
        <v>437</v>
      </c>
      <c r="AD58" t="s">
        <v>436</v>
      </c>
      <c r="AE58">
        <v>64</v>
      </c>
      <c r="AF58">
        <v>57</v>
      </c>
      <c r="AH58" t="s">
        <v>400</v>
      </c>
      <c r="AJ58">
        <v>109</v>
      </c>
      <c r="AK58" t="s">
        <v>200</v>
      </c>
      <c r="AM58">
        <v>812</v>
      </c>
      <c r="AN58">
        <v>1868</v>
      </c>
    </row>
    <row r="59" spans="2:40" x14ac:dyDescent="0.25">
      <c r="B59" t="s">
        <v>333</v>
      </c>
      <c r="C59" t="s">
        <v>334</v>
      </c>
      <c r="D59" t="s">
        <v>335</v>
      </c>
      <c r="H59" t="s">
        <v>435</v>
      </c>
      <c r="AC59" t="s">
        <v>437</v>
      </c>
      <c r="AD59" t="s">
        <v>436</v>
      </c>
      <c r="AE59">
        <v>64</v>
      </c>
      <c r="AF59">
        <v>58</v>
      </c>
      <c r="AH59" t="s">
        <v>387</v>
      </c>
      <c r="AJ59">
        <v>305</v>
      </c>
      <c r="AK59" t="s">
        <v>202</v>
      </c>
      <c r="AM59">
        <v>1015</v>
      </c>
      <c r="AN59">
        <v>1868</v>
      </c>
    </row>
    <row r="60" spans="2:40" x14ac:dyDescent="0.25">
      <c r="B60" t="s">
        <v>333</v>
      </c>
      <c r="C60" t="s">
        <v>334</v>
      </c>
      <c r="D60" t="s">
        <v>335</v>
      </c>
      <c r="H60" t="s">
        <v>435</v>
      </c>
      <c r="AC60" t="s">
        <v>437</v>
      </c>
      <c r="AD60" t="s">
        <v>436</v>
      </c>
      <c r="AE60">
        <v>64</v>
      </c>
      <c r="AF60">
        <v>59</v>
      </c>
      <c r="AH60" t="s">
        <v>387</v>
      </c>
      <c r="AJ60">
        <v>305</v>
      </c>
      <c r="AK60" t="s">
        <v>202</v>
      </c>
      <c r="AM60">
        <v>1218</v>
      </c>
      <c r="AN60">
        <v>1868</v>
      </c>
    </row>
    <row r="61" spans="2:40" x14ac:dyDescent="0.25">
      <c r="B61" t="s">
        <v>333</v>
      </c>
      <c r="C61" t="s">
        <v>334</v>
      </c>
      <c r="D61" t="s">
        <v>335</v>
      </c>
      <c r="H61" t="s">
        <v>435</v>
      </c>
      <c r="AC61" t="s">
        <v>437</v>
      </c>
      <c r="AD61" t="s">
        <v>436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1421</v>
      </c>
      <c r="AN61">
        <v>1868</v>
      </c>
    </row>
    <row r="62" spans="2:40" x14ac:dyDescent="0.25">
      <c r="B62" t="s">
        <v>333</v>
      </c>
      <c r="C62" t="s">
        <v>334</v>
      </c>
      <c r="D62" t="s">
        <v>335</v>
      </c>
      <c r="H62" t="s">
        <v>435</v>
      </c>
      <c r="AC62" t="s">
        <v>437</v>
      </c>
      <c r="AD62" t="s">
        <v>436</v>
      </c>
      <c r="AE62">
        <v>64</v>
      </c>
      <c r="AF62">
        <v>61</v>
      </c>
      <c r="AH62" t="s">
        <v>391</v>
      </c>
      <c r="AJ62">
        <v>503</v>
      </c>
      <c r="AK62" t="s">
        <v>204</v>
      </c>
      <c r="AM62">
        <v>1624</v>
      </c>
      <c r="AN62">
        <v>1868</v>
      </c>
    </row>
    <row r="63" spans="2:40" x14ac:dyDescent="0.25">
      <c r="B63" t="s">
        <v>333</v>
      </c>
      <c r="C63" t="s">
        <v>334</v>
      </c>
      <c r="D63" t="s">
        <v>335</v>
      </c>
      <c r="H63" t="s">
        <v>435</v>
      </c>
      <c r="AC63" t="s">
        <v>437</v>
      </c>
      <c r="AD63" t="s">
        <v>436</v>
      </c>
      <c r="AE63">
        <v>64</v>
      </c>
      <c r="AF63">
        <v>62</v>
      </c>
      <c r="AH63" t="s">
        <v>391</v>
      </c>
      <c r="AJ63">
        <v>503</v>
      </c>
      <c r="AK63" t="s">
        <v>204</v>
      </c>
      <c r="AM63">
        <v>1826</v>
      </c>
      <c r="AN63">
        <v>1868</v>
      </c>
    </row>
    <row r="64" spans="2:40" x14ac:dyDescent="0.25">
      <c r="B64" t="s">
        <v>333</v>
      </c>
      <c r="C64" t="s">
        <v>334</v>
      </c>
      <c r="D64" t="s">
        <v>335</v>
      </c>
      <c r="H64" t="s">
        <v>435</v>
      </c>
      <c r="AC64" t="s">
        <v>437</v>
      </c>
      <c r="AD64" t="s">
        <v>436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2029</v>
      </c>
      <c r="AN64">
        <v>1868</v>
      </c>
    </row>
    <row r="65" spans="2:40" x14ac:dyDescent="0.25">
      <c r="B65" t="s">
        <v>333</v>
      </c>
      <c r="C65" t="s">
        <v>334</v>
      </c>
      <c r="D65" t="s">
        <v>335</v>
      </c>
      <c r="H65" t="s">
        <v>435</v>
      </c>
      <c r="AC65" t="s">
        <v>437</v>
      </c>
      <c r="AD65" t="s">
        <v>436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2232</v>
      </c>
      <c r="AN65">
        <v>1868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5703125" bestFit="1" customWidth="1"/>
    <col min="6" max="6" width="25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305</v>
      </c>
      <c r="B2" s="38"/>
      <c r="C2" s="53">
        <v>300</v>
      </c>
      <c r="D2" s="53" t="s">
        <v>339</v>
      </c>
      <c r="E2" s="53" t="s">
        <v>422</v>
      </c>
      <c r="F2" s="53" t="s">
        <v>423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503</v>
      </c>
      <c r="B3" s="31"/>
      <c r="C3">
        <v>500</v>
      </c>
      <c r="E3" t="s">
        <v>422</v>
      </c>
      <c r="F3" t="s">
        <v>423</v>
      </c>
      <c r="H3" t="s">
        <v>333</v>
      </c>
      <c r="I3" t="s">
        <v>334</v>
      </c>
      <c r="J3" t="s">
        <v>335</v>
      </c>
      <c r="N3" t="s">
        <v>421</v>
      </c>
      <c r="AH3" s="143"/>
    </row>
    <row r="4" spans="1:34" x14ac:dyDescent="0.25">
      <c r="A4" s="151">
        <v>503</v>
      </c>
      <c r="B4" s="31"/>
      <c r="C4">
        <v>500</v>
      </c>
      <c r="E4" t="s">
        <v>422</v>
      </c>
      <c r="F4" t="s">
        <v>423</v>
      </c>
      <c r="H4" t="s">
        <v>333</v>
      </c>
      <c r="I4" t="s">
        <v>334</v>
      </c>
      <c r="J4" t="s">
        <v>335</v>
      </c>
      <c r="N4" t="s">
        <v>421</v>
      </c>
      <c r="AH4" s="143"/>
    </row>
    <row r="5" spans="1:34" x14ac:dyDescent="0.25">
      <c r="A5" s="151">
        <v>503</v>
      </c>
      <c r="B5" s="31"/>
      <c r="C5">
        <v>500</v>
      </c>
      <c r="E5" t="s">
        <v>422</v>
      </c>
      <c r="F5" t="s">
        <v>423</v>
      </c>
      <c r="H5" t="s">
        <v>333</v>
      </c>
      <c r="I5" t="s">
        <v>334</v>
      </c>
      <c r="J5" t="s">
        <v>335</v>
      </c>
      <c r="N5" t="s">
        <v>421</v>
      </c>
      <c r="AH5" s="143"/>
    </row>
    <row r="6" spans="1:34" x14ac:dyDescent="0.25">
      <c r="A6" s="151">
        <v>901</v>
      </c>
      <c r="B6" s="31"/>
      <c r="C6">
        <v>900</v>
      </c>
      <c r="E6" t="s">
        <v>422</v>
      </c>
      <c r="F6" t="s">
        <v>423</v>
      </c>
      <c r="H6" t="s">
        <v>333</v>
      </c>
      <c r="I6" t="s">
        <v>334</v>
      </c>
      <c r="J6" t="s">
        <v>335</v>
      </c>
      <c r="N6" t="s">
        <v>421</v>
      </c>
      <c r="AH6" s="143"/>
    </row>
    <row r="7" spans="1:34" x14ac:dyDescent="0.25">
      <c r="A7" s="151">
        <v>901</v>
      </c>
      <c r="B7" s="31"/>
      <c r="C7">
        <v>900</v>
      </c>
      <c r="E7" t="s">
        <v>422</v>
      </c>
      <c r="F7" t="s">
        <v>423</v>
      </c>
      <c r="H7" t="s">
        <v>333</v>
      </c>
      <c r="I7" t="s">
        <v>334</v>
      </c>
      <c r="J7" t="s">
        <v>335</v>
      </c>
      <c r="N7" t="s">
        <v>421</v>
      </c>
      <c r="AH7" s="143"/>
    </row>
    <row r="8" spans="1:34" x14ac:dyDescent="0.25">
      <c r="A8" s="151">
        <v>503</v>
      </c>
      <c r="B8" s="31"/>
      <c r="C8">
        <v>500</v>
      </c>
      <c r="E8" t="s">
        <v>422</v>
      </c>
      <c r="F8" t="s">
        <v>423</v>
      </c>
      <c r="H8" t="s">
        <v>333</v>
      </c>
      <c r="I8" t="s">
        <v>334</v>
      </c>
      <c r="J8" t="s">
        <v>335</v>
      </c>
      <c r="N8" t="s">
        <v>421</v>
      </c>
      <c r="AH8" s="143"/>
    </row>
    <row r="9" spans="1:34" x14ac:dyDescent="0.25">
      <c r="A9" s="151">
        <v>503</v>
      </c>
      <c r="B9" s="31"/>
      <c r="C9">
        <v>500</v>
      </c>
      <c r="E9" t="s">
        <v>422</v>
      </c>
      <c r="F9" t="s">
        <v>423</v>
      </c>
      <c r="H9" t="s">
        <v>333</v>
      </c>
      <c r="I9" t="s">
        <v>334</v>
      </c>
      <c r="J9" t="s">
        <v>335</v>
      </c>
      <c r="N9" t="s">
        <v>421</v>
      </c>
      <c r="AH9" s="143"/>
    </row>
    <row r="10" spans="1:34" x14ac:dyDescent="0.25">
      <c r="A10" s="151">
        <v>503</v>
      </c>
      <c r="B10" s="31"/>
      <c r="C10">
        <v>500</v>
      </c>
      <c r="E10" t="s">
        <v>422</v>
      </c>
      <c r="F10" t="s">
        <v>423</v>
      </c>
      <c r="H10" t="s">
        <v>333</v>
      </c>
      <c r="I10" t="s">
        <v>334</v>
      </c>
      <c r="J10" t="s">
        <v>335</v>
      </c>
      <c r="N10" t="s">
        <v>421</v>
      </c>
      <c r="AH10" s="143"/>
    </row>
    <row r="11" spans="1:34" x14ac:dyDescent="0.25">
      <c r="A11" s="151">
        <v>109</v>
      </c>
      <c r="B11" s="31"/>
      <c r="C11">
        <v>100</v>
      </c>
      <c r="E11" t="s">
        <v>422</v>
      </c>
      <c r="F11" t="s">
        <v>423</v>
      </c>
      <c r="H11" t="s">
        <v>333</v>
      </c>
      <c r="I11" t="s">
        <v>334</v>
      </c>
      <c r="J11" t="s">
        <v>335</v>
      </c>
      <c r="N11" t="s">
        <v>421</v>
      </c>
      <c r="AH11" s="143"/>
    </row>
    <row r="12" spans="1:34" x14ac:dyDescent="0.25">
      <c r="A12" s="151">
        <v>903</v>
      </c>
      <c r="B12" s="31"/>
      <c r="C12">
        <v>900</v>
      </c>
      <c r="E12" t="s">
        <v>422</v>
      </c>
      <c r="F12" t="s">
        <v>423</v>
      </c>
      <c r="H12" t="s">
        <v>333</v>
      </c>
      <c r="I12" t="s">
        <v>334</v>
      </c>
      <c r="J12" t="s">
        <v>335</v>
      </c>
      <c r="N12" t="s">
        <v>421</v>
      </c>
      <c r="AH12" s="143"/>
    </row>
    <row r="13" spans="1:34" x14ac:dyDescent="0.25">
      <c r="A13" s="151">
        <v>503</v>
      </c>
      <c r="B13" s="31"/>
      <c r="C13">
        <v>500</v>
      </c>
      <c r="E13" t="s">
        <v>422</v>
      </c>
      <c r="F13" t="s">
        <v>423</v>
      </c>
      <c r="H13" t="s">
        <v>333</v>
      </c>
      <c r="I13" t="s">
        <v>334</v>
      </c>
      <c r="J13" t="s">
        <v>335</v>
      </c>
      <c r="N13" t="s">
        <v>421</v>
      </c>
      <c r="AH13" s="143"/>
    </row>
    <row r="14" spans="1:34" x14ac:dyDescent="0.25">
      <c r="A14" s="151">
        <v>503</v>
      </c>
      <c r="B14" s="31"/>
      <c r="C14">
        <v>500</v>
      </c>
      <c r="E14" t="s">
        <v>422</v>
      </c>
      <c r="F14" t="s">
        <v>423</v>
      </c>
      <c r="H14" t="s">
        <v>333</v>
      </c>
      <c r="I14" t="s">
        <v>334</v>
      </c>
      <c r="J14" t="s">
        <v>335</v>
      </c>
      <c r="N14" t="s">
        <v>421</v>
      </c>
      <c r="AH14" s="143"/>
    </row>
    <row r="15" spans="1:34" x14ac:dyDescent="0.25">
      <c r="A15" s="151">
        <v>501</v>
      </c>
      <c r="B15" s="31"/>
      <c r="C15">
        <v>500</v>
      </c>
      <c r="E15" t="s">
        <v>422</v>
      </c>
      <c r="F15" t="s">
        <v>423</v>
      </c>
      <c r="H15" t="s">
        <v>333</v>
      </c>
      <c r="I15" t="s">
        <v>334</v>
      </c>
      <c r="J15" t="s">
        <v>335</v>
      </c>
      <c r="N15" t="s">
        <v>421</v>
      </c>
      <c r="AH15" s="143"/>
    </row>
    <row r="16" spans="1:34" x14ac:dyDescent="0.25">
      <c r="A16" s="151">
        <v>109</v>
      </c>
      <c r="B16" s="31"/>
      <c r="C16">
        <v>100</v>
      </c>
      <c r="E16" t="s">
        <v>422</v>
      </c>
      <c r="F16" t="s">
        <v>423</v>
      </c>
      <c r="H16" t="s">
        <v>333</v>
      </c>
      <c r="I16" t="s">
        <v>334</v>
      </c>
      <c r="J16" t="s">
        <v>335</v>
      </c>
      <c r="N16" t="s">
        <v>421</v>
      </c>
      <c r="AH16" s="143"/>
    </row>
    <row r="17" spans="1:34" x14ac:dyDescent="0.25">
      <c r="A17" s="151">
        <v>503</v>
      </c>
      <c r="B17" s="31"/>
      <c r="C17">
        <v>500</v>
      </c>
      <c r="E17" t="s">
        <v>422</v>
      </c>
      <c r="F17" t="s">
        <v>423</v>
      </c>
      <c r="H17" t="s">
        <v>333</v>
      </c>
      <c r="I17" t="s">
        <v>334</v>
      </c>
      <c r="J17" t="s">
        <v>335</v>
      </c>
      <c r="N17" t="s">
        <v>421</v>
      </c>
      <c r="AH17" s="143"/>
    </row>
    <row r="18" spans="1:34" x14ac:dyDescent="0.25">
      <c r="A18" s="151">
        <v>901</v>
      </c>
      <c r="B18" s="31"/>
      <c r="C18">
        <v>900</v>
      </c>
      <c r="E18" t="s">
        <v>422</v>
      </c>
      <c r="F18" t="s">
        <v>423</v>
      </c>
      <c r="H18" t="s">
        <v>333</v>
      </c>
      <c r="I18" t="s">
        <v>334</v>
      </c>
      <c r="J18" t="s">
        <v>335</v>
      </c>
      <c r="N18" t="s">
        <v>421</v>
      </c>
      <c r="AH18" s="143"/>
    </row>
    <row r="19" spans="1:34" x14ac:dyDescent="0.25">
      <c r="A19" s="151">
        <v>503</v>
      </c>
      <c r="B19" s="31"/>
      <c r="C19">
        <v>500</v>
      </c>
      <c r="E19" t="s">
        <v>422</v>
      </c>
      <c r="F19" t="s">
        <v>423</v>
      </c>
      <c r="H19" t="s">
        <v>333</v>
      </c>
      <c r="I19" t="s">
        <v>334</v>
      </c>
      <c r="J19" t="s">
        <v>335</v>
      </c>
      <c r="N19" t="s">
        <v>421</v>
      </c>
      <c r="AH19" s="143"/>
    </row>
    <row r="20" spans="1:34" x14ac:dyDescent="0.25">
      <c r="A20" s="151">
        <v>109</v>
      </c>
      <c r="B20" s="31"/>
      <c r="C20">
        <v>100</v>
      </c>
      <c r="E20" t="s">
        <v>422</v>
      </c>
      <c r="F20" t="s">
        <v>423</v>
      </c>
      <c r="H20" t="s">
        <v>333</v>
      </c>
      <c r="I20" t="s">
        <v>334</v>
      </c>
      <c r="J20" t="s">
        <v>335</v>
      </c>
      <c r="N20" t="s">
        <v>421</v>
      </c>
      <c r="AH20" s="143"/>
    </row>
    <row r="21" spans="1:34" x14ac:dyDescent="0.25">
      <c r="A21" s="151">
        <v>503</v>
      </c>
      <c r="B21" s="31"/>
      <c r="C21">
        <v>500</v>
      </c>
      <c r="E21" t="s">
        <v>422</v>
      </c>
      <c r="F21" t="s">
        <v>423</v>
      </c>
      <c r="H21" t="s">
        <v>333</v>
      </c>
      <c r="I21" t="s">
        <v>334</v>
      </c>
      <c r="J21" t="s">
        <v>335</v>
      </c>
      <c r="N21" t="s">
        <v>421</v>
      </c>
      <c r="AH21" s="143"/>
    </row>
    <row r="22" spans="1:34" x14ac:dyDescent="0.25">
      <c r="A22" s="151">
        <v>603</v>
      </c>
      <c r="B22" s="31"/>
      <c r="C22">
        <v>600</v>
      </c>
      <c r="E22" t="s">
        <v>422</v>
      </c>
      <c r="F22" t="s">
        <v>423</v>
      </c>
      <c r="H22" t="s">
        <v>333</v>
      </c>
      <c r="I22" t="s">
        <v>334</v>
      </c>
      <c r="J22" t="s">
        <v>335</v>
      </c>
      <c r="N22" t="s">
        <v>421</v>
      </c>
      <c r="AH22" s="143"/>
    </row>
    <row r="23" spans="1:34" x14ac:dyDescent="0.25">
      <c r="A23" s="151">
        <v>109</v>
      </c>
      <c r="B23" s="31"/>
      <c r="C23">
        <v>100</v>
      </c>
      <c r="E23" t="s">
        <v>422</v>
      </c>
      <c r="F23" t="s">
        <v>423</v>
      </c>
      <c r="H23" t="s">
        <v>333</v>
      </c>
      <c r="I23" t="s">
        <v>334</v>
      </c>
      <c r="J23" t="s">
        <v>335</v>
      </c>
      <c r="N23" t="s">
        <v>421</v>
      </c>
      <c r="AH23" s="143"/>
    </row>
    <row r="24" spans="1:34" x14ac:dyDescent="0.25">
      <c r="A24" s="151">
        <v>901</v>
      </c>
      <c r="B24" s="31"/>
      <c r="C24">
        <v>900</v>
      </c>
      <c r="E24" t="s">
        <v>422</v>
      </c>
      <c r="F24" t="s">
        <v>423</v>
      </c>
      <c r="H24" t="s">
        <v>333</v>
      </c>
      <c r="I24" t="s">
        <v>334</v>
      </c>
      <c r="J24" t="s">
        <v>335</v>
      </c>
      <c r="N24" t="s">
        <v>421</v>
      </c>
      <c r="AH24" s="143"/>
    </row>
    <row r="25" spans="1:34" x14ac:dyDescent="0.25">
      <c r="A25" s="151">
        <v>503</v>
      </c>
      <c r="B25" s="31"/>
      <c r="C25">
        <v>500</v>
      </c>
      <c r="E25" t="s">
        <v>422</v>
      </c>
      <c r="F25" t="s">
        <v>423</v>
      </c>
      <c r="H25" t="s">
        <v>333</v>
      </c>
      <c r="I25" t="s">
        <v>334</v>
      </c>
      <c r="J25" t="s">
        <v>335</v>
      </c>
      <c r="N25" t="s">
        <v>421</v>
      </c>
      <c r="AH25" s="143"/>
    </row>
    <row r="26" spans="1:34" x14ac:dyDescent="0.25">
      <c r="A26" s="151">
        <v>503</v>
      </c>
      <c r="B26" s="31"/>
      <c r="C26">
        <v>500</v>
      </c>
      <c r="E26" t="s">
        <v>422</v>
      </c>
      <c r="F26" t="s">
        <v>423</v>
      </c>
      <c r="H26" t="s">
        <v>333</v>
      </c>
      <c r="I26" t="s">
        <v>334</v>
      </c>
      <c r="J26" t="s">
        <v>335</v>
      </c>
      <c r="N26" t="s">
        <v>421</v>
      </c>
      <c r="AH26" s="143"/>
    </row>
    <row r="27" spans="1:34" x14ac:dyDescent="0.25">
      <c r="A27" s="151">
        <v>503</v>
      </c>
      <c r="B27" s="31"/>
      <c r="C27">
        <v>500</v>
      </c>
      <c r="E27" t="s">
        <v>422</v>
      </c>
      <c r="F27" t="s">
        <v>423</v>
      </c>
      <c r="H27" t="s">
        <v>333</v>
      </c>
      <c r="I27" t="s">
        <v>334</v>
      </c>
      <c r="J27" t="s">
        <v>335</v>
      </c>
      <c r="N27" t="s">
        <v>421</v>
      </c>
      <c r="AH27" s="143"/>
    </row>
    <row r="28" spans="1:34" x14ac:dyDescent="0.25">
      <c r="A28" s="151">
        <v>503</v>
      </c>
      <c r="B28" s="31"/>
      <c r="C28">
        <v>500</v>
      </c>
      <c r="E28" t="s">
        <v>422</v>
      </c>
      <c r="F28" t="s">
        <v>423</v>
      </c>
      <c r="H28" t="s">
        <v>333</v>
      </c>
      <c r="I28" t="s">
        <v>334</v>
      </c>
      <c r="J28" t="s">
        <v>335</v>
      </c>
      <c r="N28" t="s">
        <v>421</v>
      </c>
      <c r="AH28" s="143"/>
    </row>
    <row r="29" spans="1:34" x14ac:dyDescent="0.25">
      <c r="A29" s="151">
        <v>109</v>
      </c>
      <c r="B29" s="31"/>
      <c r="C29">
        <v>100</v>
      </c>
      <c r="E29" t="s">
        <v>422</v>
      </c>
      <c r="F29" t="s">
        <v>423</v>
      </c>
      <c r="H29" t="s">
        <v>333</v>
      </c>
      <c r="I29" t="s">
        <v>334</v>
      </c>
      <c r="J29" t="s">
        <v>335</v>
      </c>
      <c r="N29" t="s">
        <v>421</v>
      </c>
      <c r="AH29" s="143"/>
    </row>
    <row r="30" spans="1:34" x14ac:dyDescent="0.25">
      <c r="A30" s="151">
        <v>109</v>
      </c>
      <c r="B30" s="31"/>
      <c r="C30">
        <v>100</v>
      </c>
      <c r="E30" t="s">
        <v>422</v>
      </c>
      <c r="F30" t="s">
        <v>423</v>
      </c>
      <c r="H30" t="s">
        <v>333</v>
      </c>
      <c r="I30" t="s">
        <v>334</v>
      </c>
      <c r="J30" t="s">
        <v>335</v>
      </c>
      <c r="N30" t="s">
        <v>421</v>
      </c>
      <c r="AH30" s="143"/>
    </row>
    <row r="31" spans="1:34" x14ac:dyDescent="0.25">
      <c r="A31" s="151">
        <v>501</v>
      </c>
      <c r="B31" s="31"/>
      <c r="C31">
        <v>500</v>
      </c>
      <c r="E31" t="s">
        <v>422</v>
      </c>
      <c r="F31" t="s">
        <v>423</v>
      </c>
      <c r="H31" t="s">
        <v>333</v>
      </c>
      <c r="I31" t="s">
        <v>334</v>
      </c>
      <c r="J31" t="s">
        <v>335</v>
      </c>
      <c r="N31" t="s">
        <v>421</v>
      </c>
      <c r="AH31" s="143"/>
    </row>
    <row r="32" spans="1:34" x14ac:dyDescent="0.25">
      <c r="A32" s="151">
        <v>903</v>
      </c>
      <c r="B32" s="31"/>
      <c r="C32">
        <v>900</v>
      </c>
      <c r="E32" t="s">
        <v>422</v>
      </c>
      <c r="F32" t="s">
        <v>423</v>
      </c>
      <c r="H32" t="s">
        <v>333</v>
      </c>
      <c r="I32" t="s">
        <v>334</v>
      </c>
      <c r="J32" t="s">
        <v>335</v>
      </c>
      <c r="N32" t="s">
        <v>421</v>
      </c>
      <c r="AH32" s="143"/>
    </row>
    <row r="33" spans="1:34" x14ac:dyDescent="0.25">
      <c r="A33" s="151">
        <v>903</v>
      </c>
      <c r="B33" s="31"/>
      <c r="C33">
        <v>900</v>
      </c>
      <c r="E33" t="s">
        <v>422</v>
      </c>
      <c r="F33" t="s">
        <v>423</v>
      </c>
      <c r="H33" t="s">
        <v>333</v>
      </c>
      <c r="I33" t="s">
        <v>334</v>
      </c>
      <c r="J33" t="s">
        <v>335</v>
      </c>
      <c r="N33" t="s">
        <v>421</v>
      </c>
      <c r="AH33" s="143"/>
    </row>
    <row r="34" spans="1:34" x14ac:dyDescent="0.25">
      <c r="A34" s="151">
        <v>503</v>
      </c>
      <c r="B34" s="31"/>
      <c r="C34">
        <v>500</v>
      </c>
      <c r="E34" t="s">
        <v>422</v>
      </c>
      <c r="F34" t="s">
        <v>423</v>
      </c>
      <c r="H34" t="s">
        <v>333</v>
      </c>
      <c r="I34" t="s">
        <v>334</v>
      </c>
      <c r="J34" t="s">
        <v>335</v>
      </c>
      <c r="N34" t="s">
        <v>421</v>
      </c>
      <c r="AH34" s="143"/>
    </row>
    <row r="35" spans="1:34" x14ac:dyDescent="0.25">
      <c r="A35" s="151">
        <v>501</v>
      </c>
      <c r="B35" s="31"/>
      <c r="C35">
        <v>500</v>
      </c>
      <c r="E35" t="s">
        <v>422</v>
      </c>
      <c r="F35" t="s">
        <v>423</v>
      </c>
      <c r="H35" t="s">
        <v>333</v>
      </c>
      <c r="I35" t="s">
        <v>334</v>
      </c>
      <c r="J35" t="s">
        <v>335</v>
      </c>
      <c r="N35" t="s">
        <v>421</v>
      </c>
      <c r="AH35" s="143"/>
    </row>
    <row r="36" spans="1:34" x14ac:dyDescent="0.25">
      <c r="A36" s="151">
        <v>603</v>
      </c>
      <c r="B36" s="31"/>
      <c r="C36">
        <v>600</v>
      </c>
      <c r="E36" t="s">
        <v>422</v>
      </c>
      <c r="F36" t="s">
        <v>423</v>
      </c>
      <c r="H36" t="s">
        <v>333</v>
      </c>
      <c r="I36" t="s">
        <v>334</v>
      </c>
      <c r="J36" t="s">
        <v>335</v>
      </c>
      <c r="N36" t="s">
        <v>421</v>
      </c>
      <c r="AH36" s="143"/>
    </row>
    <row r="37" spans="1:34" x14ac:dyDescent="0.25">
      <c r="A37" s="151">
        <v>109</v>
      </c>
      <c r="B37" s="31"/>
      <c r="C37">
        <v>100</v>
      </c>
      <c r="E37" t="s">
        <v>422</v>
      </c>
      <c r="F37" t="s">
        <v>423</v>
      </c>
      <c r="H37" t="s">
        <v>333</v>
      </c>
      <c r="I37" t="s">
        <v>334</v>
      </c>
      <c r="J37" t="s">
        <v>335</v>
      </c>
      <c r="N37" t="s">
        <v>421</v>
      </c>
      <c r="AH37" s="143"/>
    </row>
    <row r="38" spans="1:34" x14ac:dyDescent="0.25">
      <c r="A38" s="151">
        <v>109</v>
      </c>
      <c r="B38" s="31"/>
      <c r="C38">
        <v>100</v>
      </c>
      <c r="E38" t="s">
        <v>422</v>
      </c>
      <c r="F38" t="s">
        <v>423</v>
      </c>
      <c r="H38" t="s">
        <v>333</v>
      </c>
      <c r="I38" t="s">
        <v>334</v>
      </c>
      <c r="J38" t="s">
        <v>335</v>
      </c>
      <c r="N38" t="s">
        <v>421</v>
      </c>
      <c r="AH38" s="143"/>
    </row>
    <row r="39" spans="1:34" x14ac:dyDescent="0.25">
      <c r="A39" s="151">
        <v>603</v>
      </c>
      <c r="B39" s="31"/>
      <c r="C39">
        <v>600</v>
      </c>
      <c r="E39" t="s">
        <v>422</v>
      </c>
      <c r="F39" t="s">
        <v>423</v>
      </c>
      <c r="H39" t="s">
        <v>333</v>
      </c>
      <c r="I39" t="s">
        <v>334</v>
      </c>
      <c r="J39" t="s">
        <v>335</v>
      </c>
      <c r="N39" t="s">
        <v>421</v>
      </c>
      <c r="AH39" s="143"/>
    </row>
    <row r="40" spans="1:34" x14ac:dyDescent="0.25">
      <c r="A40" s="151">
        <v>901</v>
      </c>
      <c r="B40" s="31"/>
      <c r="C40">
        <v>900</v>
      </c>
      <c r="E40" t="s">
        <v>422</v>
      </c>
      <c r="F40" t="s">
        <v>423</v>
      </c>
      <c r="H40" t="s">
        <v>333</v>
      </c>
      <c r="I40" t="s">
        <v>334</v>
      </c>
      <c r="J40" t="s">
        <v>335</v>
      </c>
      <c r="N40" t="s">
        <v>421</v>
      </c>
      <c r="AH40" s="143"/>
    </row>
    <row r="41" spans="1:34" x14ac:dyDescent="0.25">
      <c r="A41" s="151">
        <v>901</v>
      </c>
      <c r="B41" s="31"/>
      <c r="C41">
        <v>900</v>
      </c>
      <c r="E41" t="s">
        <v>422</v>
      </c>
      <c r="F41" t="s">
        <v>423</v>
      </c>
      <c r="H41" t="s">
        <v>333</v>
      </c>
      <c r="I41" t="s">
        <v>334</v>
      </c>
      <c r="J41" t="s">
        <v>335</v>
      </c>
      <c r="N41" t="s">
        <v>421</v>
      </c>
      <c r="AH41" s="143"/>
    </row>
    <row r="42" spans="1:34" x14ac:dyDescent="0.25">
      <c r="A42" s="151">
        <v>901</v>
      </c>
      <c r="B42" s="31"/>
      <c r="C42">
        <v>900</v>
      </c>
      <c r="E42" t="s">
        <v>422</v>
      </c>
      <c r="F42" t="s">
        <v>423</v>
      </c>
      <c r="H42" t="s">
        <v>333</v>
      </c>
      <c r="I42" t="s">
        <v>334</v>
      </c>
      <c r="J42" t="s">
        <v>335</v>
      </c>
      <c r="N42" t="s">
        <v>421</v>
      </c>
      <c r="AH42" s="143"/>
    </row>
    <row r="43" spans="1:34" x14ac:dyDescent="0.25">
      <c r="A43" s="151">
        <v>501</v>
      </c>
      <c r="B43" s="31"/>
      <c r="C43">
        <v>500</v>
      </c>
      <c r="E43" t="s">
        <v>422</v>
      </c>
      <c r="F43" t="s">
        <v>423</v>
      </c>
      <c r="H43" t="s">
        <v>333</v>
      </c>
      <c r="I43" t="s">
        <v>334</v>
      </c>
      <c r="J43" t="s">
        <v>335</v>
      </c>
      <c r="N43" t="s">
        <v>421</v>
      </c>
      <c r="AH43" s="143"/>
    </row>
    <row r="44" spans="1:34" x14ac:dyDescent="0.25">
      <c r="A44" s="151">
        <v>109</v>
      </c>
      <c r="B44" s="31"/>
      <c r="C44">
        <v>100</v>
      </c>
      <c r="E44" t="s">
        <v>422</v>
      </c>
      <c r="F44" t="s">
        <v>423</v>
      </c>
      <c r="H44" t="s">
        <v>333</v>
      </c>
      <c r="I44" t="s">
        <v>334</v>
      </c>
      <c r="J44" t="s">
        <v>335</v>
      </c>
      <c r="N44" t="s">
        <v>421</v>
      </c>
      <c r="AH44" s="143"/>
    </row>
    <row r="45" spans="1:34" x14ac:dyDescent="0.25">
      <c r="A45" s="151">
        <v>903</v>
      </c>
      <c r="B45" s="31"/>
      <c r="C45">
        <v>900</v>
      </c>
      <c r="E45" t="s">
        <v>422</v>
      </c>
      <c r="F45" t="s">
        <v>423</v>
      </c>
      <c r="H45" t="s">
        <v>333</v>
      </c>
      <c r="I45" t="s">
        <v>334</v>
      </c>
      <c r="J45" t="s">
        <v>335</v>
      </c>
      <c r="N45" t="s">
        <v>421</v>
      </c>
      <c r="AH45" s="143"/>
    </row>
    <row r="46" spans="1:34" x14ac:dyDescent="0.25">
      <c r="A46" s="151">
        <v>501</v>
      </c>
      <c r="B46" s="31"/>
      <c r="C46">
        <v>500</v>
      </c>
      <c r="E46" t="s">
        <v>422</v>
      </c>
      <c r="F46" t="s">
        <v>423</v>
      </c>
      <c r="H46" t="s">
        <v>333</v>
      </c>
      <c r="I46" t="s">
        <v>334</v>
      </c>
      <c r="J46" t="s">
        <v>335</v>
      </c>
      <c r="N46" t="s">
        <v>421</v>
      </c>
      <c r="AH46" s="143"/>
    </row>
    <row r="47" spans="1:34" x14ac:dyDescent="0.25">
      <c r="A47" s="151">
        <v>109</v>
      </c>
      <c r="B47" s="31"/>
      <c r="C47">
        <v>100</v>
      </c>
      <c r="E47" t="s">
        <v>422</v>
      </c>
      <c r="F47" t="s">
        <v>423</v>
      </c>
      <c r="H47" t="s">
        <v>333</v>
      </c>
      <c r="I47" t="s">
        <v>334</v>
      </c>
      <c r="J47" t="s">
        <v>335</v>
      </c>
      <c r="N47" t="s">
        <v>421</v>
      </c>
      <c r="AH47" s="143"/>
    </row>
    <row r="48" spans="1:34" x14ac:dyDescent="0.25">
      <c r="A48" s="151">
        <v>901</v>
      </c>
      <c r="B48" s="31"/>
      <c r="C48">
        <v>900</v>
      </c>
      <c r="E48" t="s">
        <v>422</v>
      </c>
      <c r="F48" t="s">
        <v>423</v>
      </c>
      <c r="H48" t="s">
        <v>333</v>
      </c>
      <c r="I48" t="s">
        <v>334</v>
      </c>
      <c r="J48" t="s">
        <v>335</v>
      </c>
      <c r="N48" t="s">
        <v>421</v>
      </c>
      <c r="AH48" s="143"/>
    </row>
    <row r="49" spans="1:34" x14ac:dyDescent="0.25">
      <c r="A49" s="151">
        <v>503</v>
      </c>
      <c r="B49" s="31"/>
      <c r="C49">
        <v>500</v>
      </c>
      <c r="E49" t="s">
        <v>422</v>
      </c>
      <c r="F49" t="s">
        <v>423</v>
      </c>
      <c r="H49" t="s">
        <v>333</v>
      </c>
      <c r="I49" t="s">
        <v>334</v>
      </c>
      <c r="J49" t="s">
        <v>335</v>
      </c>
      <c r="N49" t="s">
        <v>421</v>
      </c>
      <c r="AH49" s="143"/>
    </row>
    <row r="50" spans="1:34" x14ac:dyDescent="0.25">
      <c r="A50" s="151">
        <v>503</v>
      </c>
      <c r="B50" s="31"/>
      <c r="C50">
        <v>500</v>
      </c>
      <c r="E50" t="s">
        <v>422</v>
      </c>
      <c r="F50" t="s">
        <v>423</v>
      </c>
      <c r="H50" t="s">
        <v>333</v>
      </c>
      <c r="I50" t="s">
        <v>334</v>
      </c>
      <c r="J50" t="s">
        <v>335</v>
      </c>
      <c r="N50" t="s">
        <v>421</v>
      </c>
      <c r="AH50" s="143"/>
    </row>
    <row r="51" spans="1:34" x14ac:dyDescent="0.25">
      <c r="A51" s="151">
        <v>109</v>
      </c>
      <c r="B51" s="31"/>
      <c r="C51">
        <v>100</v>
      </c>
      <c r="E51" t="s">
        <v>422</v>
      </c>
      <c r="F51" t="s">
        <v>423</v>
      </c>
      <c r="H51" t="s">
        <v>333</v>
      </c>
      <c r="I51" t="s">
        <v>334</v>
      </c>
      <c r="J51" t="s">
        <v>335</v>
      </c>
      <c r="N51" t="s">
        <v>421</v>
      </c>
      <c r="AH51" s="143"/>
    </row>
    <row r="52" spans="1:34" x14ac:dyDescent="0.25">
      <c r="A52" s="151">
        <v>901</v>
      </c>
      <c r="B52" s="31"/>
      <c r="C52">
        <v>900</v>
      </c>
      <c r="E52" t="s">
        <v>422</v>
      </c>
      <c r="F52" t="s">
        <v>423</v>
      </c>
      <c r="H52" t="s">
        <v>333</v>
      </c>
      <c r="I52" t="s">
        <v>334</v>
      </c>
      <c r="J52" t="s">
        <v>335</v>
      </c>
      <c r="N52" t="s">
        <v>421</v>
      </c>
      <c r="AH52" s="143"/>
    </row>
    <row r="53" spans="1:34" x14ac:dyDescent="0.25">
      <c r="A53" s="151">
        <v>501</v>
      </c>
      <c r="B53" s="31"/>
      <c r="C53">
        <v>500</v>
      </c>
      <c r="E53" t="s">
        <v>422</v>
      </c>
      <c r="F53" t="s">
        <v>423</v>
      </c>
      <c r="H53" t="s">
        <v>333</v>
      </c>
      <c r="I53" t="s">
        <v>334</v>
      </c>
      <c r="J53" t="s">
        <v>335</v>
      </c>
      <c r="N53" t="s">
        <v>421</v>
      </c>
      <c r="AH53" s="143"/>
    </row>
    <row r="54" spans="1:34" x14ac:dyDescent="0.25">
      <c r="A54" s="151">
        <v>503</v>
      </c>
      <c r="B54" s="31"/>
      <c r="C54">
        <v>500</v>
      </c>
      <c r="E54" t="s">
        <v>422</v>
      </c>
      <c r="F54" t="s">
        <v>423</v>
      </c>
      <c r="H54" t="s">
        <v>333</v>
      </c>
      <c r="I54" t="s">
        <v>334</v>
      </c>
      <c r="J54" t="s">
        <v>335</v>
      </c>
      <c r="N54" t="s">
        <v>421</v>
      </c>
      <c r="AH54" s="143"/>
    </row>
    <row r="55" spans="1:34" x14ac:dyDescent="0.25">
      <c r="A55" s="151">
        <v>503</v>
      </c>
      <c r="B55" s="31"/>
      <c r="C55">
        <v>500</v>
      </c>
      <c r="E55" t="s">
        <v>422</v>
      </c>
      <c r="F55" t="s">
        <v>423</v>
      </c>
      <c r="H55" t="s">
        <v>333</v>
      </c>
      <c r="I55" t="s">
        <v>334</v>
      </c>
      <c r="J55" t="s">
        <v>335</v>
      </c>
      <c r="N55" t="s">
        <v>421</v>
      </c>
      <c r="AH55" s="143"/>
    </row>
    <row r="56" spans="1:34" x14ac:dyDescent="0.25">
      <c r="A56" s="151">
        <v>109</v>
      </c>
      <c r="B56" s="31"/>
      <c r="C56">
        <v>100</v>
      </c>
      <c r="E56" t="s">
        <v>422</v>
      </c>
      <c r="F56" t="s">
        <v>423</v>
      </c>
      <c r="H56" t="s">
        <v>333</v>
      </c>
      <c r="I56" t="s">
        <v>334</v>
      </c>
      <c r="J56" t="s">
        <v>335</v>
      </c>
      <c r="N56" t="s">
        <v>421</v>
      </c>
      <c r="AH56" s="143"/>
    </row>
    <row r="57" spans="1:34" x14ac:dyDescent="0.25">
      <c r="A57" s="151">
        <v>903</v>
      </c>
      <c r="B57" s="31"/>
      <c r="C57">
        <v>900</v>
      </c>
      <c r="E57" t="s">
        <v>422</v>
      </c>
      <c r="F57" t="s">
        <v>423</v>
      </c>
      <c r="H57" t="s">
        <v>333</v>
      </c>
      <c r="I57" t="s">
        <v>334</v>
      </c>
      <c r="J57" t="s">
        <v>335</v>
      </c>
      <c r="N57" t="s">
        <v>421</v>
      </c>
      <c r="AH57" s="143"/>
    </row>
    <row r="58" spans="1:34" x14ac:dyDescent="0.25">
      <c r="A58" s="151">
        <v>503</v>
      </c>
      <c r="B58" s="31"/>
      <c r="C58">
        <v>500</v>
      </c>
      <c r="E58" t="s">
        <v>422</v>
      </c>
      <c r="F58" t="s">
        <v>423</v>
      </c>
      <c r="H58" t="s">
        <v>333</v>
      </c>
      <c r="I58" t="s">
        <v>334</v>
      </c>
      <c r="J58" t="s">
        <v>335</v>
      </c>
      <c r="N58" t="s">
        <v>421</v>
      </c>
      <c r="AH58" s="143"/>
    </row>
    <row r="59" spans="1:34" x14ac:dyDescent="0.25">
      <c r="A59" s="151">
        <v>503</v>
      </c>
      <c r="B59" s="31"/>
      <c r="C59">
        <v>500</v>
      </c>
      <c r="E59" t="s">
        <v>422</v>
      </c>
      <c r="F59" t="s">
        <v>423</v>
      </c>
      <c r="H59" t="s">
        <v>333</v>
      </c>
      <c r="I59" t="s">
        <v>334</v>
      </c>
      <c r="J59" t="s">
        <v>335</v>
      </c>
      <c r="N59" t="s">
        <v>421</v>
      </c>
      <c r="AH59" s="143"/>
    </row>
    <row r="60" spans="1:34" x14ac:dyDescent="0.25">
      <c r="A60" s="151">
        <v>503</v>
      </c>
      <c r="B60" s="31"/>
      <c r="C60">
        <v>500</v>
      </c>
      <c r="E60" t="s">
        <v>422</v>
      </c>
      <c r="F60" t="s">
        <v>423</v>
      </c>
      <c r="H60" t="s">
        <v>333</v>
      </c>
      <c r="I60" t="s">
        <v>334</v>
      </c>
      <c r="J60" t="s">
        <v>335</v>
      </c>
      <c r="N60" t="s">
        <v>421</v>
      </c>
      <c r="AH60" s="143"/>
    </row>
    <row r="61" spans="1:34" x14ac:dyDescent="0.25">
      <c r="A61" s="151">
        <v>901</v>
      </c>
      <c r="B61" s="31"/>
      <c r="C61">
        <v>900</v>
      </c>
      <c r="E61" t="s">
        <v>422</v>
      </c>
      <c r="F61" t="s">
        <v>423</v>
      </c>
      <c r="H61" t="s">
        <v>333</v>
      </c>
      <c r="I61" t="s">
        <v>334</v>
      </c>
      <c r="J61" t="s">
        <v>335</v>
      </c>
      <c r="N61" t="s">
        <v>421</v>
      </c>
      <c r="AH61" s="143"/>
    </row>
    <row r="62" spans="1:34" x14ac:dyDescent="0.25">
      <c r="A62" s="151">
        <v>901</v>
      </c>
      <c r="B62" s="31"/>
      <c r="C62">
        <v>900</v>
      </c>
      <c r="E62" t="s">
        <v>422</v>
      </c>
      <c r="F62" t="s">
        <v>423</v>
      </c>
      <c r="H62" t="s">
        <v>333</v>
      </c>
      <c r="I62" t="s">
        <v>334</v>
      </c>
      <c r="J62" t="s">
        <v>335</v>
      </c>
      <c r="N62" t="s">
        <v>421</v>
      </c>
      <c r="AH62" s="143"/>
    </row>
    <row r="63" spans="1:34" x14ac:dyDescent="0.25">
      <c r="A63" s="151">
        <v>901</v>
      </c>
      <c r="B63" s="31"/>
      <c r="C63">
        <v>900</v>
      </c>
      <c r="E63" t="s">
        <v>422</v>
      </c>
      <c r="F63" t="s">
        <v>423</v>
      </c>
      <c r="H63" t="s">
        <v>333</v>
      </c>
      <c r="I63" t="s">
        <v>334</v>
      </c>
      <c r="J63" t="s">
        <v>335</v>
      </c>
      <c r="N63" t="s">
        <v>421</v>
      </c>
      <c r="AH63" s="143"/>
    </row>
    <row r="64" spans="1:34" x14ac:dyDescent="0.25">
      <c r="A64" s="151">
        <v>503</v>
      </c>
      <c r="B64" s="31"/>
      <c r="C64">
        <v>500</v>
      </c>
      <c r="E64" t="s">
        <v>422</v>
      </c>
      <c r="F64" t="s">
        <v>423</v>
      </c>
      <c r="H64" t="s">
        <v>333</v>
      </c>
      <c r="I64" t="s">
        <v>334</v>
      </c>
      <c r="J64" t="s">
        <v>335</v>
      </c>
      <c r="N64" t="s">
        <v>421</v>
      </c>
      <c r="AH64" s="143"/>
    </row>
    <row r="65" spans="1:34" ht="15.75" thickBot="1" x14ac:dyDescent="0.3">
      <c r="A65" s="152">
        <v>503</v>
      </c>
      <c r="B65" s="39"/>
      <c r="C65" s="40">
        <v>500</v>
      </c>
      <c r="D65" s="40" t="s">
        <v>340</v>
      </c>
      <c r="E65" s="40" t="s">
        <v>422</v>
      </c>
      <c r="F65" s="40" t="s">
        <v>423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439</v>
      </c>
      <c r="AC2" t="s">
        <v>441</v>
      </c>
      <c r="AD2" t="s">
        <v>440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794</v>
      </c>
      <c r="AN2">
        <v>452</v>
      </c>
    </row>
    <row r="3" spans="1:40" x14ac:dyDescent="0.25">
      <c r="B3" t="s">
        <v>333</v>
      </c>
      <c r="C3" t="s">
        <v>334</v>
      </c>
      <c r="D3" t="s">
        <v>335</v>
      </c>
      <c r="H3" t="s">
        <v>439</v>
      </c>
      <c r="AC3" t="s">
        <v>441</v>
      </c>
      <c r="AD3" t="s">
        <v>440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1000</v>
      </c>
      <c r="AN3">
        <v>452</v>
      </c>
    </row>
    <row r="4" spans="1:40" x14ac:dyDescent="0.25">
      <c r="B4" t="s">
        <v>333</v>
      </c>
      <c r="C4" t="s">
        <v>334</v>
      </c>
      <c r="D4" t="s">
        <v>335</v>
      </c>
      <c r="H4" t="s">
        <v>439</v>
      </c>
      <c r="AC4" t="s">
        <v>441</v>
      </c>
      <c r="AD4" t="s">
        <v>440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1205</v>
      </c>
      <c r="AN4">
        <v>452</v>
      </c>
    </row>
    <row r="5" spans="1:40" x14ac:dyDescent="0.25">
      <c r="B5" t="s">
        <v>333</v>
      </c>
      <c r="C5" t="s">
        <v>334</v>
      </c>
      <c r="D5" t="s">
        <v>335</v>
      </c>
      <c r="H5" t="s">
        <v>439</v>
      </c>
      <c r="AC5" t="s">
        <v>441</v>
      </c>
      <c r="AD5" t="s">
        <v>440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1410</v>
      </c>
      <c r="AN5">
        <v>452</v>
      </c>
    </row>
    <row r="6" spans="1:40" x14ac:dyDescent="0.25">
      <c r="B6" t="s">
        <v>333</v>
      </c>
      <c r="C6" t="s">
        <v>334</v>
      </c>
      <c r="D6" t="s">
        <v>335</v>
      </c>
      <c r="H6" t="s">
        <v>439</v>
      </c>
      <c r="AC6" t="s">
        <v>441</v>
      </c>
      <c r="AD6" t="s">
        <v>440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1616</v>
      </c>
      <c r="AN6">
        <v>452</v>
      </c>
    </row>
    <row r="7" spans="1:40" x14ac:dyDescent="0.25">
      <c r="B7" t="s">
        <v>333</v>
      </c>
      <c r="C7" t="s">
        <v>334</v>
      </c>
      <c r="D7" t="s">
        <v>335</v>
      </c>
      <c r="H7" t="s">
        <v>439</v>
      </c>
      <c r="AC7" t="s">
        <v>441</v>
      </c>
      <c r="AD7" t="s">
        <v>440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1821</v>
      </c>
      <c r="AN7">
        <v>452</v>
      </c>
    </row>
    <row r="8" spans="1:40" x14ac:dyDescent="0.25">
      <c r="B8" t="s">
        <v>333</v>
      </c>
      <c r="C8" t="s">
        <v>334</v>
      </c>
      <c r="D8" t="s">
        <v>335</v>
      </c>
      <c r="H8" t="s">
        <v>439</v>
      </c>
      <c r="AC8" t="s">
        <v>441</v>
      </c>
      <c r="AD8" t="s">
        <v>440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2026</v>
      </c>
      <c r="AN8">
        <v>452</v>
      </c>
    </row>
    <row r="9" spans="1:40" x14ac:dyDescent="0.25">
      <c r="B9" t="s">
        <v>333</v>
      </c>
      <c r="C9" t="s">
        <v>334</v>
      </c>
      <c r="D9" t="s">
        <v>335</v>
      </c>
      <c r="H9" t="s">
        <v>439</v>
      </c>
      <c r="AC9" t="s">
        <v>441</v>
      </c>
      <c r="AD9" t="s">
        <v>440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2232</v>
      </c>
      <c r="AN9">
        <v>452</v>
      </c>
    </row>
    <row r="10" spans="1:40" x14ac:dyDescent="0.25">
      <c r="B10" t="s">
        <v>333</v>
      </c>
      <c r="C10" t="s">
        <v>334</v>
      </c>
      <c r="D10" t="s">
        <v>335</v>
      </c>
      <c r="H10" t="s">
        <v>439</v>
      </c>
      <c r="AC10" t="s">
        <v>441</v>
      </c>
      <c r="AD10" t="s">
        <v>440</v>
      </c>
      <c r="AE10">
        <v>64</v>
      </c>
      <c r="AF10">
        <v>9</v>
      </c>
      <c r="AH10" t="s">
        <v>391</v>
      </c>
      <c r="AJ10">
        <v>503</v>
      </c>
      <c r="AK10" t="s">
        <v>204</v>
      </c>
      <c r="AM10">
        <v>794</v>
      </c>
      <c r="AN10">
        <v>657</v>
      </c>
    </row>
    <row r="11" spans="1:40" x14ac:dyDescent="0.25">
      <c r="B11" t="s">
        <v>333</v>
      </c>
      <c r="C11" t="s">
        <v>334</v>
      </c>
      <c r="D11" t="s">
        <v>335</v>
      </c>
      <c r="H11" t="s">
        <v>439</v>
      </c>
      <c r="AC11" t="s">
        <v>441</v>
      </c>
      <c r="AD11" t="s">
        <v>440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1000</v>
      </c>
      <c r="AN11">
        <v>657</v>
      </c>
    </row>
    <row r="12" spans="1:40" x14ac:dyDescent="0.25">
      <c r="B12" t="s">
        <v>333</v>
      </c>
      <c r="C12" t="s">
        <v>334</v>
      </c>
      <c r="D12" t="s">
        <v>335</v>
      </c>
      <c r="H12" t="s">
        <v>439</v>
      </c>
      <c r="AC12" t="s">
        <v>441</v>
      </c>
      <c r="AD12" t="s">
        <v>440</v>
      </c>
      <c r="AE12">
        <v>64</v>
      </c>
      <c r="AF12">
        <v>11</v>
      </c>
      <c r="AH12" t="s">
        <v>401</v>
      </c>
      <c r="AJ12">
        <v>102</v>
      </c>
      <c r="AK12" t="s">
        <v>200</v>
      </c>
      <c r="AM12">
        <v>1205</v>
      </c>
      <c r="AN12">
        <v>657</v>
      </c>
    </row>
    <row r="13" spans="1:40" x14ac:dyDescent="0.25">
      <c r="B13" t="s">
        <v>333</v>
      </c>
      <c r="C13" t="s">
        <v>334</v>
      </c>
      <c r="D13" t="s">
        <v>335</v>
      </c>
      <c r="H13" t="s">
        <v>439</v>
      </c>
      <c r="AC13" t="s">
        <v>441</v>
      </c>
      <c r="AD13" t="s">
        <v>440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1410</v>
      </c>
      <c r="AN13">
        <v>657</v>
      </c>
    </row>
    <row r="14" spans="1:40" x14ac:dyDescent="0.25">
      <c r="B14" t="s">
        <v>333</v>
      </c>
      <c r="C14" t="s">
        <v>334</v>
      </c>
      <c r="D14" t="s">
        <v>335</v>
      </c>
      <c r="H14" t="s">
        <v>439</v>
      </c>
      <c r="AC14" t="s">
        <v>441</v>
      </c>
      <c r="AD14" t="s">
        <v>440</v>
      </c>
      <c r="AE14">
        <v>64</v>
      </c>
      <c r="AF14">
        <v>13</v>
      </c>
      <c r="AH14" t="s">
        <v>391</v>
      </c>
      <c r="AJ14">
        <v>503</v>
      </c>
      <c r="AK14" t="s">
        <v>204</v>
      </c>
      <c r="AM14">
        <v>1616</v>
      </c>
      <c r="AN14">
        <v>657</v>
      </c>
    </row>
    <row r="15" spans="1:40" x14ac:dyDescent="0.25">
      <c r="B15" t="s">
        <v>333</v>
      </c>
      <c r="C15" t="s">
        <v>334</v>
      </c>
      <c r="D15" t="s">
        <v>335</v>
      </c>
      <c r="H15" t="s">
        <v>439</v>
      </c>
      <c r="AC15" t="s">
        <v>441</v>
      </c>
      <c r="AD15" t="s">
        <v>440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1821</v>
      </c>
      <c r="AN15">
        <v>657</v>
      </c>
    </row>
    <row r="16" spans="1:40" x14ac:dyDescent="0.25">
      <c r="B16" t="s">
        <v>333</v>
      </c>
      <c r="C16" t="s">
        <v>334</v>
      </c>
      <c r="D16" t="s">
        <v>335</v>
      </c>
      <c r="H16" t="s">
        <v>439</v>
      </c>
      <c r="AC16" t="s">
        <v>441</v>
      </c>
      <c r="AD16" t="s">
        <v>440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2026</v>
      </c>
      <c r="AN16">
        <v>657</v>
      </c>
    </row>
    <row r="17" spans="2:40" x14ac:dyDescent="0.25">
      <c r="B17" t="s">
        <v>333</v>
      </c>
      <c r="C17" t="s">
        <v>334</v>
      </c>
      <c r="D17" t="s">
        <v>335</v>
      </c>
      <c r="H17" t="s">
        <v>439</v>
      </c>
      <c r="AC17" t="s">
        <v>441</v>
      </c>
      <c r="AD17" t="s">
        <v>440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2232</v>
      </c>
      <c r="AN17">
        <v>657</v>
      </c>
    </row>
    <row r="18" spans="2:40" x14ac:dyDescent="0.25">
      <c r="B18" t="s">
        <v>333</v>
      </c>
      <c r="C18" t="s">
        <v>334</v>
      </c>
      <c r="D18" t="s">
        <v>335</v>
      </c>
      <c r="H18" t="s">
        <v>439</v>
      </c>
      <c r="AC18" t="s">
        <v>441</v>
      </c>
      <c r="AD18" t="s">
        <v>440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794</v>
      </c>
      <c r="AN18">
        <v>863</v>
      </c>
    </row>
    <row r="19" spans="2:40" x14ac:dyDescent="0.25">
      <c r="B19" t="s">
        <v>333</v>
      </c>
      <c r="C19" t="s">
        <v>334</v>
      </c>
      <c r="D19" t="s">
        <v>335</v>
      </c>
      <c r="H19" t="s">
        <v>439</v>
      </c>
      <c r="AC19" t="s">
        <v>441</v>
      </c>
      <c r="AD19" t="s">
        <v>440</v>
      </c>
      <c r="AE19">
        <v>64</v>
      </c>
      <c r="AF19">
        <v>18</v>
      </c>
      <c r="AH19" t="s">
        <v>391</v>
      </c>
      <c r="AJ19">
        <v>503</v>
      </c>
      <c r="AK19" t="s">
        <v>204</v>
      </c>
      <c r="AM19">
        <v>1000</v>
      </c>
      <c r="AN19">
        <v>863</v>
      </c>
    </row>
    <row r="20" spans="2:40" x14ac:dyDescent="0.25">
      <c r="B20" t="s">
        <v>333</v>
      </c>
      <c r="C20" t="s">
        <v>334</v>
      </c>
      <c r="D20" t="s">
        <v>335</v>
      </c>
      <c r="H20" t="s">
        <v>439</v>
      </c>
      <c r="AC20" t="s">
        <v>441</v>
      </c>
      <c r="AD20" t="s">
        <v>440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1205</v>
      </c>
      <c r="AN20">
        <v>863</v>
      </c>
    </row>
    <row r="21" spans="2:40" x14ac:dyDescent="0.25">
      <c r="B21" t="s">
        <v>333</v>
      </c>
      <c r="C21" t="s">
        <v>334</v>
      </c>
      <c r="D21" t="s">
        <v>335</v>
      </c>
      <c r="H21" t="s">
        <v>439</v>
      </c>
      <c r="AC21" t="s">
        <v>441</v>
      </c>
      <c r="AD21" t="s">
        <v>440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1410</v>
      </c>
      <c r="AN21">
        <v>863</v>
      </c>
    </row>
    <row r="22" spans="2:40" x14ac:dyDescent="0.25">
      <c r="B22" t="s">
        <v>333</v>
      </c>
      <c r="C22" t="s">
        <v>334</v>
      </c>
      <c r="D22" t="s">
        <v>335</v>
      </c>
      <c r="H22" t="s">
        <v>439</v>
      </c>
      <c r="AC22" t="s">
        <v>441</v>
      </c>
      <c r="AD22" t="s">
        <v>440</v>
      </c>
      <c r="AE22">
        <v>64</v>
      </c>
      <c r="AF22">
        <v>21</v>
      </c>
      <c r="AH22" t="s">
        <v>442</v>
      </c>
      <c r="AJ22">
        <v>112</v>
      </c>
      <c r="AK22" t="s">
        <v>200</v>
      </c>
      <c r="AM22">
        <v>1616</v>
      </c>
      <c r="AN22">
        <v>863</v>
      </c>
    </row>
    <row r="23" spans="2:40" x14ac:dyDescent="0.25">
      <c r="B23" t="s">
        <v>333</v>
      </c>
      <c r="C23" t="s">
        <v>334</v>
      </c>
      <c r="D23" t="s">
        <v>335</v>
      </c>
      <c r="H23" t="s">
        <v>439</v>
      </c>
      <c r="AC23" t="s">
        <v>441</v>
      </c>
      <c r="AD23" t="s">
        <v>440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1821</v>
      </c>
      <c r="AN23">
        <v>863</v>
      </c>
    </row>
    <row r="24" spans="2:40" x14ac:dyDescent="0.25">
      <c r="B24" t="s">
        <v>333</v>
      </c>
      <c r="C24" t="s">
        <v>334</v>
      </c>
      <c r="D24" t="s">
        <v>335</v>
      </c>
      <c r="H24" t="s">
        <v>439</v>
      </c>
      <c r="AC24" t="s">
        <v>441</v>
      </c>
      <c r="AD24" t="s">
        <v>440</v>
      </c>
      <c r="AE24">
        <v>64</v>
      </c>
      <c r="AF24">
        <v>23</v>
      </c>
      <c r="AH24" t="s">
        <v>389</v>
      </c>
      <c r="AJ24">
        <v>903</v>
      </c>
      <c r="AK24" t="s">
        <v>208</v>
      </c>
      <c r="AM24">
        <v>2026</v>
      </c>
      <c r="AN24">
        <v>863</v>
      </c>
    </row>
    <row r="25" spans="2:40" x14ac:dyDescent="0.25">
      <c r="B25" t="s">
        <v>333</v>
      </c>
      <c r="C25" t="s">
        <v>334</v>
      </c>
      <c r="D25" t="s">
        <v>335</v>
      </c>
      <c r="H25" t="s">
        <v>439</v>
      </c>
      <c r="AC25" t="s">
        <v>441</v>
      </c>
      <c r="AD25" t="s">
        <v>440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2232</v>
      </c>
      <c r="AN25">
        <v>863</v>
      </c>
    </row>
    <row r="26" spans="2:40" x14ac:dyDescent="0.25">
      <c r="B26" t="s">
        <v>333</v>
      </c>
      <c r="C26" t="s">
        <v>334</v>
      </c>
      <c r="D26" t="s">
        <v>335</v>
      </c>
      <c r="H26" t="s">
        <v>439</v>
      </c>
      <c r="AC26" t="s">
        <v>441</v>
      </c>
      <c r="AD26" t="s">
        <v>440</v>
      </c>
      <c r="AE26">
        <v>64</v>
      </c>
      <c r="AF26">
        <v>25</v>
      </c>
      <c r="AH26" t="s">
        <v>387</v>
      </c>
      <c r="AJ26">
        <v>305</v>
      </c>
      <c r="AK26" t="s">
        <v>202</v>
      </c>
      <c r="AM26">
        <v>794</v>
      </c>
      <c r="AN26">
        <v>1068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439</v>
      </c>
      <c r="AC27" t="s">
        <v>441</v>
      </c>
      <c r="AD27" t="s">
        <v>440</v>
      </c>
      <c r="AE27">
        <v>64</v>
      </c>
      <c r="AF27">
        <v>26</v>
      </c>
      <c r="AH27" t="s">
        <v>391</v>
      </c>
      <c r="AJ27">
        <v>503</v>
      </c>
      <c r="AK27" t="s">
        <v>204</v>
      </c>
      <c r="AM27">
        <v>1000</v>
      </c>
      <c r="AN27">
        <v>1068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439</v>
      </c>
      <c r="AC28" t="s">
        <v>441</v>
      </c>
      <c r="AD28" t="s">
        <v>440</v>
      </c>
      <c r="AE28">
        <v>64</v>
      </c>
      <c r="AF28">
        <v>27</v>
      </c>
      <c r="AH28" t="s">
        <v>392</v>
      </c>
      <c r="AJ28">
        <v>603</v>
      </c>
      <c r="AK28" t="s">
        <v>205</v>
      </c>
      <c r="AM28">
        <v>1205</v>
      </c>
      <c r="AN28">
        <v>1068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439</v>
      </c>
      <c r="AC29" t="s">
        <v>441</v>
      </c>
      <c r="AD29" t="s">
        <v>440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1410</v>
      </c>
      <c r="AN29">
        <v>1068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439</v>
      </c>
      <c r="AC30" t="s">
        <v>441</v>
      </c>
      <c r="AD30" t="s">
        <v>440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1616</v>
      </c>
      <c r="AN30">
        <v>1068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439</v>
      </c>
      <c r="AC31" t="s">
        <v>441</v>
      </c>
      <c r="AD31" t="s">
        <v>440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1821</v>
      </c>
      <c r="AN31">
        <v>1068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439</v>
      </c>
      <c r="AC32" t="s">
        <v>441</v>
      </c>
      <c r="AD32" t="s">
        <v>440</v>
      </c>
      <c r="AE32">
        <v>64</v>
      </c>
      <c r="AF32">
        <v>31</v>
      </c>
      <c r="AH32" t="s">
        <v>391</v>
      </c>
      <c r="AJ32">
        <v>503</v>
      </c>
      <c r="AK32" t="s">
        <v>204</v>
      </c>
      <c r="AM32">
        <v>2026</v>
      </c>
      <c r="AN32">
        <v>1068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439</v>
      </c>
      <c r="AC33" t="s">
        <v>441</v>
      </c>
      <c r="AD33" t="s">
        <v>440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2232</v>
      </c>
      <c r="AN33">
        <v>1068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439</v>
      </c>
      <c r="AC34" t="s">
        <v>441</v>
      </c>
      <c r="AD34" t="s">
        <v>440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794</v>
      </c>
      <c r="AN34">
        <v>1273</v>
      </c>
    </row>
    <row r="35" spans="2:40" x14ac:dyDescent="0.25">
      <c r="B35" t="s">
        <v>333</v>
      </c>
      <c r="C35" t="s">
        <v>334</v>
      </c>
      <c r="D35" t="s">
        <v>335</v>
      </c>
      <c r="H35" t="s">
        <v>439</v>
      </c>
      <c r="AC35" t="s">
        <v>441</v>
      </c>
      <c r="AD35" t="s">
        <v>440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1000</v>
      </c>
      <c r="AN35">
        <v>1273</v>
      </c>
    </row>
    <row r="36" spans="2:40" x14ac:dyDescent="0.25">
      <c r="B36" t="s">
        <v>333</v>
      </c>
      <c r="C36" t="s">
        <v>334</v>
      </c>
      <c r="D36" t="s">
        <v>335</v>
      </c>
      <c r="H36" t="s">
        <v>439</v>
      </c>
      <c r="AC36" t="s">
        <v>441</v>
      </c>
      <c r="AD36" t="s">
        <v>440</v>
      </c>
      <c r="AE36">
        <v>64</v>
      </c>
      <c r="AF36">
        <v>35</v>
      </c>
      <c r="AH36" t="s">
        <v>402</v>
      </c>
      <c r="AJ36">
        <v>201</v>
      </c>
      <c r="AK36" t="s">
        <v>201</v>
      </c>
      <c r="AM36">
        <v>1205</v>
      </c>
      <c r="AN36">
        <v>1273</v>
      </c>
    </row>
    <row r="37" spans="2:40" x14ac:dyDescent="0.25">
      <c r="B37" t="s">
        <v>333</v>
      </c>
      <c r="C37" t="s">
        <v>334</v>
      </c>
      <c r="D37" t="s">
        <v>335</v>
      </c>
      <c r="H37" t="s">
        <v>439</v>
      </c>
      <c r="AC37" t="s">
        <v>441</v>
      </c>
      <c r="AD37" t="s">
        <v>440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1410</v>
      </c>
      <c r="AN37">
        <v>1273</v>
      </c>
    </row>
    <row r="38" spans="2:40" x14ac:dyDescent="0.25">
      <c r="B38" t="s">
        <v>333</v>
      </c>
      <c r="C38" t="s">
        <v>334</v>
      </c>
      <c r="D38" t="s">
        <v>335</v>
      </c>
      <c r="H38" t="s">
        <v>439</v>
      </c>
      <c r="AC38" t="s">
        <v>441</v>
      </c>
      <c r="AD38" t="s">
        <v>440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1616</v>
      </c>
      <c r="AN38">
        <v>1273</v>
      </c>
    </row>
    <row r="39" spans="2:40" x14ac:dyDescent="0.25">
      <c r="B39" t="s">
        <v>333</v>
      </c>
      <c r="C39" t="s">
        <v>334</v>
      </c>
      <c r="D39" t="s">
        <v>335</v>
      </c>
      <c r="H39" t="s">
        <v>439</v>
      </c>
      <c r="AC39" t="s">
        <v>441</v>
      </c>
      <c r="AD39" t="s">
        <v>440</v>
      </c>
      <c r="AE39">
        <v>64</v>
      </c>
      <c r="AF39">
        <v>38</v>
      </c>
      <c r="AH39" t="s">
        <v>442</v>
      </c>
      <c r="AJ39">
        <v>112</v>
      </c>
      <c r="AK39" t="s">
        <v>200</v>
      </c>
      <c r="AM39">
        <v>1821</v>
      </c>
      <c r="AN39">
        <v>1273</v>
      </c>
    </row>
    <row r="40" spans="2:40" x14ac:dyDescent="0.25">
      <c r="B40" t="s">
        <v>333</v>
      </c>
      <c r="C40" t="s">
        <v>334</v>
      </c>
      <c r="D40" t="s">
        <v>335</v>
      </c>
      <c r="H40" t="s">
        <v>439</v>
      </c>
      <c r="AC40" t="s">
        <v>441</v>
      </c>
      <c r="AD40" t="s">
        <v>440</v>
      </c>
      <c r="AE40">
        <v>64</v>
      </c>
      <c r="AF40">
        <v>39</v>
      </c>
      <c r="AH40" t="s">
        <v>442</v>
      </c>
      <c r="AJ40">
        <v>112</v>
      </c>
      <c r="AK40" t="s">
        <v>200</v>
      </c>
      <c r="AM40">
        <v>2026</v>
      </c>
      <c r="AN40">
        <v>1273</v>
      </c>
    </row>
    <row r="41" spans="2:40" x14ac:dyDescent="0.25">
      <c r="B41" t="s">
        <v>333</v>
      </c>
      <c r="C41" t="s">
        <v>334</v>
      </c>
      <c r="D41" t="s">
        <v>335</v>
      </c>
      <c r="H41" t="s">
        <v>439</v>
      </c>
      <c r="AC41" t="s">
        <v>441</v>
      </c>
      <c r="AD41" t="s">
        <v>440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2232</v>
      </c>
      <c r="AN41">
        <v>1273</v>
      </c>
    </row>
    <row r="42" spans="2:40" x14ac:dyDescent="0.25">
      <c r="B42" t="s">
        <v>333</v>
      </c>
      <c r="C42" t="s">
        <v>334</v>
      </c>
      <c r="D42" t="s">
        <v>335</v>
      </c>
      <c r="H42" t="s">
        <v>439</v>
      </c>
      <c r="AC42" t="s">
        <v>441</v>
      </c>
      <c r="AD42" t="s">
        <v>440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794</v>
      </c>
      <c r="AN42">
        <v>1479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439</v>
      </c>
      <c r="AC43" t="s">
        <v>441</v>
      </c>
      <c r="AD43" t="s">
        <v>440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1000</v>
      </c>
      <c r="AN43">
        <v>1479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439</v>
      </c>
      <c r="AC44" t="s">
        <v>441</v>
      </c>
      <c r="AD44" t="s">
        <v>440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1205</v>
      </c>
      <c r="AN44">
        <v>1479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439</v>
      </c>
      <c r="AC45" t="s">
        <v>441</v>
      </c>
      <c r="AD45" t="s">
        <v>440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1410</v>
      </c>
      <c r="AN45">
        <v>1479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439</v>
      </c>
      <c r="AC46" t="s">
        <v>441</v>
      </c>
      <c r="AD46" t="s">
        <v>440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1616</v>
      </c>
      <c r="AN46">
        <v>1479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439</v>
      </c>
      <c r="AC47" t="s">
        <v>441</v>
      </c>
      <c r="AD47" t="s">
        <v>440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1821</v>
      </c>
      <c r="AN47">
        <v>1479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439</v>
      </c>
      <c r="AC48" t="s">
        <v>441</v>
      </c>
      <c r="AD48" t="s">
        <v>440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2026</v>
      </c>
      <c r="AN48">
        <v>1479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439</v>
      </c>
      <c r="AC49" t="s">
        <v>441</v>
      </c>
      <c r="AD49" t="s">
        <v>440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2232</v>
      </c>
      <c r="AN49">
        <v>1479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439</v>
      </c>
      <c r="AC50" t="s">
        <v>441</v>
      </c>
      <c r="AD50" t="s">
        <v>440</v>
      </c>
      <c r="AE50">
        <v>64</v>
      </c>
      <c r="AF50">
        <v>49</v>
      </c>
      <c r="AH50" t="s">
        <v>390</v>
      </c>
      <c r="AJ50">
        <v>901</v>
      </c>
      <c r="AK50" t="s">
        <v>208</v>
      </c>
      <c r="AM50">
        <v>794</v>
      </c>
      <c r="AN50">
        <v>1684</v>
      </c>
    </row>
    <row r="51" spans="2:40" x14ac:dyDescent="0.25">
      <c r="B51" t="s">
        <v>333</v>
      </c>
      <c r="C51" t="s">
        <v>334</v>
      </c>
      <c r="D51" t="s">
        <v>335</v>
      </c>
      <c r="H51" t="s">
        <v>439</v>
      </c>
      <c r="AC51" t="s">
        <v>441</v>
      </c>
      <c r="AD51" t="s">
        <v>440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1000</v>
      </c>
      <c r="AN51">
        <v>1684</v>
      </c>
    </row>
    <row r="52" spans="2:40" x14ac:dyDescent="0.25">
      <c r="B52" t="s">
        <v>333</v>
      </c>
      <c r="C52" t="s">
        <v>334</v>
      </c>
      <c r="D52" t="s">
        <v>335</v>
      </c>
      <c r="H52" t="s">
        <v>439</v>
      </c>
      <c r="AC52" t="s">
        <v>441</v>
      </c>
      <c r="AD52" t="s">
        <v>440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1205</v>
      </c>
      <c r="AN52">
        <v>1684</v>
      </c>
    </row>
    <row r="53" spans="2:40" x14ac:dyDescent="0.25">
      <c r="B53" t="s">
        <v>333</v>
      </c>
      <c r="C53" t="s">
        <v>334</v>
      </c>
      <c r="D53" t="s">
        <v>335</v>
      </c>
      <c r="H53" t="s">
        <v>439</v>
      </c>
      <c r="AC53" t="s">
        <v>441</v>
      </c>
      <c r="AD53" t="s">
        <v>440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1410</v>
      </c>
      <c r="AN53">
        <v>1684</v>
      </c>
    </row>
    <row r="54" spans="2:40" x14ac:dyDescent="0.25">
      <c r="B54" t="s">
        <v>333</v>
      </c>
      <c r="C54" t="s">
        <v>334</v>
      </c>
      <c r="D54" t="s">
        <v>335</v>
      </c>
      <c r="H54" t="s">
        <v>439</v>
      </c>
      <c r="AC54" t="s">
        <v>441</v>
      </c>
      <c r="AD54" t="s">
        <v>440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1616</v>
      </c>
      <c r="AN54">
        <v>1684</v>
      </c>
    </row>
    <row r="55" spans="2:40" x14ac:dyDescent="0.25">
      <c r="B55" t="s">
        <v>333</v>
      </c>
      <c r="C55" t="s">
        <v>334</v>
      </c>
      <c r="D55" t="s">
        <v>335</v>
      </c>
      <c r="H55" t="s">
        <v>439</v>
      </c>
      <c r="AC55" t="s">
        <v>441</v>
      </c>
      <c r="AD55" t="s">
        <v>440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1821</v>
      </c>
      <c r="AN55">
        <v>1684</v>
      </c>
    </row>
    <row r="56" spans="2:40" x14ac:dyDescent="0.25">
      <c r="B56" t="s">
        <v>333</v>
      </c>
      <c r="C56" t="s">
        <v>334</v>
      </c>
      <c r="D56" t="s">
        <v>335</v>
      </c>
      <c r="H56" t="s">
        <v>439</v>
      </c>
      <c r="AC56" t="s">
        <v>441</v>
      </c>
      <c r="AD56" t="s">
        <v>440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2026</v>
      </c>
      <c r="AN56">
        <v>1684</v>
      </c>
    </row>
    <row r="57" spans="2:40" x14ac:dyDescent="0.25">
      <c r="B57" t="s">
        <v>333</v>
      </c>
      <c r="C57" t="s">
        <v>334</v>
      </c>
      <c r="D57" t="s">
        <v>335</v>
      </c>
      <c r="H57" t="s">
        <v>439</v>
      </c>
      <c r="AC57" t="s">
        <v>441</v>
      </c>
      <c r="AD57" t="s">
        <v>440</v>
      </c>
      <c r="AE57">
        <v>64</v>
      </c>
      <c r="AF57">
        <v>56</v>
      </c>
      <c r="AH57" t="s">
        <v>400</v>
      </c>
      <c r="AJ57">
        <v>109</v>
      </c>
      <c r="AK57" t="s">
        <v>200</v>
      </c>
      <c r="AM57">
        <v>2232</v>
      </c>
      <c r="AN57">
        <v>1684</v>
      </c>
    </row>
    <row r="58" spans="2:40" x14ac:dyDescent="0.25">
      <c r="B58" t="s">
        <v>333</v>
      </c>
      <c r="C58" t="s">
        <v>334</v>
      </c>
      <c r="D58" t="s">
        <v>335</v>
      </c>
      <c r="H58" t="s">
        <v>439</v>
      </c>
      <c r="AC58" t="s">
        <v>441</v>
      </c>
      <c r="AD58" t="s">
        <v>440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794</v>
      </c>
      <c r="AN58">
        <v>1889</v>
      </c>
    </row>
    <row r="59" spans="2:40" x14ac:dyDescent="0.25">
      <c r="B59" t="s">
        <v>333</v>
      </c>
      <c r="C59" t="s">
        <v>334</v>
      </c>
      <c r="D59" t="s">
        <v>335</v>
      </c>
      <c r="H59" t="s">
        <v>439</v>
      </c>
      <c r="AC59" t="s">
        <v>441</v>
      </c>
      <c r="AD59" t="s">
        <v>440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1000</v>
      </c>
      <c r="AN59">
        <v>1889</v>
      </c>
    </row>
    <row r="60" spans="2:40" x14ac:dyDescent="0.25">
      <c r="B60" t="s">
        <v>333</v>
      </c>
      <c r="C60" t="s">
        <v>334</v>
      </c>
      <c r="D60" t="s">
        <v>335</v>
      </c>
      <c r="H60" t="s">
        <v>439</v>
      </c>
      <c r="AC60" t="s">
        <v>441</v>
      </c>
      <c r="AD60" t="s">
        <v>440</v>
      </c>
      <c r="AE60">
        <v>64</v>
      </c>
      <c r="AF60">
        <v>59</v>
      </c>
      <c r="AH60" t="s">
        <v>391</v>
      </c>
      <c r="AJ60">
        <v>503</v>
      </c>
      <c r="AK60" t="s">
        <v>204</v>
      </c>
      <c r="AM60">
        <v>1205</v>
      </c>
      <c r="AN60">
        <v>1889</v>
      </c>
    </row>
    <row r="61" spans="2:40" x14ac:dyDescent="0.25">
      <c r="B61" t="s">
        <v>333</v>
      </c>
      <c r="C61" t="s">
        <v>334</v>
      </c>
      <c r="D61" t="s">
        <v>335</v>
      </c>
      <c r="H61" t="s">
        <v>439</v>
      </c>
      <c r="AC61" t="s">
        <v>441</v>
      </c>
      <c r="AD61" t="s">
        <v>440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1410</v>
      </c>
      <c r="AN61">
        <v>1889</v>
      </c>
    </row>
    <row r="62" spans="2:40" x14ac:dyDescent="0.25">
      <c r="B62" t="s">
        <v>333</v>
      </c>
      <c r="C62" t="s">
        <v>334</v>
      </c>
      <c r="D62" t="s">
        <v>335</v>
      </c>
      <c r="H62" t="s">
        <v>439</v>
      </c>
      <c r="AC62" t="s">
        <v>441</v>
      </c>
      <c r="AD62" t="s">
        <v>440</v>
      </c>
      <c r="AE62">
        <v>64</v>
      </c>
      <c r="AF62">
        <v>61</v>
      </c>
      <c r="AH62" t="s">
        <v>391</v>
      </c>
      <c r="AJ62">
        <v>503</v>
      </c>
      <c r="AK62" t="s">
        <v>204</v>
      </c>
      <c r="AM62">
        <v>1616</v>
      </c>
      <c r="AN62">
        <v>1889</v>
      </c>
    </row>
    <row r="63" spans="2:40" x14ac:dyDescent="0.25">
      <c r="B63" t="s">
        <v>333</v>
      </c>
      <c r="C63" t="s">
        <v>334</v>
      </c>
      <c r="D63" t="s">
        <v>335</v>
      </c>
      <c r="H63" t="s">
        <v>439</v>
      </c>
      <c r="AC63" t="s">
        <v>441</v>
      </c>
      <c r="AD63" t="s">
        <v>440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1821</v>
      </c>
      <c r="AN63">
        <v>1889</v>
      </c>
    </row>
    <row r="64" spans="2:40" x14ac:dyDescent="0.25">
      <c r="B64" t="s">
        <v>333</v>
      </c>
      <c r="C64" t="s">
        <v>334</v>
      </c>
      <c r="D64" t="s">
        <v>335</v>
      </c>
      <c r="H64" t="s">
        <v>439</v>
      </c>
      <c r="AC64" t="s">
        <v>441</v>
      </c>
      <c r="AD64" t="s">
        <v>440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2026</v>
      </c>
      <c r="AN64">
        <v>1889</v>
      </c>
    </row>
    <row r="65" spans="2:40" x14ac:dyDescent="0.25">
      <c r="B65" t="s">
        <v>333</v>
      </c>
      <c r="C65" t="s">
        <v>334</v>
      </c>
      <c r="D65" t="s">
        <v>335</v>
      </c>
      <c r="H65" t="s">
        <v>439</v>
      </c>
      <c r="AC65" t="s">
        <v>441</v>
      </c>
      <c r="AD65" t="s">
        <v>440</v>
      </c>
      <c r="AE65">
        <v>64</v>
      </c>
      <c r="AF65">
        <v>64</v>
      </c>
      <c r="AH65" t="s">
        <v>391</v>
      </c>
      <c r="AJ65">
        <v>503</v>
      </c>
      <c r="AK65" t="s">
        <v>204</v>
      </c>
      <c r="AM65">
        <v>2232</v>
      </c>
      <c r="AN65">
        <v>1889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444</v>
      </c>
      <c r="AC2" t="s">
        <v>446</v>
      </c>
      <c r="AD2" t="s">
        <v>445</v>
      </c>
      <c r="AE2">
        <v>64</v>
      </c>
      <c r="AF2">
        <v>1</v>
      </c>
      <c r="AH2" t="s">
        <v>391</v>
      </c>
      <c r="AJ2">
        <v>503</v>
      </c>
      <c r="AK2" t="s">
        <v>204</v>
      </c>
      <c r="AM2">
        <v>613</v>
      </c>
      <c r="AN2">
        <v>392</v>
      </c>
    </row>
    <row r="3" spans="1:40" x14ac:dyDescent="0.25">
      <c r="B3" t="s">
        <v>333</v>
      </c>
      <c r="C3" t="s">
        <v>334</v>
      </c>
      <c r="D3" t="s">
        <v>335</v>
      </c>
      <c r="H3" t="s">
        <v>444</v>
      </c>
      <c r="AC3" t="s">
        <v>446</v>
      </c>
      <c r="AD3" t="s">
        <v>445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818</v>
      </c>
      <c r="AN3">
        <v>392</v>
      </c>
    </row>
    <row r="4" spans="1:40" x14ac:dyDescent="0.25">
      <c r="B4" t="s">
        <v>333</v>
      </c>
      <c r="C4" t="s">
        <v>334</v>
      </c>
      <c r="D4" t="s">
        <v>335</v>
      </c>
      <c r="H4" t="s">
        <v>444</v>
      </c>
      <c r="AC4" t="s">
        <v>446</v>
      </c>
      <c r="AD4" t="s">
        <v>445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1024</v>
      </c>
      <c r="AN4">
        <v>392</v>
      </c>
    </row>
    <row r="5" spans="1:40" x14ac:dyDescent="0.25">
      <c r="B5" t="s">
        <v>333</v>
      </c>
      <c r="C5" t="s">
        <v>334</v>
      </c>
      <c r="D5" t="s">
        <v>335</v>
      </c>
      <c r="H5" t="s">
        <v>444</v>
      </c>
      <c r="AC5" t="s">
        <v>446</v>
      </c>
      <c r="AD5" t="s">
        <v>445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1230</v>
      </c>
      <c r="AN5">
        <v>392</v>
      </c>
    </row>
    <row r="6" spans="1:40" x14ac:dyDescent="0.25">
      <c r="B6" t="s">
        <v>333</v>
      </c>
      <c r="C6" t="s">
        <v>334</v>
      </c>
      <c r="D6" t="s">
        <v>335</v>
      </c>
      <c r="H6" t="s">
        <v>444</v>
      </c>
      <c r="AC6" t="s">
        <v>446</v>
      </c>
      <c r="AD6" t="s">
        <v>445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1436</v>
      </c>
      <c r="AN6">
        <v>392</v>
      </c>
    </row>
    <row r="7" spans="1:40" x14ac:dyDescent="0.25">
      <c r="B7" t="s">
        <v>333</v>
      </c>
      <c r="C7" t="s">
        <v>334</v>
      </c>
      <c r="D7" t="s">
        <v>335</v>
      </c>
      <c r="H7" t="s">
        <v>444</v>
      </c>
      <c r="AC7" t="s">
        <v>446</v>
      </c>
      <c r="AD7" t="s">
        <v>445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1641</v>
      </c>
      <c r="AN7">
        <v>392</v>
      </c>
    </row>
    <row r="8" spans="1:40" x14ac:dyDescent="0.25">
      <c r="B8" t="s">
        <v>333</v>
      </c>
      <c r="C8" t="s">
        <v>334</v>
      </c>
      <c r="D8" t="s">
        <v>335</v>
      </c>
      <c r="H8" t="s">
        <v>444</v>
      </c>
      <c r="AC8" t="s">
        <v>446</v>
      </c>
      <c r="AD8" t="s">
        <v>445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1847</v>
      </c>
      <c r="AN8">
        <v>392</v>
      </c>
    </row>
    <row r="9" spans="1:40" x14ac:dyDescent="0.25">
      <c r="B9" t="s">
        <v>333</v>
      </c>
      <c r="C9" t="s">
        <v>334</v>
      </c>
      <c r="D9" t="s">
        <v>335</v>
      </c>
      <c r="H9" t="s">
        <v>444</v>
      </c>
      <c r="AC9" t="s">
        <v>446</v>
      </c>
      <c r="AD9" t="s">
        <v>445</v>
      </c>
      <c r="AE9">
        <v>64</v>
      </c>
      <c r="AF9">
        <v>8</v>
      </c>
      <c r="AH9" t="s">
        <v>400</v>
      </c>
      <c r="AJ9">
        <v>109</v>
      </c>
      <c r="AK9" t="s">
        <v>200</v>
      </c>
      <c r="AM9">
        <v>2053</v>
      </c>
      <c r="AN9">
        <v>392</v>
      </c>
    </row>
    <row r="10" spans="1:40" x14ac:dyDescent="0.25">
      <c r="B10" t="s">
        <v>333</v>
      </c>
      <c r="C10" t="s">
        <v>334</v>
      </c>
      <c r="D10" t="s">
        <v>335</v>
      </c>
      <c r="H10" t="s">
        <v>444</v>
      </c>
      <c r="AC10" t="s">
        <v>446</v>
      </c>
      <c r="AD10" t="s">
        <v>445</v>
      </c>
      <c r="AE10">
        <v>64</v>
      </c>
      <c r="AF10">
        <v>9</v>
      </c>
      <c r="AH10" t="s">
        <v>388</v>
      </c>
      <c r="AJ10">
        <v>501</v>
      </c>
      <c r="AK10" t="s">
        <v>204</v>
      </c>
      <c r="AM10">
        <v>613</v>
      </c>
      <c r="AN10">
        <v>598</v>
      </c>
    </row>
    <row r="11" spans="1:40" x14ac:dyDescent="0.25">
      <c r="B11" t="s">
        <v>333</v>
      </c>
      <c r="C11" t="s">
        <v>334</v>
      </c>
      <c r="D11" t="s">
        <v>335</v>
      </c>
      <c r="H11" t="s">
        <v>444</v>
      </c>
      <c r="AC11" t="s">
        <v>446</v>
      </c>
      <c r="AD11" t="s">
        <v>445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818</v>
      </c>
      <c r="AN11">
        <v>598</v>
      </c>
    </row>
    <row r="12" spans="1:40" x14ac:dyDescent="0.25">
      <c r="B12" t="s">
        <v>333</v>
      </c>
      <c r="C12" t="s">
        <v>334</v>
      </c>
      <c r="D12" t="s">
        <v>335</v>
      </c>
      <c r="H12" t="s">
        <v>444</v>
      </c>
      <c r="AC12" t="s">
        <v>446</v>
      </c>
      <c r="AD12" t="s">
        <v>445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1024</v>
      </c>
      <c r="AN12">
        <v>598</v>
      </c>
    </row>
    <row r="13" spans="1:40" x14ac:dyDescent="0.25">
      <c r="B13" t="s">
        <v>333</v>
      </c>
      <c r="C13" t="s">
        <v>334</v>
      </c>
      <c r="D13" t="s">
        <v>335</v>
      </c>
      <c r="H13" t="s">
        <v>444</v>
      </c>
      <c r="AC13" t="s">
        <v>446</v>
      </c>
      <c r="AD13" t="s">
        <v>445</v>
      </c>
      <c r="AE13">
        <v>64</v>
      </c>
      <c r="AF13">
        <v>12</v>
      </c>
      <c r="AH13" t="s">
        <v>391</v>
      </c>
      <c r="AJ13">
        <v>503</v>
      </c>
      <c r="AK13" t="s">
        <v>204</v>
      </c>
      <c r="AM13">
        <v>1230</v>
      </c>
      <c r="AN13">
        <v>598</v>
      </c>
    </row>
    <row r="14" spans="1:40" x14ac:dyDescent="0.25">
      <c r="B14" t="s">
        <v>333</v>
      </c>
      <c r="C14" t="s">
        <v>334</v>
      </c>
      <c r="D14" t="s">
        <v>335</v>
      </c>
      <c r="H14" t="s">
        <v>444</v>
      </c>
      <c r="AC14" t="s">
        <v>446</v>
      </c>
      <c r="AD14" t="s">
        <v>445</v>
      </c>
      <c r="AE14">
        <v>64</v>
      </c>
      <c r="AF14">
        <v>13</v>
      </c>
      <c r="AH14" t="s">
        <v>389</v>
      </c>
      <c r="AJ14">
        <v>903</v>
      </c>
      <c r="AK14" t="s">
        <v>208</v>
      </c>
      <c r="AM14">
        <v>1436</v>
      </c>
      <c r="AN14">
        <v>598</v>
      </c>
    </row>
    <row r="15" spans="1:40" x14ac:dyDescent="0.25">
      <c r="B15" t="s">
        <v>333</v>
      </c>
      <c r="C15" t="s">
        <v>334</v>
      </c>
      <c r="D15" t="s">
        <v>335</v>
      </c>
      <c r="H15" t="s">
        <v>444</v>
      </c>
      <c r="AC15" t="s">
        <v>446</v>
      </c>
      <c r="AD15" t="s">
        <v>445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1641</v>
      </c>
      <c r="AN15">
        <v>598</v>
      </c>
    </row>
    <row r="16" spans="1:40" x14ac:dyDescent="0.25">
      <c r="B16" t="s">
        <v>333</v>
      </c>
      <c r="C16" t="s">
        <v>334</v>
      </c>
      <c r="D16" t="s">
        <v>335</v>
      </c>
      <c r="H16" t="s">
        <v>444</v>
      </c>
      <c r="AC16" t="s">
        <v>446</v>
      </c>
      <c r="AD16" t="s">
        <v>445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1847</v>
      </c>
      <c r="AN16">
        <v>598</v>
      </c>
    </row>
    <row r="17" spans="2:40" x14ac:dyDescent="0.25">
      <c r="B17" t="s">
        <v>333</v>
      </c>
      <c r="C17" t="s">
        <v>334</v>
      </c>
      <c r="D17" t="s">
        <v>335</v>
      </c>
      <c r="H17" t="s">
        <v>444</v>
      </c>
      <c r="AC17" t="s">
        <v>446</v>
      </c>
      <c r="AD17" t="s">
        <v>445</v>
      </c>
      <c r="AE17">
        <v>64</v>
      </c>
      <c r="AF17">
        <v>16</v>
      </c>
      <c r="AH17" t="s">
        <v>388</v>
      </c>
      <c r="AJ17">
        <v>501</v>
      </c>
      <c r="AK17" t="s">
        <v>204</v>
      </c>
      <c r="AM17">
        <v>2053</v>
      </c>
      <c r="AN17">
        <v>598</v>
      </c>
    </row>
    <row r="18" spans="2:40" x14ac:dyDescent="0.25">
      <c r="B18" t="s">
        <v>333</v>
      </c>
      <c r="C18" t="s">
        <v>334</v>
      </c>
      <c r="D18" t="s">
        <v>335</v>
      </c>
      <c r="H18" t="s">
        <v>444</v>
      </c>
      <c r="AC18" t="s">
        <v>446</v>
      </c>
      <c r="AD18" t="s">
        <v>445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613</v>
      </c>
      <c r="AN18">
        <v>803</v>
      </c>
    </row>
    <row r="19" spans="2:40" x14ac:dyDescent="0.25">
      <c r="B19" t="s">
        <v>333</v>
      </c>
      <c r="C19" t="s">
        <v>334</v>
      </c>
      <c r="D19" t="s">
        <v>335</v>
      </c>
      <c r="H19" t="s">
        <v>444</v>
      </c>
      <c r="AC19" t="s">
        <v>446</v>
      </c>
      <c r="AD19" t="s">
        <v>445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818</v>
      </c>
      <c r="AN19">
        <v>803</v>
      </c>
    </row>
    <row r="20" spans="2:40" x14ac:dyDescent="0.25">
      <c r="B20" t="s">
        <v>333</v>
      </c>
      <c r="C20" t="s">
        <v>334</v>
      </c>
      <c r="D20" t="s">
        <v>335</v>
      </c>
      <c r="H20" t="s">
        <v>444</v>
      </c>
      <c r="AC20" t="s">
        <v>446</v>
      </c>
      <c r="AD20" t="s">
        <v>445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1024</v>
      </c>
      <c r="AN20">
        <v>803</v>
      </c>
    </row>
    <row r="21" spans="2:40" x14ac:dyDescent="0.25">
      <c r="B21" t="s">
        <v>333</v>
      </c>
      <c r="C21" t="s">
        <v>334</v>
      </c>
      <c r="D21" t="s">
        <v>335</v>
      </c>
      <c r="H21" t="s">
        <v>444</v>
      </c>
      <c r="AC21" t="s">
        <v>446</v>
      </c>
      <c r="AD21" t="s">
        <v>445</v>
      </c>
      <c r="AE21">
        <v>64</v>
      </c>
      <c r="AF21">
        <v>20</v>
      </c>
      <c r="AH21" t="s">
        <v>389</v>
      </c>
      <c r="AJ21">
        <v>903</v>
      </c>
      <c r="AK21" t="s">
        <v>208</v>
      </c>
      <c r="AM21">
        <v>1230</v>
      </c>
      <c r="AN21">
        <v>803</v>
      </c>
    </row>
    <row r="22" spans="2:40" x14ac:dyDescent="0.25">
      <c r="B22" t="s">
        <v>333</v>
      </c>
      <c r="C22" t="s">
        <v>334</v>
      </c>
      <c r="D22" t="s">
        <v>335</v>
      </c>
      <c r="H22" t="s">
        <v>444</v>
      </c>
      <c r="AC22" t="s">
        <v>446</v>
      </c>
      <c r="AD22" t="s">
        <v>445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1436</v>
      </c>
      <c r="AN22">
        <v>803</v>
      </c>
    </row>
    <row r="23" spans="2:40" x14ac:dyDescent="0.25">
      <c r="B23" t="s">
        <v>333</v>
      </c>
      <c r="C23" t="s">
        <v>334</v>
      </c>
      <c r="D23" t="s">
        <v>335</v>
      </c>
      <c r="H23" t="s">
        <v>444</v>
      </c>
      <c r="AC23" t="s">
        <v>446</v>
      </c>
      <c r="AD23" t="s">
        <v>445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1641</v>
      </c>
      <c r="AN23">
        <v>803</v>
      </c>
    </row>
    <row r="24" spans="2:40" x14ac:dyDescent="0.25">
      <c r="B24" t="s">
        <v>333</v>
      </c>
      <c r="C24" t="s">
        <v>334</v>
      </c>
      <c r="D24" t="s">
        <v>335</v>
      </c>
      <c r="H24" t="s">
        <v>444</v>
      </c>
      <c r="AC24" t="s">
        <v>446</v>
      </c>
      <c r="AD24" t="s">
        <v>445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1847</v>
      </c>
      <c r="AN24">
        <v>803</v>
      </c>
    </row>
    <row r="25" spans="2:40" x14ac:dyDescent="0.25">
      <c r="B25" t="s">
        <v>333</v>
      </c>
      <c r="C25" t="s">
        <v>334</v>
      </c>
      <c r="D25" t="s">
        <v>335</v>
      </c>
      <c r="H25" t="s">
        <v>444</v>
      </c>
      <c r="AC25" t="s">
        <v>446</v>
      </c>
      <c r="AD25" t="s">
        <v>445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2053</v>
      </c>
      <c r="AN25">
        <v>803</v>
      </c>
    </row>
    <row r="26" spans="2:40" x14ac:dyDescent="0.25">
      <c r="B26" t="s">
        <v>333</v>
      </c>
      <c r="C26" t="s">
        <v>334</v>
      </c>
      <c r="D26" t="s">
        <v>335</v>
      </c>
      <c r="H26" t="s">
        <v>444</v>
      </c>
      <c r="AC26" t="s">
        <v>446</v>
      </c>
      <c r="AD26" t="s">
        <v>445</v>
      </c>
      <c r="AE26">
        <v>64</v>
      </c>
      <c r="AF26">
        <v>25</v>
      </c>
      <c r="AH26" t="s">
        <v>391</v>
      </c>
      <c r="AJ26">
        <v>503</v>
      </c>
      <c r="AK26" t="s">
        <v>204</v>
      </c>
      <c r="AM26">
        <v>613</v>
      </c>
      <c r="AN26">
        <v>1009</v>
      </c>
    </row>
    <row r="27" spans="2:40" x14ac:dyDescent="0.25">
      <c r="B27" t="s">
        <v>333</v>
      </c>
      <c r="C27" t="s">
        <v>334</v>
      </c>
      <c r="D27" t="s">
        <v>335</v>
      </c>
      <c r="H27" t="s">
        <v>444</v>
      </c>
      <c r="AC27" t="s">
        <v>446</v>
      </c>
      <c r="AD27" t="s">
        <v>445</v>
      </c>
      <c r="AE27">
        <v>64</v>
      </c>
      <c r="AF27">
        <v>26</v>
      </c>
      <c r="AH27" t="s">
        <v>391</v>
      </c>
      <c r="AJ27">
        <v>503</v>
      </c>
      <c r="AK27" t="s">
        <v>204</v>
      </c>
      <c r="AM27">
        <v>818</v>
      </c>
      <c r="AN27">
        <v>1009</v>
      </c>
    </row>
    <row r="28" spans="2:40" x14ac:dyDescent="0.25">
      <c r="B28" t="s">
        <v>333</v>
      </c>
      <c r="C28" t="s">
        <v>334</v>
      </c>
      <c r="D28" t="s">
        <v>335</v>
      </c>
      <c r="H28" t="s">
        <v>444</v>
      </c>
      <c r="AC28" t="s">
        <v>446</v>
      </c>
      <c r="AD28" t="s">
        <v>445</v>
      </c>
      <c r="AE28">
        <v>64</v>
      </c>
      <c r="AF28">
        <v>27</v>
      </c>
      <c r="AH28" t="s">
        <v>401</v>
      </c>
      <c r="AJ28">
        <v>102</v>
      </c>
      <c r="AK28" t="s">
        <v>200</v>
      </c>
      <c r="AM28">
        <v>1024</v>
      </c>
      <c r="AN28">
        <v>1009</v>
      </c>
    </row>
    <row r="29" spans="2:40" x14ac:dyDescent="0.25">
      <c r="B29" t="s">
        <v>333</v>
      </c>
      <c r="C29" t="s">
        <v>334</v>
      </c>
      <c r="D29" t="s">
        <v>335</v>
      </c>
      <c r="H29" t="s">
        <v>444</v>
      </c>
      <c r="AC29" t="s">
        <v>446</v>
      </c>
      <c r="AD29" t="s">
        <v>445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1230</v>
      </c>
      <c r="AN29">
        <v>1009</v>
      </c>
    </row>
    <row r="30" spans="2:40" x14ac:dyDescent="0.25">
      <c r="B30" t="s">
        <v>333</v>
      </c>
      <c r="C30" t="s">
        <v>334</v>
      </c>
      <c r="D30" t="s">
        <v>335</v>
      </c>
      <c r="H30" t="s">
        <v>444</v>
      </c>
      <c r="AC30" t="s">
        <v>446</v>
      </c>
      <c r="AD30" t="s">
        <v>445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1436</v>
      </c>
      <c r="AN30">
        <v>1009</v>
      </c>
    </row>
    <row r="31" spans="2:40" x14ac:dyDescent="0.25">
      <c r="B31" t="s">
        <v>333</v>
      </c>
      <c r="C31" t="s">
        <v>334</v>
      </c>
      <c r="D31" t="s">
        <v>335</v>
      </c>
      <c r="H31" t="s">
        <v>444</v>
      </c>
      <c r="AC31" t="s">
        <v>446</v>
      </c>
      <c r="AD31" t="s">
        <v>445</v>
      </c>
      <c r="AE31">
        <v>64</v>
      </c>
      <c r="AF31">
        <v>30</v>
      </c>
      <c r="AH31" t="s">
        <v>388</v>
      </c>
      <c r="AJ31">
        <v>501</v>
      </c>
      <c r="AK31" t="s">
        <v>204</v>
      </c>
      <c r="AM31">
        <v>1641</v>
      </c>
      <c r="AN31">
        <v>1009</v>
      </c>
    </row>
    <row r="32" spans="2:40" x14ac:dyDescent="0.25">
      <c r="B32" t="s">
        <v>333</v>
      </c>
      <c r="C32" t="s">
        <v>334</v>
      </c>
      <c r="D32" t="s">
        <v>335</v>
      </c>
      <c r="H32" t="s">
        <v>444</v>
      </c>
      <c r="AC32" t="s">
        <v>446</v>
      </c>
      <c r="AD32" t="s">
        <v>445</v>
      </c>
      <c r="AE32">
        <v>64</v>
      </c>
      <c r="AF32">
        <v>31</v>
      </c>
      <c r="AH32" t="s">
        <v>401</v>
      </c>
      <c r="AJ32">
        <v>102</v>
      </c>
      <c r="AK32" t="s">
        <v>200</v>
      </c>
      <c r="AM32">
        <v>1847</v>
      </c>
      <c r="AN32">
        <v>1009</v>
      </c>
    </row>
    <row r="33" spans="2:40" x14ac:dyDescent="0.25">
      <c r="B33" t="s">
        <v>333</v>
      </c>
      <c r="C33" t="s">
        <v>334</v>
      </c>
      <c r="D33" t="s">
        <v>335</v>
      </c>
      <c r="H33" t="s">
        <v>444</v>
      </c>
      <c r="AC33" t="s">
        <v>446</v>
      </c>
      <c r="AD33" t="s">
        <v>445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2053</v>
      </c>
      <c r="AN33">
        <v>1009</v>
      </c>
    </row>
    <row r="34" spans="2:40" x14ac:dyDescent="0.25">
      <c r="B34" t="s">
        <v>333</v>
      </c>
      <c r="C34" t="s">
        <v>334</v>
      </c>
      <c r="D34" t="s">
        <v>335</v>
      </c>
      <c r="H34" t="s">
        <v>444</v>
      </c>
      <c r="AC34" t="s">
        <v>446</v>
      </c>
      <c r="AD34" t="s">
        <v>445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613</v>
      </c>
      <c r="AN34">
        <v>1215</v>
      </c>
    </row>
    <row r="35" spans="2:40" x14ac:dyDescent="0.25">
      <c r="B35" t="s">
        <v>333</v>
      </c>
      <c r="C35" t="s">
        <v>334</v>
      </c>
      <c r="D35" t="s">
        <v>335</v>
      </c>
      <c r="H35" t="s">
        <v>444</v>
      </c>
      <c r="AC35" t="s">
        <v>446</v>
      </c>
      <c r="AD35" t="s">
        <v>445</v>
      </c>
      <c r="AE35">
        <v>64</v>
      </c>
      <c r="AF35">
        <v>34</v>
      </c>
      <c r="AH35" t="s">
        <v>391</v>
      </c>
      <c r="AJ35">
        <v>503</v>
      </c>
      <c r="AK35" t="s">
        <v>204</v>
      </c>
      <c r="AM35">
        <v>818</v>
      </c>
      <c r="AN35">
        <v>1215</v>
      </c>
    </row>
    <row r="36" spans="2:40" x14ac:dyDescent="0.25">
      <c r="B36" t="s">
        <v>333</v>
      </c>
      <c r="C36" t="s">
        <v>334</v>
      </c>
      <c r="D36" t="s">
        <v>335</v>
      </c>
      <c r="H36" t="s">
        <v>444</v>
      </c>
      <c r="AC36" t="s">
        <v>446</v>
      </c>
      <c r="AD36" t="s">
        <v>445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1024</v>
      </c>
      <c r="AN36">
        <v>1215</v>
      </c>
    </row>
    <row r="37" spans="2:40" x14ac:dyDescent="0.25">
      <c r="B37" t="s">
        <v>333</v>
      </c>
      <c r="C37" t="s">
        <v>334</v>
      </c>
      <c r="D37" t="s">
        <v>335</v>
      </c>
      <c r="H37" t="s">
        <v>444</v>
      </c>
      <c r="AC37" t="s">
        <v>446</v>
      </c>
      <c r="AD37" t="s">
        <v>445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1230</v>
      </c>
      <c r="AN37">
        <v>1215</v>
      </c>
    </row>
    <row r="38" spans="2:40" x14ac:dyDescent="0.25">
      <c r="B38" t="s">
        <v>333</v>
      </c>
      <c r="C38" t="s">
        <v>334</v>
      </c>
      <c r="D38" t="s">
        <v>335</v>
      </c>
      <c r="H38" t="s">
        <v>444</v>
      </c>
      <c r="AC38" t="s">
        <v>446</v>
      </c>
      <c r="AD38" t="s">
        <v>445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1436</v>
      </c>
      <c r="AN38">
        <v>1215</v>
      </c>
    </row>
    <row r="39" spans="2:40" x14ac:dyDescent="0.25">
      <c r="B39" t="s">
        <v>333</v>
      </c>
      <c r="C39" t="s">
        <v>334</v>
      </c>
      <c r="D39" t="s">
        <v>335</v>
      </c>
      <c r="H39" t="s">
        <v>444</v>
      </c>
      <c r="AC39" t="s">
        <v>446</v>
      </c>
      <c r="AD39" t="s">
        <v>445</v>
      </c>
      <c r="AE39">
        <v>64</v>
      </c>
      <c r="AF39">
        <v>38</v>
      </c>
      <c r="AH39" t="s">
        <v>401</v>
      </c>
      <c r="AJ39">
        <v>102</v>
      </c>
      <c r="AK39" t="s">
        <v>200</v>
      </c>
      <c r="AM39">
        <v>1641</v>
      </c>
      <c r="AN39">
        <v>1215</v>
      </c>
    </row>
    <row r="40" spans="2:40" x14ac:dyDescent="0.25">
      <c r="B40" t="s">
        <v>333</v>
      </c>
      <c r="C40" t="s">
        <v>334</v>
      </c>
      <c r="D40" t="s">
        <v>335</v>
      </c>
      <c r="H40" t="s">
        <v>444</v>
      </c>
      <c r="AC40" t="s">
        <v>446</v>
      </c>
      <c r="AD40" t="s">
        <v>445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1847</v>
      </c>
      <c r="AN40">
        <v>1215</v>
      </c>
    </row>
    <row r="41" spans="2:40" x14ac:dyDescent="0.25">
      <c r="B41" t="s">
        <v>333</v>
      </c>
      <c r="C41" t="s">
        <v>334</v>
      </c>
      <c r="D41" t="s">
        <v>335</v>
      </c>
      <c r="H41" t="s">
        <v>444</v>
      </c>
      <c r="AC41" t="s">
        <v>446</v>
      </c>
      <c r="AD41" t="s">
        <v>445</v>
      </c>
      <c r="AE41">
        <v>64</v>
      </c>
      <c r="AF41">
        <v>40</v>
      </c>
      <c r="AH41" t="s">
        <v>387</v>
      </c>
      <c r="AJ41">
        <v>305</v>
      </c>
      <c r="AK41" t="s">
        <v>202</v>
      </c>
      <c r="AM41">
        <v>2053</v>
      </c>
      <c r="AN41">
        <v>1215</v>
      </c>
    </row>
    <row r="42" spans="2:40" x14ac:dyDescent="0.25">
      <c r="B42" t="s">
        <v>333</v>
      </c>
      <c r="C42" t="s">
        <v>334</v>
      </c>
      <c r="D42" t="s">
        <v>335</v>
      </c>
      <c r="H42" t="s">
        <v>444</v>
      </c>
      <c r="AC42" t="s">
        <v>446</v>
      </c>
      <c r="AD42" t="s">
        <v>445</v>
      </c>
      <c r="AE42">
        <v>64</v>
      </c>
      <c r="AF42">
        <v>41</v>
      </c>
      <c r="AH42" t="s">
        <v>391</v>
      </c>
      <c r="AJ42">
        <v>503</v>
      </c>
      <c r="AK42" t="s">
        <v>204</v>
      </c>
      <c r="AM42">
        <v>613</v>
      </c>
      <c r="AN42">
        <v>1421</v>
      </c>
    </row>
    <row r="43" spans="2:40" x14ac:dyDescent="0.25">
      <c r="B43" t="s">
        <v>333</v>
      </c>
      <c r="C43" t="s">
        <v>334</v>
      </c>
      <c r="D43" t="s">
        <v>335</v>
      </c>
      <c r="H43" t="s">
        <v>444</v>
      </c>
      <c r="AC43" t="s">
        <v>446</v>
      </c>
      <c r="AD43" t="s">
        <v>445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818</v>
      </c>
      <c r="AN43">
        <v>1421</v>
      </c>
    </row>
    <row r="44" spans="2:40" x14ac:dyDescent="0.25">
      <c r="B44" t="s">
        <v>333</v>
      </c>
      <c r="C44" t="s">
        <v>334</v>
      </c>
      <c r="D44" t="s">
        <v>335</v>
      </c>
      <c r="H44" t="s">
        <v>444</v>
      </c>
      <c r="AC44" t="s">
        <v>446</v>
      </c>
      <c r="AD44" t="s">
        <v>445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1024</v>
      </c>
      <c r="AN44">
        <v>1421</v>
      </c>
    </row>
    <row r="45" spans="2:40" x14ac:dyDescent="0.25">
      <c r="B45" t="s">
        <v>333</v>
      </c>
      <c r="C45" t="s">
        <v>334</v>
      </c>
      <c r="D45" t="s">
        <v>335</v>
      </c>
      <c r="H45" t="s">
        <v>444</v>
      </c>
      <c r="AC45" t="s">
        <v>446</v>
      </c>
      <c r="AD45" t="s">
        <v>445</v>
      </c>
      <c r="AE45">
        <v>64</v>
      </c>
      <c r="AF45">
        <v>44</v>
      </c>
      <c r="AH45" t="s">
        <v>392</v>
      </c>
      <c r="AJ45">
        <v>603</v>
      </c>
      <c r="AK45" t="s">
        <v>205</v>
      </c>
      <c r="AM45">
        <v>1230</v>
      </c>
      <c r="AN45">
        <v>1421</v>
      </c>
    </row>
    <row r="46" spans="2:40" x14ac:dyDescent="0.25">
      <c r="B46" t="s">
        <v>333</v>
      </c>
      <c r="C46" t="s">
        <v>334</v>
      </c>
      <c r="D46" t="s">
        <v>335</v>
      </c>
      <c r="H46" t="s">
        <v>444</v>
      </c>
      <c r="AC46" t="s">
        <v>446</v>
      </c>
      <c r="AD46" t="s">
        <v>445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1436</v>
      </c>
      <c r="AN46">
        <v>1421</v>
      </c>
    </row>
    <row r="47" spans="2:40" x14ac:dyDescent="0.25">
      <c r="B47" t="s">
        <v>333</v>
      </c>
      <c r="C47" t="s">
        <v>334</v>
      </c>
      <c r="D47" t="s">
        <v>335</v>
      </c>
      <c r="H47" t="s">
        <v>444</v>
      </c>
      <c r="AC47" t="s">
        <v>446</v>
      </c>
      <c r="AD47" t="s">
        <v>445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1641</v>
      </c>
      <c r="AN47">
        <v>1421</v>
      </c>
    </row>
    <row r="48" spans="2:40" x14ac:dyDescent="0.25">
      <c r="B48" t="s">
        <v>333</v>
      </c>
      <c r="C48" t="s">
        <v>334</v>
      </c>
      <c r="D48" t="s">
        <v>335</v>
      </c>
      <c r="H48" t="s">
        <v>444</v>
      </c>
      <c r="AC48" t="s">
        <v>446</v>
      </c>
      <c r="AD48" t="s">
        <v>445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1847</v>
      </c>
      <c r="AN48">
        <v>1421</v>
      </c>
    </row>
    <row r="49" spans="2:40" x14ac:dyDescent="0.25">
      <c r="B49" t="s">
        <v>333</v>
      </c>
      <c r="C49" t="s">
        <v>334</v>
      </c>
      <c r="D49" t="s">
        <v>335</v>
      </c>
      <c r="H49" t="s">
        <v>444</v>
      </c>
      <c r="AC49" t="s">
        <v>446</v>
      </c>
      <c r="AD49" t="s">
        <v>445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2053</v>
      </c>
      <c r="AN49">
        <v>1421</v>
      </c>
    </row>
    <row r="50" spans="2:40" x14ac:dyDescent="0.25">
      <c r="B50" t="s">
        <v>333</v>
      </c>
      <c r="C50" t="s">
        <v>334</v>
      </c>
      <c r="D50" t="s">
        <v>335</v>
      </c>
      <c r="H50" t="s">
        <v>444</v>
      </c>
      <c r="AC50" t="s">
        <v>446</v>
      </c>
      <c r="AD50" t="s">
        <v>445</v>
      </c>
      <c r="AE50">
        <v>64</v>
      </c>
      <c r="AF50">
        <v>49</v>
      </c>
      <c r="AH50" t="s">
        <v>388</v>
      </c>
      <c r="AJ50">
        <v>501</v>
      </c>
      <c r="AK50" t="s">
        <v>204</v>
      </c>
      <c r="AM50">
        <v>613</v>
      </c>
      <c r="AN50">
        <v>1626</v>
      </c>
    </row>
    <row r="51" spans="2:40" x14ac:dyDescent="0.25">
      <c r="B51" t="s">
        <v>333</v>
      </c>
      <c r="C51" t="s">
        <v>334</v>
      </c>
      <c r="D51" t="s">
        <v>335</v>
      </c>
      <c r="H51" t="s">
        <v>444</v>
      </c>
      <c r="AC51" t="s">
        <v>446</v>
      </c>
      <c r="AD51" t="s">
        <v>445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818</v>
      </c>
      <c r="AN51">
        <v>1626</v>
      </c>
    </row>
    <row r="52" spans="2:40" x14ac:dyDescent="0.25">
      <c r="B52" t="s">
        <v>333</v>
      </c>
      <c r="C52" t="s">
        <v>334</v>
      </c>
      <c r="D52" t="s">
        <v>335</v>
      </c>
      <c r="H52" t="s">
        <v>444</v>
      </c>
      <c r="AC52" t="s">
        <v>446</v>
      </c>
      <c r="AD52" t="s">
        <v>445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1024</v>
      </c>
      <c r="AN52">
        <v>1626</v>
      </c>
    </row>
    <row r="53" spans="2:40" x14ac:dyDescent="0.25">
      <c r="B53" t="s">
        <v>333</v>
      </c>
      <c r="C53" t="s">
        <v>334</v>
      </c>
      <c r="D53" t="s">
        <v>335</v>
      </c>
      <c r="H53" t="s">
        <v>444</v>
      </c>
      <c r="AC53" t="s">
        <v>446</v>
      </c>
      <c r="AD53" t="s">
        <v>445</v>
      </c>
      <c r="AE53">
        <v>64</v>
      </c>
      <c r="AF53">
        <v>52</v>
      </c>
      <c r="AH53" t="s">
        <v>389</v>
      </c>
      <c r="AJ53">
        <v>903</v>
      </c>
      <c r="AK53" t="s">
        <v>208</v>
      </c>
      <c r="AM53">
        <v>1230</v>
      </c>
      <c r="AN53">
        <v>1626</v>
      </c>
    </row>
    <row r="54" spans="2:40" x14ac:dyDescent="0.25">
      <c r="B54" t="s">
        <v>333</v>
      </c>
      <c r="C54" t="s">
        <v>334</v>
      </c>
      <c r="D54" t="s">
        <v>335</v>
      </c>
      <c r="H54" t="s">
        <v>444</v>
      </c>
      <c r="AC54" t="s">
        <v>446</v>
      </c>
      <c r="AD54" t="s">
        <v>445</v>
      </c>
      <c r="AE54">
        <v>64</v>
      </c>
      <c r="AF54">
        <v>53</v>
      </c>
      <c r="AH54" t="s">
        <v>401</v>
      </c>
      <c r="AJ54">
        <v>102</v>
      </c>
      <c r="AK54" t="s">
        <v>200</v>
      </c>
      <c r="AM54">
        <v>1436</v>
      </c>
      <c r="AN54">
        <v>1626</v>
      </c>
    </row>
    <row r="55" spans="2:40" x14ac:dyDescent="0.25">
      <c r="B55" t="s">
        <v>333</v>
      </c>
      <c r="C55" t="s">
        <v>334</v>
      </c>
      <c r="D55" t="s">
        <v>335</v>
      </c>
      <c r="H55" t="s">
        <v>444</v>
      </c>
      <c r="AC55" t="s">
        <v>446</v>
      </c>
      <c r="AD55" t="s">
        <v>445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1641</v>
      </c>
      <c r="AN55">
        <v>1626</v>
      </c>
    </row>
    <row r="56" spans="2:40" x14ac:dyDescent="0.25">
      <c r="B56" t="s">
        <v>333</v>
      </c>
      <c r="C56" t="s">
        <v>334</v>
      </c>
      <c r="D56" t="s">
        <v>335</v>
      </c>
      <c r="H56" t="s">
        <v>444</v>
      </c>
      <c r="AC56" t="s">
        <v>446</v>
      </c>
      <c r="AD56" t="s">
        <v>445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1847</v>
      </c>
      <c r="AN56">
        <v>1626</v>
      </c>
    </row>
    <row r="57" spans="2:40" x14ac:dyDescent="0.25">
      <c r="B57" t="s">
        <v>333</v>
      </c>
      <c r="C57" t="s">
        <v>334</v>
      </c>
      <c r="D57" t="s">
        <v>335</v>
      </c>
      <c r="H57" t="s">
        <v>444</v>
      </c>
      <c r="AC57" t="s">
        <v>446</v>
      </c>
      <c r="AD57" t="s">
        <v>445</v>
      </c>
      <c r="AE57">
        <v>64</v>
      </c>
      <c r="AF57">
        <v>56</v>
      </c>
      <c r="AH57" t="s">
        <v>388</v>
      </c>
      <c r="AJ57">
        <v>501</v>
      </c>
      <c r="AK57" t="s">
        <v>204</v>
      </c>
      <c r="AM57">
        <v>2053</v>
      </c>
      <c r="AN57">
        <v>1626</v>
      </c>
    </row>
    <row r="58" spans="2:40" x14ac:dyDescent="0.25">
      <c r="B58" t="s">
        <v>333</v>
      </c>
      <c r="C58" t="s">
        <v>334</v>
      </c>
      <c r="D58" t="s">
        <v>335</v>
      </c>
      <c r="H58" t="s">
        <v>444</v>
      </c>
      <c r="AC58" t="s">
        <v>446</v>
      </c>
      <c r="AD58" t="s">
        <v>445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613</v>
      </c>
      <c r="AN58">
        <v>1832</v>
      </c>
    </row>
    <row r="59" spans="2:40" x14ac:dyDescent="0.25">
      <c r="B59" t="s">
        <v>333</v>
      </c>
      <c r="C59" t="s">
        <v>334</v>
      </c>
      <c r="D59" t="s">
        <v>335</v>
      </c>
      <c r="H59" t="s">
        <v>444</v>
      </c>
      <c r="AC59" t="s">
        <v>446</v>
      </c>
      <c r="AD59" t="s">
        <v>445</v>
      </c>
      <c r="AE59">
        <v>64</v>
      </c>
      <c r="AF59">
        <v>58</v>
      </c>
      <c r="AH59" t="s">
        <v>408</v>
      </c>
      <c r="AJ59">
        <v>303</v>
      </c>
      <c r="AK59" t="s">
        <v>202</v>
      </c>
      <c r="AM59">
        <v>818</v>
      </c>
      <c r="AN59">
        <v>1832</v>
      </c>
    </row>
    <row r="60" spans="2:40" x14ac:dyDescent="0.25">
      <c r="B60" t="s">
        <v>333</v>
      </c>
      <c r="C60" t="s">
        <v>334</v>
      </c>
      <c r="D60" t="s">
        <v>335</v>
      </c>
      <c r="H60" t="s">
        <v>444</v>
      </c>
      <c r="AC60" t="s">
        <v>446</v>
      </c>
      <c r="AD60" t="s">
        <v>445</v>
      </c>
      <c r="AE60">
        <v>64</v>
      </c>
      <c r="AF60">
        <v>59</v>
      </c>
      <c r="AH60" t="s">
        <v>408</v>
      </c>
      <c r="AJ60">
        <v>303</v>
      </c>
      <c r="AK60" t="s">
        <v>202</v>
      </c>
      <c r="AM60">
        <v>1024</v>
      </c>
      <c r="AN60">
        <v>1832</v>
      </c>
    </row>
    <row r="61" spans="2:40" x14ac:dyDescent="0.25">
      <c r="B61" t="s">
        <v>333</v>
      </c>
      <c r="C61" t="s">
        <v>334</v>
      </c>
      <c r="D61" t="s">
        <v>335</v>
      </c>
      <c r="H61" t="s">
        <v>444</v>
      </c>
      <c r="AC61" t="s">
        <v>446</v>
      </c>
      <c r="AD61" t="s">
        <v>445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1230</v>
      </c>
      <c r="AN61">
        <v>1832</v>
      </c>
    </row>
    <row r="62" spans="2:40" x14ac:dyDescent="0.25">
      <c r="B62" t="s">
        <v>333</v>
      </c>
      <c r="C62" t="s">
        <v>334</v>
      </c>
      <c r="D62" t="s">
        <v>335</v>
      </c>
      <c r="H62" t="s">
        <v>444</v>
      </c>
      <c r="AC62" t="s">
        <v>446</v>
      </c>
      <c r="AD62" t="s">
        <v>445</v>
      </c>
      <c r="AE62">
        <v>64</v>
      </c>
      <c r="AF62">
        <v>61</v>
      </c>
      <c r="AH62" t="s">
        <v>387</v>
      </c>
      <c r="AJ62">
        <v>305</v>
      </c>
      <c r="AK62" t="s">
        <v>202</v>
      </c>
      <c r="AM62">
        <v>1436</v>
      </c>
      <c r="AN62">
        <v>1832</v>
      </c>
    </row>
    <row r="63" spans="2:40" x14ac:dyDescent="0.25">
      <c r="B63" t="s">
        <v>333</v>
      </c>
      <c r="C63" t="s">
        <v>334</v>
      </c>
      <c r="D63" t="s">
        <v>335</v>
      </c>
      <c r="H63" t="s">
        <v>444</v>
      </c>
      <c r="AC63" t="s">
        <v>446</v>
      </c>
      <c r="AD63" t="s">
        <v>445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1641</v>
      </c>
      <c r="AN63">
        <v>1832</v>
      </c>
    </row>
    <row r="64" spans="2:40" x14ac:dyDescent="0.25">
      <c r="B64" t="s">
        <v>333</v>
      </c>
      <c r="C64" t="s">
        <v>334</v>
      </c>
      <c r="D64" t="s">
        <v>335</v>
      </c>
      <c r="H64" t="s">
        <v>444</v>
      </c>
      <c r="AC64" t="s">
        <v>446</v>
      </c>
      <c r="AD64" t="s">
        <v>445</v>
      </c>
      <c r="AE64">
        <v>64</v>
      </c>
      <c r="AF64">
        <v>63</v>
      </c>
      <c r="AH64" t="s">
        <v>388</v>
      </c>
      <c r="AJ64">
        <v>501</v>
      </c>
      <c r="AK64" t="s">
        <v>204</v>
      </c>
      <c r="AM64">
        <v>1847</v>
      </c>
      <c r="AN64">
        <v>1832</v>
      </c>
    </row>
    <row r="65" spans="2:40" x14ac:dyDescent="0.25">
      <c r="B65" t="s">
        <v>333</v>
      </c>
      <c r="C65" t="s">
        <v>334</v>
      </c>
      <c r="D65" t="s">
        <v>335</v>
      </c>
      <c r="H65" t="s">
        <v>444</v>
      </c>
      <c r="AC65" t="s">
        <v>446</v>
      </c>
      <c r="AD65" t="s">
        <v>445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2053</v>
      </c>
      <c r="AN65">
        <v>1832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448</v>
      </c>
      <c r="AC2" t="s">
        <v>450</v>
      </c>
      <c r="AD2" t="s">
        <v>449</v>
      </c>
      <c r="AE2">
        <v>64</v>
      </c>
      <c r="AF2">
        <v>1</v>
      </c>
      <c r="AH2" t="s">
        <v>391</v>
      </c>
      <c r="AJ2">
        <v>503</v>
      </c>
      <c r="AK2" t="s">
        <v>204</v>
      </c>
      <c r="AM2">
        <v>559</v>
      </c>
      <c r="AN2">
        <v>337</v>
      </c>
    </row>
    <row r="3" spans="1:40" x14ac:dyDescent="0.25">
      <c r="B3" t="s">
        <v>333</v>
      </c>
      <c r="C3" t="s">
        <v>334</v>
      </c>
      <c r="D3" t="s">
        <v>335</v>
      </c>
      <c r="H3" t="s">
        <v>448</v>
      </c>
      <c r="AC3" t="s">
        <v>450</v>
      </c>
      <c r="AD3" t="s">
        <v>449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765</v>
      </c>
      <c r="AN3">
        <v>337</v>
      </c>
    </row>
    <row r="4" spans="1:40" x14ac:dyDescent="0.25">
      <c r="B4" t="s">
        <v>333</v>
      </c>
      <c r="C4" t="s">
        <v>334</v>
      </c>
      <c r="D4" t="s">
        <v>335</v>
      </c>
      <c r="H4" t="s">
        <v>448</v>
      </c>
      <c r="AC4" t="s">
        <v>450</v>
      </c>
      <c r="AD4" t="s">
        <v>449</v>
      </c>
      <c r="AE4">
        <v>64</v>
      </c>
      <c r="AF4">
        <v>3</v>
      </c>
      <c r="AH4" t="s">
        <v>391</v>
      </c>
      <c r="AJ4">
        <v>503</v>
      </c>
      <c r="AK4" t="s">
        <v>204</v>
      </c>
      <c r="AM4">
        <v>970</v>
      </c>
      <c r="AN4">
        <v>337</v>
      </c>
    </row>
    <row r="5" spans="1:40" x14ac:dyDescent="0.25">
      <c r="B5" t="s">
        <v>333</v>
      </c>
      <c r="C5" t="s">
        <v>334</v>
      </c>
      <c r="D5" t="s">
        <v>335</v>
      </c>
      <c r="H5" t="s">
        <v>448</v>
      </c>
      <c r="AC5" t="s">
        <v>450</v>
      </c>
      <c r="AD5" t="s">
        <v>449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1176</v>
      </c>
      <c r="AN5">
        <v>337</v>
      </c>
    </row>
    <row r="6" spans="1:40" x14ac:dyDescent="0.25">
      <c r="B6" t="s">
        <v>333</v>
      </c>
      <c r="C6" t="s">
        <v>334</v>
      </c>
      <c r="D6" t="s">
        <v>335</v>
      </c>
      <c r="H6" t="s">
        <v>448</v>
      </c>
      <c r="AC6" t="s">
        <v>450</v>
      </c>
      <c r="AD6" t="s">
        <v>449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1382</v>
      </c>
      <c r="AN6">
        <v>337</v>
      </c>
    </row>
    <row r="7" spans="1:40" x14ac:dyDescent="0.25">
      <c r="B7" t="s">
        <v>333</v>
      </c>
      <c r="C7" t="s">
        <v>334</v>
      </c>
      <c r="D7" t="s">
        <v>335</v>
      </c>
      <c r="H7" t="s">
        <v>448</v>
      </c>
      <c r="AC7" t="s">
        <v>450</v>
      </c>
      <c r="AD7" t="s">
        <v>449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1588</v>
      </c>
      <c r="AN7">
        <v>337</v>
      </c>
    </row>
    <row r="8" spans="1:40" x14ac:dyDescent="0.25">
      <c r="B8" t="s">
        <v>333</v>
      </c>
      <c r="C8" t="s">
        <v>334</v>
      </c>
      <c r="D8" t="s">
        <v>335</v>
      </c>
      <c r="H8" t="s">
        <v>448</v>
      </c>
      <c r="AC8" t="s">
        <v>450</v>
      </c>
      <c r="AD8" t="s">
        <v>449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1793</v>
      </c>
      <c r="AN8">
        <v>337</v>
      </c>
    </row>
    <row r="9" spans="1:40" x14ac:dyDescent="0.25">
      <c r="B9" t="s">
        <v>333</v>
      </c>
      <c r="C9" t="s">
        <v>334</v>
      </c>
      <c r="D9" t="s">
        <v>335</v>
      </c>
      <c r="H9" t="s">
        <v>448</v>
      </c>
      <c r="AC9" t="s">
        <v>450</v>
      </c>
      <c r="AD9" t="s">
        <v>449</v>
      </c>
      <c r="AE9">
        <v>64</v>
      </c>
      <c r="AF9">
        <v>8</v>
      </c>
      <c r="AH9" t="s">
        <v>391</v>
      </c>
      <c r="AJ9">
        <v>503</v>
      </c>
      <c r="AK9" t="s">
        <v>204</v>
      </c>
      <c r="AM9">
        <v>1999</v>
      </c>
      <c r="AN9">
        <v>337</v>
      </c>
    </row>
    <row r="10" spans="1:40" x14ac:dyDescent="0.25">
      <c r="B10" t="s">
        <v>333</v>
      </c>
      <c r="C10" t="s">
        <v>334</v>
      </c>
      <c r="D10" t="s">
        <v>335</v>
      </c>
      <c r="H10" t="s">
        <v>448</v>
      </c>
      <c r="AC10" t="s">
        <v>450</v>
      </c>
      <c r="AD10" t="s">
        <v>449</v>
      </c>
      <c r="AE10">
        <v>64</v>
      </c>
      <c r="AF10">
        <v>9</v>
      </c>
      <c r="AH10" t="s">
        <v>388</v>
      </c>
      <c r="AJ10">
        <v>501</v>
      </c>
      <c r="AK10" t="s">
        <v>204</v>
      </c>
      <c r="AM10">
        <v>559</v>
      </c>
      <c r="AN10">
        <v>543</v>
      </c>
    </row>
    <row r="11" spans="1:40" x14ac:dyDescent="0.25">
      <c r="B11" t="s">
        <v>333</v>
      </c>
      <c r="C11" t="s">
        <v>334</v>
      </c>
      <c r="D11" t="s">
        <v>335</v>
      </c>
      <c r="H11" t="s">
        <v>448</v>
      </c>
      <c r="AC11" t="s">
        <v>450</v>
      </c>
      <c r="AD11" t="s">
        <v>449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765</v>
      </c>
      <c r="AN11">
        <v>543</v>
      </c>
    </row>
    <row r="12" spans="1:40" x14ac:dyDescent="0.25">
      <c r="B12" t="s">
        <v>333</v>
      </c>
      <c r="C12" t="s">
        <v>334</v>
      </c>
      <c r="D12" t="s">
        <v>335</v>
      </c>
      <c r="H12" t="s">
        <v>448</v>
      </c>
      <c r="AC12" t="s">
        <v>450</v>
      </c>
      <c r="AD12" t="s">
        <v>449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970</v>
      </c>
      <c r="AN12">
        <v>543</v>
      </c>
    </row>
    <row r="13" spans="1:40" x14ac:dyDescent="0.25">
      <c r="B13" t="s">
        <v>333</v>
      </c>
      <c r="C13" t="s">
        <v>334</v>
      </c>
      <c r="D13" t="s">
        <v>335</v>
      </c>
      <c r="H13" t="s">
        <v>448</v>
      </c>
      <c r="AC13" t="s">
        <v>450</v>
      </c>
      <c r="AD13" t="s">
        <v>449</v>
      </c>
      <c r="AE13">
        <v>64</v>
      </c>
      <c r="AF13">
        <v>12</v>
      </c>
      <c r="AH13" t="s">
        <v>391</v>
      </c>
      <c r="AJ13">
        <v>503</v>
      </c>
      <c r="AK13" t="s">
        <v>204</v>
      </c>
      <c r="AM13">
        <v>1176</v>
      </c>
      <c r="AN13">
        <v>543</v>
      </c>
    </row>
    <row r="14" spans="1:40" x14ac:dyDescent="0.25">
      <c r="B14" t="s">
        <v>333</v>
      </c>
      <c r="C14" t="s">
        <v>334</v>
      </c>
      <c r="D14" t="s">
        <v>335</v>
      </c>
      <c r="H14" t="s">
        <v>448</v>
      </c>
      <c r="AC14" t="s">
        <v>450</v>
      </c>
      <c r="AD14" t="s">
        <v>449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1382</v>
      </c>
      <c r="AN14">
        <v>543</v>
      </c>
    </row>
    <row r="15" spans="1:40" x14ac:dyDescent="0.25">
      <c r="B15" t="s">
        <v>333</v>
      </c>
      <c r="C15" t="s">
        <v>334</v>
      </c>
      <c r="D15" t="s">
        <v>335</v>
      </c>
      <c r="H15" t="s">
        <v>448</v>
      </c>
      <c r="AC15" t="s">
        <v>450</v>
      </c>
      <c r="AD15" t="s">
        <v>449</v>
      </c>
      <c r="AE15">
        <v>64</v>
      </c>
      <c r="AF15">
        <v>14</v>
      </c>
      <c r="AH15" t="s">
        <v>391</v>
      </c>
      <c r="AJ15">
        <v>503</v>
      </c>
      <c r="AK15" t="s">
        <v>204</v>
      </c>
      <c r="AM15">
        <v>1588</v>
      </c>
      <c r="AN15">
        <v>543</v>
      </c>
    </row>
    <row r="16" spans="1:40" x14ac:dyDescent="0.25">
      <c r="B16" t="s">
        <v>333</v>
      </c>
      <c r="C16" t="s">
        <v>334</v>
      </c>
      <c r="D16" t="s">
        <v>335</v>
      </c>
      <c r="H16" t="s">
        <v>448</v>
      </c>
      <c r="AC16" t="s">
        <v>450</v>
      </c>
      <c r="AD16" t="s">
        <v>449</v>
      </c>
      <c r="AE16">
        <v>64</v>
      </c>
      <c r="AF16">
        <v>15</v>
      </c>
      <c r="AH16" t="s">
        <v>391</v>
      </c>
      <c r="AJ16">
        <v>503</v>
      </c>
      <c r="AK16" t="s">
        <v>204</v>
      </c>
      <c r="AM16">
        <v>1793</v>
      </c>
      <c r="AN16">
        <v>543</v>
      </c>
    </row>
    <row r="17" spans="2:40" x14ac:dyDescent="0.25">
      <c r="B17" t="s">
        <v>333</v>
      </c>
      <c r="C17" t="s">
        <v>334</v>
      </c>
      <c r="D17" t="s">
        <v>335</v>
      </c>
      <c r="H17" t="s">
        <v>448</v>
      </c>
      <c r="AC17" t="s">
        <v>450</v>
      </c>
      <c r="AD17" t="s">
        <v>449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1999</v>
      </c>
      <c r="AN17">
        <v>543</v>
      </c>
    </row>
    <row r="18" spans="2:40" x14ac:dyDescent="0.25">
      <c r="B18" t="s">
        <v>333</v>
      </c>
      <c r="C18" t="s">
        <v>334</v>
      </c>
      <c r="D18" t="s">
        <v>335</v>
      </c>
      <c r="H18" t="s">
        <v>448</v>
      </c>
      <c r="AC18" t="s">
        <v>450</v>
      </c>
      <c r="AD18" t="s">
        <v>449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559</v>
      </c>
      <c r="AN18">
        <v>748</v>
      </c>
    </row>
    <row r="19" spans="2:40" x14ac:dyDescent="0.25">
      <c r="B19" t="s">
        <v>333</v>
      </c>
      <c r="C19" t="s">
        <v>334</v>
      </c>
      <c r="D19" t="s">
        <v>335</v>
      </c>
      <c r="H19" t="s">
        <v>448</v>
      </c>
      <c r="AC19" t="s">
        <v>450</v>
      </c>
      <c r="AD19" t="s">
        <v>449</v>
      </c>
      <c r="AE19">
        <v>64</v>
      </c>
      <c r="AF19">
        <v>18</v>
      </c>
      <c r="AH19" t="s">
        <v>391</v>
      </c>
      <c r="AJ19">
        <v>503</v>
      </c>
      <c r="AK19" t="s">
        <v>204</v>
      </c>
      <c r="AM19">
        <v>765</v>
      </c>
      <c r="AN19">
        <v>748</v>
      </c>
    </row>
    <row r="20" spans="2:40" x14ac:dyDescent="0.25">
      <c r="B20" t="s">
        <v>333</v>
      </c>
      <c r="C20" t="s">
        <v>334</v>
      </c>
      <c r="D20" t="s">
        <v>335</v>
      </c>
      <c r="H20" t="s">
        <v>448</v>
      </c>
      <c r="AC20" t="s">
        <v>450</v>
      </c>
      <c r="AD20" t="s">
        <v>449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970</v>
      </c>
      <c r="AN20">
        <v>748</v>
      </c>
    </row>
    <row r="21" spans="2:40" x14ac:dyDescent="0.25">
      <c r="B21" t="s">
        <v>333</v>
      </c>
      <c r="C21" t="s">
        <v>334</v>
      </c>
      <c r="D21" t="s">
        <v>335</v>
      </c>
      <c r="H21" t="s">
        <v>448</v>
      </c>
      <c r="AC21" t="s">
        <v>450</v>
      </c>
      <c r="AD21" t="s">
        <v>449</v>
      </c>
      <c r="AE21">
        <v>64</v>
      </c>
      <c r="AF21">
        <v>20</v>
      </c>
      <c r="AH21" t="s">
        <v>389</v>
      </c>
      <c r="AJ21">
        <v>903</v>
      </c>
      <c r="AK21" t="s">
        <v>208</v>
      </c>
      <c r="AM21">
        <v>1176</v>
      </c>
      <c r="AN21">
        <v>748</v>
      </c>
    </row>
    <row r="22" spans="2:40" x14ac:dyDescent="0.25">
      <c r="B22" t="s">
        <v>333</v>
      </c>
      <c r="C22" t="s">
        <v>334</v>
      </c>
      <c r="D22" t="s">
        <v>335</v>
      </c>
      <c r="H22" t="s">
        <v>448</v>
      </c>
      <c r="AC22" t="s">
        <v>450</v>
      </c>
      <c r="AD22" t="s">
        <v>449</v>
      </c>
      <c r="AE22">
        <v>64</v>
      </c>
      <c r="AF22">
        <v>21</v>
      </c>
      <c r="AH22" t="s">
        <v>392</v>
      </c>
      <c r="AJ22">
        <v>603</v>
      </c>
      <c r="AK22" t="s">
        <v>205</v>
      </c>
      <c r="AM22">
        <v>1382</v>
      </c>
      <c r="AN22">
        <v>748</v>
      </c>
    </row>
    <row r="23" spans="2:40" x14ac:dyDescent="0.25">
      <c r="B23" t="s">
        <v>333</v>
      </c>
      <c r="C23" t="s">
        <v>334</v>
      </c>
      <c r="D23" t="s">
        <v>335</v>
      </c>
      <c r="H23" t="s">
        <v>448</v>
      </c>
      <c r="AC23" t="s">
        <v>450</v>
      </c>
      <c r="AD23" t="s">
        <v>449</v>
      </c>
      <c r="AE23">
        <v>64</v>
      </c>
      <c r="AF23">
        <v>22</v>
      </c>
      <c r="AH23" t="s">
        <v>392</v>
      </c>
      <c r="AJ23">
        <v>603</v>
      </c>
      <c r="AK23" t="s">
        <v>205</v>
      </c>
      <c r="AM23">
        <v>1588</v>
      </c>
      <c r="AN23">
        <v>748</v>
      </c>
    </row>
    <row r="24" spans="2:40" x14ac:dyDescent="0.25">
      <c r="B24" t="s">
        <v>333</v>
      </c>
      <c r="C24" t="s">
        <v>334</v>
      </c>
      <c r="D24" t="s">
        <v>335</v>
      </c>
      <c r="H24" t="s">
        <v>448</v>
      </c>
      <c r="AC24" t="s">
        <v>450</v>
      </c>
      <c r="AD24" t="s">
        <v>449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1793</v>
      </c>
      <c r="AN24">
        <v>748</v>
      </c>
    </row>
    <row r="25" spans="2:40" x14ac:dyDescent="0.25">
      <c r="B25" t="s">
        <v>333</v>
      </c>
      <c r="C25" t="s">
        <v>334</v>
      </c>
      <c r="D25" t="s">
        <v>335</v>
      </c>
      <c r="H25" t="s">
        <v>448</v>
      </c>
      <c r="AC25" t="s">
        <v>450</v>
      </c>
      <c r="AD25" t="s">
        <v>449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1999</v>
      </c>
      <c r="AN25">
        <v>748</v>
      </c>
    </row>
    <row r="26" spans="2:40" x14ac:dyDescent="0.25">
      <c r="B26" t="s">
        <v>333</v>
      </c>
      <c r="C26" t="s">
        <v>334</v>
      </c>
      <c r="D26" t="s">
        <v>335</v>
      </c>
      <c r="H26" t="s">
        <v>448</v>
      </c>
      <c r="AC26" t="s">
        <v>450</v>
      </c>
      <c r="AD26" t="s">
        <v>449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559</v>
      </c>
      <c r="AN26">
        <v>954</v>
      </c>
    </row>
    <row r="27" spans="2:40" x14ac:dyDescent="0.25">
      <c r="B27" t="s">
        <v>333</v>
      </c>
      <c r="C27" t="s">
        <v>334</v>
      </c>
      <c r="D27" t="s">
        <v>335</v>
      </c>
      <c r="H27" t="s">
        <v>448</v>
      </c>
      <c r="AC27" t="s">
        <v>450</v>
      </c>
      <c r="AD27" t="s">
        <v>449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765</v>
      </c>
      <c r="AN27">
        <v>954</v>
      </c>
    </row>
    <row r="28" spans="2:40" x14ac:dyDescent="0.25">
      <c r="B28" t="s">
        <v>333</v>
      </c>
      <c r="C28" t="s">
        <v>334</v>
      </c>
      <c r="D28" t="s">
        <v>335</v>
      </c>
      <c r="H28" t="s">
        <v>448</v>
      </c>
      <c r="AC28" t="s">
        <v>450</v>
      </c>
      <c r="AD28" t="s">
        <v>449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970</v>
      </c>
      <c r="AN28">
        <v>954</v>
      </c>
    </row>
    <row r="29" spans="2:40" x14ac:dyDescent="0.25">
      <c r="B29" t="s">
        <v>333</v>
      </c>
      <c r="C29" t="s">
        <v>334</v>
      </c>
      <c r="D29" t="s">
        <v>335</v>
      </c>
      <c r="H29" t="s">
        <v>448</v>
      </c>
      <c r="AC29" t="s">
        <v>450</v>
      </c>
      <c r="AD29" t="s">
        <v>449</v>
      </c>
      <c r="AE29">
        <v>64</v>
      </c>
      <c r="AF29">
        <v>28</v>
      </c>
      <c r="AH29" t="s">
        <v>391</v>
      </c>
      <c r="AJ29">
        <v>503</v>
      </c>
      <c r="AK29" t="s">
        <v>204</v>
      </c>
      <c r="AM29">
        <v>1176</v>
      </c>
      <c r="AN29">
        <v>954</v>
      </c>
    </row>
    <row r="30" spans="2:40" x14ac:dyDescent="0.25">
      <c r="B30" t="s">
        <v>333</v>
      </c>
      <c r="C30" t="s">
        <v>334</v>
      </c>
      <c r="D30" t="s">
        <v>335</v>
      </c>
      <c r="H30" t="s">
        <v>448</v>
      </c>
      <c r="AC30" t="s">
        <v>450</v>
      </c>
      <c r="AD30" t="s">
        <v>449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1382</v>
      </c>
      <c r="AN30">
        <v>954</v>
      </c>
    </row>
    <row r="31" spans="2:40" x14ac:dyDescent="0.25">
      <c r="B31" t="s">
        <v>333</v>
      </c>
      <c r="C31" t="s">
        <v>334</v>
      </c>
      <c r="D31" t="s">
        <v>335</v>
      </c>
      <c r="H31" t="s">
        <v>448</v>
      </c>
      <c r="AC31" t="s">
        <v>450</v>
      </c>
      <c r="AD31" t="s">
        <v>449</v>
      </c>
      <c r="AE31">
        <v>64</v>
      </c>
      <c r="AF31">
        <v>30</v>
      </c>
      <c r="AH31" t="s">
        <v>388</v>
      </c>
      <c r="AJ31">
        <v>501</v>
      </c>
      <c r="AK31" t="s">
        <v>204</v>
      </c>
      <c r="AM31">
        <v>1588</v>
      </c>
      <c r="AN31">
        <v>954</v>
      </c>
    </row>
    <row r="32" spans="2:40" x14ac:dyDescent="0.25">
      <c r="B32" t="s">
        <v>333</v>
      </c>
      <c r="C32" t="s">
        <v>334</v>
      </c>
      <c r="D32" t="s">
        <v>335</v>
      </c>
      <c r="H32" t="s">
        <v>448</v>
      </c>
      <c r="AC32" t="s">
        <v>450</v>
      </c>
      <c r="AD32" t="s">
        <v>449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1793</v>
      </c>
      <c r="AN32">
        <v>954</v>
      </c>
    </row>
    <row r="33" spans="2:40" x14ac:dyDescent="0.25">
      <c r="B33" t="s">
        <v>333</v>
      </c>
      <c r="C33" t="s">
        <v>334</v>
      </c>
      <c r="D33" t="s">
        <v>335</v>
      </c>
      <c r="H33" t="s">
        <v>448</v>
      </c>
      <c r="AC33" t="s">
        <v>450</v>
      </c>
      <c r="AD33" t="s">
        <v>449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1999</v>
      </c>
      <c r="AN33">
        <v>954</v>
      </c>
    </row>
    <row r="34" spans="2:40" x14ac:dyDescent="0.25">
      <c r="B34" t="s">
        <v>333</v>
      </c>
      <c r="C34" t="s">
        <v>334</v>
      </c>
      <c r="D34" t="s">
        <v>335</v>
      </c>
      <c r="H34" t="s">
        <v>448</v>
      </c>
      <c r="AC34" t="s">
        <v>450</v>
      </c>
      <c r="AD34" t="s">
        <v>449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559</v>
      </c>
      <c r="AN34">
        <v>1160</v>
      </c>
    </row>
    <row r="35" spans="2:40" x14ac:dyDescent="0.25">
      <c r="B35" t="s">
        <v>333</v>
      </c>
      <c r="C35" t="s">
        <v>334</v>
      </c>
      <c r="D35" t="s">
        <v>335</v>
      </c>
      <c r="H35" t="s">
        <v>448</v>
      </c>
      <c r="AC35" t="s">
        <v>450</v>
      </c>
      <c r="AD35" t="s">
        <v>449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765</v>
      </c>
      <c r="AN35">
        <v>1160</v>
      </c>
    </row>
    <row r="36" spans="2:40" x14ac:dyDescent="0.25">
      <c r="B36" t="s">
        <v>333</v>
      </c>
      <c r="C36" t="s">
        <v>334</v>
      </c>
      <c r="D36" t="s">
        <v>335</v>
      </c>
      <c r="H36" t="s">
        <v>448</v>
      </c>
      <c r="AC36" t="s">
        <v>450</v>
      </c>
      <c r="AD36" t="s">
        <v>449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970</v>
      </c>
      <c r="AN36">
        <v>1160</v>
      </c>
    </row>
    <row r="37" spans="2:40" x14ac:dyDescent="0.25">
      <c r="B37" t="s">
        <v>333</v>
      </c>
      <c r="C37" t="s">
        <v>334</v>
      </c>
      <c r="D37" t="s">
        <v>335</v>
      </c>
      <c r="H37" t="s">
        <v>448</v>
      </c>
      <c r="AC37" t="s">
        <v>450</v>
      </c>
      <c r="AD37" t="s">
        <v>449</v>
      </c>
      <c r="AE37">
        <v>64</v>
      </c>
      <c r="AF37">
        <v>36</v>
      </c>
      <c r="AH37" t="s">
        <v>388</v>
      </c>
      <c r="AJ37">
        <v>501</v>
      </c>
      <c r="AK37" t="s">
        <v>204</v>
      </c>
      <c r="AM37">
        <v>1176</v>
      </c>
      <c r="AN37">
        <v>1160</v>
      </c>
    </row>
    <row r="38" spans="2:40" x14ac:dyDescent="0.25">
      <c r="B38" t="s">
        <v>333</v>
      </c>
      <c r="C38" t="s">
        <v>334</v>
      </c>
      <c r="D38" t="s">
        <v>335</v>
      </c>
      <c r="H38" t="s">
        <v>448</v>
      </c>
      <c r="AC38" t="s">
        <v>450</v>
      </c>
      <c r="AD38" t="s">
        <v>449</v>
      </c>
      <c r="AE38">
        <v>64</v>
      </c>
      <c r="AF38">
        <v>37</v>
      </c>
      <c r="AH38" t="s">
        <v>390</v>
      </c>
      <c r="AJ38">
        <v>901</v>
      </c>
      <c r="AK38" t="s">
        <v>208</v>
      </c>
      <c r="AM38">
        <v>1382</v>
      </c>
      <c r="AN38">
        <v>1160</v>
      </c>
    </row>
    <row r="39" spans="2:40" x14ac:dyDescent="0.25">
      <c r="B39" t="s">
        <v>333</v>
      </c>
      <c r="C39" t="s">
        <v>334</v>
      </c>
      <c r="D39" t="s">
        <v>335</v>
      </c>
      <c r="H39" t="s">
        <v>448</v>
      </c>
      <c r="AC39" t="s">
        <v>450</v>
      </c>
      <c r="AD39" t="s">
        <v>449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1588</v>
      </c>
      <c r="AN39">
        <v>1160</v>
      </c>
    </row>
    <row r="40" spans="2:40" x14ac:dyDescent="0.25">
      <c r="B40" t="s">
        <v>333</v>
      </c>
      <c r="C40" t="s">
        <v>334</v>
      </c>
      <c r="D40" t="s">
        <v>335</v>
      </c>
      <c r="H40" t="s">
        <v>448</v>
      </c>
      <c r="AC40" t="s">
        <v>450</v>
      </c>
      <c r="AD40" t="s">
        <v>449</v>
      </c>
      <c r="AE40">
        <v>64</v>
      </c>
      <c r="AF40">
        <v>39</v>
      </c>
      <c r="AH40" t="s">
        <v>389</v>
      </c>
      <c r="AJ40">
        <v>903</v>
      </c>
      <c r="AK40" t="s">
        <v>208</v>
      </c>
      <c r="AM40">
        <v>1793</v>
      </c>
      <c r="AN40">
        <v>1160</v>
      </c>
    </row>
    <row r="41" spans="2:40" x14ac:dyDescent="0.25">
      <c r="B41" t="s">
        <v>333</v>
      </c>
      <c r="C41" t="s">
        <v>334</v>
      </c>
      <c r="D41" t="s">
        <v>335</v>
      </c>
      <c r="H41" t="s">
        <v>448</v>
      </c>
      <c r="AC41" t="s">
        <v>450</v>
      </c>
      <c r="AD41" t="s">
        <v>449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1999</v>
      </c>
      <c r="AN41">
        <v>1160</v>
      </c>
    </row>
    <row r="42" spans="2:40" x14ac:dyDescent="0.25">
      <c r="B42" t="s">
        <v>333</v>
      </c>
      <c r="C42" t="s">
        <v>334</v>
      </c>
      <c r="D42" t="s">
        <v>335</v>
      </c>
      <c r="H42" t="s">
        <v>448</v>
      </c>
      <c r="AC42" t="s">
        <v>450</v>
      </c>
      <c r="AD42" t="s">
        <v>449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559</v>
      </c>
      <c r="AN42">
        <v>1366</v>
      </c>
    </row>
    <row r="43" spans="2:40" x14ac:dyDescent="0.25">
      <c r="B43" t="s">
        <v>333</v>
      </c>
      <c r="C43" t="s">
        <v>334</v>
      </c>
      <c r="D43" t="s">
        <v>335</v>
      </c>
      <c r="H43" t="s">
        <v>448</v>
      </c>
      <c r="AC43" t="s">
        <v>450</v>
      </c>
      <c r="AD43" t="s">
        <v>449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765</v>
      </c>
      <c r="AN43">
        <v>1366</v>
      </c>
    </row>
    <row r="44" spans="2:40" x14ac:dyDescent="0.25">
      <c r="B44" t="s">
        <v>333</v>
      </c>
      <c r="C44" t="s">
        <v>334</v>
      </c>
      <c r="D44" t="s">
        <v>335</v>
      </c>
      <c r="H44" t="s">
        <v>448</v>
      </c>
      <c r="AC44" t="s">
        <v>450</v>
      </c>
      <c r="AD44" t="s">
        <v>449</v>
      </c>
      <c r="AE44">
        <v>64</v>
      </c>
      <c r="AF44">
        <v>43</v>
      </c>
      <c r="AH44" t="s">
        <v>388</v>
      </c>
      <c r="AJ44">
        <v>501</v>
      </c>
      <c r="AK44" t="s">
        <v>204</v>
      </c>
      <c r="AM44">
        <v>970</v>
      </c>
      <c r="AN44">
        <v>1366</v>
      </c>
    </row>
    <row r="45" spans="2:40" x14ac:dyDescent="0.25">
      <c r="B45" t="s">
        <v>333</v>
      </c>
      <c r="C45" t="s">
        <v>334</v>
      </c>
      <c r="D45" t="s">
        <v>335</v>
      </c>
      <c r="H45" t="s">
        <v>448</v>
      </c>
      <c r="AC45" t="s">
        <v>450</v>
      </c>
      <c r="AD45" t="s">
        <v>449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1176</v>
      </c>
      <c r="AN45">
        <v>1366</v>
      </c>
    </row>
    <row r="46" spans="2:40" x14ac:dyDescent="0.25">
      <c r="B46" t="s">
        <v>333</v>
      </c>
      <c r="C46" t="s">
        <v>334</v>
      </c>
      <c r="D46" t="s">
        <v>335</v>
      </c>
      <c r="H46" t="s">
        <v>448</v>
      </c>
      <c r="AC46" t="s">
        <v>450</v>
      </c>
      <c r="AD46" t="s">
        <v>449</v>
      </c>
      <c r="AE46">
        <v>64</v>
      </c>
      <c r="AF46">
        <v>45</v>
      </c>
      <c r="AH46" t="s">
        <v>389</v>
      </c>
      <c r="AJ46">
        <v>903</v>
      </c>
      <c r="AK46" t="s">
        <v>208</v>
      </c>
      <c r="AM46">
        <v>1382</v>
      </c>
      <c r="AN46">
        <v>1366</v>
      </c>
    </row>
    <row r="47" spans="2:40" x14ac:dyDescent="0.25">
      <c r="B47" t="s">
        <v>333</v>
      </c>
      <c r="C47" t="s">
        <v>334</v>
      </c>
      <c r="D47" t="s">
        <v>335</v>
      </c>
      <c r="H47" t="s">
        <v>448</v>
      </c>
      <c r="AC47" t="s">
        <v>450</v>
      </c>
      <c r="AD47" t="s">
        <v>449</v>
      </c>
      <c r="AE47">
        <v>64</v>
      </c>
      <c r="AF47">
        <v>46</v>
      </c>
      <c r="AH47" t="s">
        <v>388</v>
      </c>
      <c r="AJ47">
        <v>501</v>
      </c>
      <c r="AK47" t="s">
        <v>204</v>
      </c>
      <c r="AM47">
        <v>1588</v>
      </c>
      <c r="AN47">
        <v>1366</v>
      </c>
    </row>
    <row r="48" spans="2:40" x14ac:dyDescent="0.25">
      <c r="B48" t="s">
        <v>333</v>
      </c>
      <c r="C48" t="s">
        <v>334</v>
      </c>
      <c r="D48" t="s">
        <v>335</v>
      </c>
      <c r="H48" t="s">
        <v>448</v>
      </c>
      <c r="AC48" t="s">
        <v>450</v>
      </c>
      <c r="AD48" t="s">
        <v>449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1793</v>
      </c>
      <c r="AN48">
        <v>1366</v>
      </c>
    </row>
    <row r="49" spans="2:40" x14ac:dyDescent="0.25">
      <c r="B49" t="s">
        <v>333</v>
      </c>
      <c r="C49" t="s">
        <v>334</v>
      </c>
      <c r="D49" t="s">
        <v>335</v>
      </c>
      <c r="H49" t="s">
        <v>448</v>
      </c>
      <c r="AC49" t="s">
        <v>450</v>
      </c>
      <c r="AD49" t="s">
        <v>449</v>
      </c>
      <c r="AE49">
        <v>64</v>
      </c>
      <c r="AF49">
        <v>48</v>
      </c>
      <c r="AH49" t="s">
        <v>391</v>
      </c>
      <c r="AJ49">
        <v>503</v>
      </c>
      <c r="AK49" t="s">
        <v>204</v>
      </c>
      <c r="AM49">
        <v>1999</v>
      </c>
      <c r="AN49">
        <v>1366</v>
      </c>
    </row>
    <row r="50" spans="2:40" x14ac:dyDescent="0.25">
      <c r="B50" t="s">
        <v>333</v>
      </c>
      <c r="C50" t="s">
        <v>334</v>
      </c>
      <c r="D50" t="s">
        <v>335</v>
      </c>
      <c r="H50" t="s">
        <v>448</v>
      </c>
      <c r="AC50" t="s">
        <v>450</v>
      </c>
      <c r="AD50" t="s">
        <v>449</v>
      </c>
      <c r="AE50">
        <v>64</v>
      </c>
      <c r="AF50">
        <v>49</v>
      </c>
      <c r="AH50" t="s">
        <v>391</v>
      </c>
      <c r="AJ50">
        <v>503</v>
      </c>
      <c r="AK50" t="s">
        <v>204</v>
      </c>
      <c r="AM50">
        <v>559</v>
      </c>
      <c r="AN50">
        <v>1571</v>
      </c>
    </row>
    <row r="51" spans="2:40" x14ac:dyDescent="0.25">
      <c r="B51" t="s">
        <v>333</v>
      </c>
      <c r="C51" t="s">
        <v>334</v>
      </c>
      <c r="D51" t="s">
        <v>335</v>
      </c>
      <c r="H51" t="s">
        <v>448</v>
      </c>
      <c r="AC51" t="s">
        <v>450</v>
      </c>
      <c r="AD51" t="s">
        <v>449</v>
      </c>
      <c r="AE51">
        <v>64</v>
      </c>
      <c r="AF51">
        <v>50</v>
      </c>
      <c r="AH51" t="s">
        <v>388</v>
      </c>
      <c r="AJ51">
        <v>501</v>
      </c>
      <c r="AK51" t="s">
        <v>204</v>
      </c>
      <c r="AM51">
        <v>765</v>
      </c>
      <c r="AN51">
        <v>1571</v>
      </c>
    </row>
    <row r="52" spans="2:40" x14ac:dyDescent="0.25">
      <c r="B52" t="s">
        <v>333</v>
      </c>
      <c r="C52" t="s">
        <v>334</v>
      </c>
      <c r="D52" t="s">
        <v>335</v>
      </c>
      <c r="H52" t="s">
        <v>448</v>
      </c>
      <c r="AC52" t="s">
        <v>450</v>
      </c>
      <c r="AD52" t="s">
        <v>449</v>
      </c>
      <c r="AE52">
        <v>64</v>
      </c>
      <c r="AF52">
        <v>51</v>
      </c>
      <c r="AH52" t="s">
        <v>391</v>
      </c>
      <c r="AJ52">
        <v>503</v>
      </c>
      <c r="AK52" t="s">
        <v>204</v>
      </c>
      <c r="AM52">
        <v>970</v>
      </c>
      <c r="AN52">
        <v>1571</v>
      </c>
    </row>
    <row r="53" spans="2:40" x14ac:dyDescent="0.25">
      <c r="B53" t="s">
        <v>333</v>
      </c>
      <c r="C53" t="s">
        <v>334</v>
      </c>
      <c r="D53" t="s">
        <v>335</v>
      </c>
      <c r="H53" t="s">
        <v>448</v>
      </c>
      <c r="AC53" t="s">
        <v>450</v>
      </c>
      <c r="AD53" t="s">
        <v>449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1176</v>
      </c>
      <c r="AN53">
        <v>1571</v>
      </c>
    </row>
    <row r="54" spans="2:40" x14ac:dyDescent="0.25">
      <c r="B54" t="s">
        <v>333</v>
      </c>
      <c r="C54" t="s">
        <v>334</v>
      </c>
      <c r="D54" t="s">
        <v>335</v>
      </c>
      <c r="H54" t="s">
        <v>448</v>
      </c>
      <c r="AC54" t="s">
        <v>450</v>
      </c>
      <c r="AD54" t="s">
        <v>449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1382</v>
      </c>
      <c r="AN54">
        <v>1571</v>
      </c>
    </row>
    <row r="55" spans="2:40" x14ac:dyDescent="0.25">
      <c r="B55" t="s">
        <v>333</v>
      </c>
      <c r="C55" t="s">
        <v>334</v>
      </c>
      <c r="D55" t="s">
        <v>335</v>
      </c>
      <c r="H55" t="s">
        <v>448</v>
      </c>
      <c r="AC55" t="s">
        <v>450</v>
      </c>
      <c r="AD55" t="s">
        <v>449</v>
      </c>
      <c r="AE55">
        <v>64</v>
      </c>
      <c r="AF55">
        <v>54</v>
      </c>
      <c r="AH55" t="s">
        <v>392</v>
      </c>
      <c r="AJ55">
        <v>603</v>
      </c>
      <c r="AK55" t="s">
        <v>205</v>
      </c>
      <c r="AM55">
        <v>1588</v>
      </c>
      <c r="AN55">
        <v>1571</v>
      </c>
    </row>
    <row r="56" spans="2:40" x14ac:dyDescent="0.25">
      <c r="B56" t="s">
        <v>333</v>
      </c>
      <c r="C56" t="s">
        <v>334</v>
      </c>
      <c r="D56" t="s">
        <v>335</v>
      </c>
      <c r="H56" t="s">
        <v>448</v>
      </c>
      <c r="AC56" t="s">
        <v>450</v>
      </c>
      <c r="AD56" t="s">
        <v>449</v>
      </c>
      <c r="AE56">
        <v>64</v>
      </c>
      <c r="AF56">
        <v>55</v>
      </c>
      <c r="AH56" t="s">
        <v>391</v>
      </c>
      <c r="AJ56">
        <v>503</v>
      </c>
      <c r="AK56" t="s">
        <v>204</v>
      </c>
      <c r="AM56">
        <v>1793</v>
      </c>
      <c r="AN56">
        <v>1571</v>
      </c>
    </row>
    <row r="57" spans="2:40" x14ac:dyDescent="0.25">
      <c r="B57" t="s">
        <v>333</v>
      </c>
      <c r="C57" t="s">
        <v>334</v>
      </c>
      <c r="D57" t="s">
        <v>335</v>
      </c>
      <c r="H57" t="s">
        <v>448</v>
      </c>
      <c r="AC57" t="s">
        <v>450</v>
      </c>
      <c r="AD57" t="s">
        <v>449</v>
      </c>
      <c r="AE57">
        <v>64</v>
      </c>
      <c r="AF57">
        <v>56</v>
      </c>
      <c r="AH57" t="s">
        <v>391</v>
      </c>
      <c r="AJ57">
        <v>503</v>
      </c>
      <c r="AK57" t="s">
        <v>204</v>
      </c>
      <c r="AM57">
        <v>1999</v>
      </c>
      <c r="AN57">
        <v>1571</v>
      </c>
    </row>
    <row r="58" spans="2:40" x14ac:dyDescent="0.25">
      <c r="B58" t="s">
        <v>333</v>
      </c>
      <c r="C58" t="s">
        <v>334</v>
      </c>
      <c r="D58" t="s">
        <v>335</v>
      </c>
      <c r="H58" t="s">
        <v>448</v>
      </c>
      <c r="AC58" t="s">
        <v>450</v>
      </c>
      <c r="AD58" t="s">
        <v>449</v>
      </c>
      <c r="AE58">
        <v>64</v>
      </c>
      <c r="AF58">
        <v>57</v>
      </c>
      <c r="AH58" t="s">
        <v>391</v>
      </c>
      <c r="AJ58">
        <v>503</v>
      </c>
      <c r="AK58" t="s">
        <v>204</v>
      </c>
      <c r="AM58">
        <v>559</v>
      </c>
      <c r="AN58">
        <v>1777</v>
      </c>
    </row>
    <row r="59" spans="2:40" x14ac:dyDescent="0.25">
      <c r="B59" t="s">
        <v>333</v>
      </c>
      <c r="C59" t="s">
        <v>334</v>
      </c>
      <c r="D59" t="s">
        <v>335</v>
      </c>
      <c r="H59" t="s">
        <v>448</v>
      </c>
      <c r="AC59" t="s">
        <v>450</v>
      </c>
      <c r="AD59" t="s">
        <v>449</v>
      </c>
      <c r="AE59">
        <v>64</v>
      </c>
      <c r="AF59">
        <v>58</v>
      </c>
      <c r="AH59" t="s">
        <v>388</v>
      </c>
      <c r="AJ59">
        <v>501</v>
      </c>
      <c r="AK59" t="s">
        <v>204</v>
      </c>
      <c r="AM59">
        <v>765</v>
      </c>
      <c r="AN59">
        <v>1777</v>
      </c>
    </row>
    <row r="60" spans="2:40" x14ac:dyDescent="0.25">
      <c r="B60" t="s">
        <v>333</v>
      </c>
      <c r="C60" t="s">
        <v>334</v>
      </c>
      <c r="D60" t="s">
        <v>335</v>
      </c>
      <c r="H60" t="s">
        <v>448</v>
      </c>
      <c r="AC60" t="s">
        <v>450</v>
      </c>
      <c r="AD60" t="s">
        <v>449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970</v>
      </c>
      <c r="AN60">
        <v>1777</v>
      </c>
    </row>
    <row r="61" spans="2:40" x14ac:dyDescent="0.25">
      <c r="B61" t="s">
        <v>333</v>
      </c>
      <c r="C61" t="s">
        <v>334</v>
      </c>
      <c r="D61" t="s">
        <v>335</v>
      </c>
      <c r="H61" t="s">
        <v>448</v>
      </c>
      <c r="AC61" t="s">
        <v>450</v>
      </c>
      <c r="AD61" t="s">
        <v>449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1176</v>
      </c>
      <c r="AN61">
        <v>1777</v>
      </c>
    </row>
    <row r="62" spans="2:40" x14ac:dyDescent="0.25">
      <c r="B62" t="s">
        <v>333</v>
      </c>
      <c r="C62" t="s">
        <v>334</v>
      </c>
      <c r="D62" t="s">
        <v>335</v>
      </c>
      <c r="H62" t="s">
        <v>448</v>
      </c>
      <c r="AC62" t="s">
        <v>450</v>
      </c>
      <c r="AD62" t="s">
        <v>449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1382</v>
      </c>
      <c r="AN62">
        <v>1777</v>
      </c>
    </row>
    <row r="63" spans="2:40" x14ac:dyDescent="0.25">
      <c r="B63" t="s">
        <v>333</v>
      </c>
      <c r="C63" t="s">
        <v>334</v>
      </c>
      <c r="D63" t="s">
        <v>335</v>
      </c>
      <c r="H63" t="s">
        <v>448</v>
      </c>
      <c r="AC63" t="s">
        <v>450</v>
      </c>
      <c r="AD63" t="s">
        <v>449</v>
      </c>
      <c r="AE63">
        <v>64</v>
      </c>
      <c r="AF63">
        <v>62</v>
      </c>
      <c r="AH63" t="s">
        <v>387</v>
      </c>
      <c r="AJ63">
        <v>305</v>
      </c>
      <c r="AK63" t="s">
        <v>202</v>
      </c>
      <c r="AM63">
        <v>1588</v>
      </c>
      <c r="AN63">
        <v>1777</v>
      </c>
    </row>
    <row r="64" spans="2:40" x14ac:dyDescent="0.25">
      <c r="B64" t="s">
        <v>333</v>
      </c>
      <c r="C64" t="s">
        <v>334</v>
      </c>
      <c r="D64" t="s">
        <v>335</v>
      </c>
      <c r="H64" t="s">
        <v>448</v>
      </c>
      <c r="AC64" t="s">
        <v>450</v>
      </c>
      <c r="AD64" t="s">
        <v>449</v>
      </c>
      <c r="AE64">
        <v>64</v>
      </c>
      <c r="AF64">
        <v>63</v>
      </c>
      <c r="AH64" t="s">
        <v>388</v>
      </c>
      <c r="AJ64">
        <v>501</v>
      </c>
      <c r="AK64" t="s">
        <v>204</v>
      </c>
      <c r="AM64">
        <v>1793</v>
      </c>
      <c r="AN64">
        <v>1777</v>
      </c>
    </row>
    <row r="65" spans="2:40" x14ac:dyDescent="0.25">
      <c r="B65" t="s">
        <v>333</v>
      </c>
      <c r="C65" t="s">
        <v>334</v>
      </c>
      <c r="D65" t="s">
        <v>335</v>
      </c>
      <c r="H65" t="s">
        <v>448</v>
      </c>
      <c r="AC65" t="s">
        <v>450</v>
      </c>
      <c r="AD65" t="s">
        <v>449</v>
      </c>
      <c r="AE65">
        <v>64</v>
      </c>
      <c r="AF65">
        <v>64</v>
      </c>
      <c r="AH65" t="s">
        <v>391</v>
      </c>
      <c r="AJ65">
        <v>503</v>
      </c>
      <c r="AK65" t="s">
        <v>204</v>
      </c>
      <c r="AM65">
        <v>1999</v>
      </c>
      <c r="AN65">
        <v>1777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452</v>
      </c>
      <c r="AC2" t="s">
        <v>454</v>
      </c>
      <c r="AD2" t="s">
        <v>453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752</v>
      </c>
      <c r="AN2">
        <v>296</v>
      </c>
    </row>
    <row r="3" spans="1:40" x14ac:dyDescent="0.25">
      <c r="B3" t="s">
        <v>333</v>
      </c>
      <c r="C3" t="s">
        <v>334</v>
      </c>
      <c r="D3" t="s">
        <v>335</v>
      </c>
      <c r="H3" t="s">
        <v>452</v>
      </c>
      <c r="AC3" t="s">
        <v>454</v>
      </c>
      <c r="AD3" t="s">
        <v>453</v>
      </c>
      <c r="AE3">
        <v>64</v>
      </c>
      <c r="AF3">
        <v>2</v>
      </c>
      <c r="AH3" t="s">
        <v>391</v>
      </c>
      <c r="AJ3">
        <v>503</v>
      </c>
      <c r="AK3" t="s">
        <v>204</v>
      </c>
      <c r="AM3">
        <v>957</v>
      </c>
      <c r="AN3">
        <v>296</v>
      </c>
    </row>
    <row r="4" spans="1:40" x14ac:dyDescent="0.25">
      <c r="B4" t="s">
        <v>333</v>
      </c>
      <c r="C4" t="s">
        <v>334</v>
      </c>
      <c r="D4" t="s">
        <v>335</v>
      </c>
      <c r="H4" t="s">
        <v>452</v>
      </c>
      <c r="AC4" t="s">
        <v>454</v>
      </c>
      <c r="AD4" t="s">
        <v>453</v>
      </c>
      <c r="AE4">
        <v>64</v>
      </c>
      <c r="AF4">
        <v>3</v>
      </c>
      <c r="AH4" t="s">
        <v>390</v>
      </c>
      <c r="AJ4">
        <v>901</v>
      </c>
      <c r="AK4" t="s">
        <v>208</v>
      </c>
      <c r="AM4">
        <v>1162</v>
      </c>
      <c r="AN4">
        <v>296</v>
      </c>
    </row>
    <row r="5" spans="1:40" x14ac:dyDescent="0.25">
      <c r="B5" t="s">
        <v>333</v>
      </c>
      <c r="C5" t="s">
        <v>334</v>
      </c>
      <c r="D5" t="s">
        <v>335</v>
      </c>
      <c r="H5" t="s">
        <v>452</v>
      </c>
      <c r="AC5" t="s">
        <v>454</v>
      </c>
      <c r="AD5" t="s">
        <v>453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1367</v>
      </c>
      <c r="AN5">
        <v>296</v>
      </c>
    </row>
    <row r="6" spans="1:40" x14ac:dyDescent="0.25">
      <c r="B6" t="s">
        <v>333</v>
      </c>
      <c r="C6" t="s">
        <v>334</v>
      </c>
      <c r="D6" t="s">
        <v>335</v>
      </c>
      <c r="H6" t="s">
        <v>452</v>
      </c>
      <c r="AC6" t="s">
        <v>454</v>
      </c>
      <c r="AD6" t="s">
        <v>453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1572</v>
      </c>
      <c r="AN6">
        <v>296</v>
      </c>
    </row>
    <row r="7" spans="1:40" x14ac:dyDescent="0.25">
      <c r="B7" t="s">
        <v>333</v>
      </c>
      <c r="C7" t="s">
        <v>334</v>
      </c>
      <c r="D7" t="s">
        <v>335</v>
      </c>
      <c r="H7" t="s">
        <v>452</v>
      </c>
      <c r="AC7" t="s">
        <v>454</v>
      </c>
      <c r="AD7" t="s">
        <v>453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1778</v>
      </c>
      <c r="AN7">
        <v>296</v>
      </c>
    </row>
    <row r="8" spans="1:40" x14ac:dyDescent="0.25">
      <c r="B8" t="s">
        <v>333</v>
      </c>
      <c r="C8" t="s">
        <v>334</v>
      </c>
      <c r="D8" t="s">
        <v>335</v>
      </c>
      <c r="H8" t="s">
        <v>452</v>
      </c>
      <c r="AC8" t="s">
        <v>454</v>
      </c>
      <c r="AD8" t="s">
        <v>453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1983</v>
      </c>
      <c r="AN8">
        <v>296</v>
      </c>
    </row>
    <row r="9" spans="1:40" x14ac:dyDescent="0.25">
      <c r="B9" t="s">
        <v>333</v>
      </c>
      <c r="C9" t="s">
        <v>334</v>
      </c>
      <c r="D9" t="s">
        <v>335</v>
      </c>
      <c r="H9" t="s">
        <v>452</v>
      </c>
      <c r="AC9" t="s">
        <v>454</v>
      </c>
      <c r="AD9" t="s">
        <v>453</v>
      </c>
      <c r="AE9">
        <v>64</v>
      </c>
      <c r="AF9">
        <v>8</v>
      </c>
      <c r="AH9" t="s">
        <v>388</v>
      </c>
      <c r="AJ9">
        <v>501</v>
      </c>
      <c r="AK9" t="s">
        <v>204</v>
      </c>
      <c r="AM9">
        <v>2188</v>
      </c>
      <c r="AN9">
        <v>296</v>
      </c>
    </row>
    <row r="10" spans="1:40" x14ac:dyDescent="0.25">
      <c r="B10" t="s">
        <v>333</v>
      </c>
      <c r="C10" t="s">
        <v>334</v>
      </c>
      <c r="D10" t="s">
        <v>335</v>
      </c>
      <c r="H10" t="s">
        <v>452</v>
      </c>
      <c r="AC10" t="s">
        <v>454</v>
      </c>
      <c r="AD10" t="s">
        <v>453</v>
      </c>
      <c r="AE10">
        <v>64</v>
      </c>
      <c r="AF10">
        <v>9</v>
      </c>
      <c r="AH10" t="s">
        <v>387</v>
      </c>
      <c r="AJ10">
        <v>305</v>
      </c>
      <c r="AK10" t="s">
        <v>202</v>
      </c>
      <c r="AM10">
        <v>752</v>
      </c>
      <c r="AN10">
        <v>501</v>
      </c>
    </row>
    <row r="11" spans="1:40" x14ac:dyDescent="0.25">
      <c r="B11" t="s">
        <v>333</v>
      </c>
      <c r="C11" t="s">
        <v>334</v>
      </c>
      <c r="D11" t="s">
        <v>335</v>
      </c>
      <c r="H11" t="s">
        <v>452</v>
      </c>
      <c r="AC11" t="s">
        <v>454</v>
      </c>
      <c r="AD11" t="s">
        <v>453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957</v>
      </c>
      <c r="AN11">
        <v>501</v>
      </c>
    </row>
    <row r="12" spans="1:40" x14ac:dyDescent="0.25">
      <c r="B12" t="s">
        <v>333</v>
      </c>
      <c r="C12" t="s">
        <v>334</v>
      </c>
      <c r="D12" t="s">
        <v>335</v>
      </c>
      <c r="H12" t="s">
        <v>452</v>
      </c>
      <c r="AC12" t="s">
        <v>454</v>
      </c>
      <c r="AD12" t="s">
        <v>453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1162</v>
      </c>
      <c r="AN12">
        <v>501</v>
      </c>
    </row>
    <row r="13" spans="1:40" x14ac:dyDescent="0.25">
      <c r="B13" t="s">
        <v>333</v>
      </c>
      <c r="C13" t="s">
        <v>334</v>
      </c>
      <c r="D13" t="s">
        <v>335</v>
      </c>
      <c r="H13" t="s">
        <v>452</v>
      </c>
      <c r="AC13" t="s">
        <v>454</v>
      </c>
      <c r="AD13" t="s">
        <v>453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1367</v>
      </c>
      <c r="AN13">
        <v>501</v>
      </c>
    </row>
    <row r="14" spans="1:40" x14ac:dyDescent="0.25">
      <c r="B14" t="s">
        <v>333</v>
      </c>
      <c r="C14" t="s">
        <v>334</v>
      </c>
      <c r="D14" t="s">
        <v>335</v>
      </c>
      <c r="H14" t="s">
        <v>452</v>
      </c>
      <c r="AC14" t="s">
        <v>454</v>
      </c>
      <c r="AD14" t="s">
        <v>453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1572</v>
      </c>
      <c r="AN14">
        <v>501</v>
      </c>
    </row>
    <row r="15" spans="1:40" x14ac:dyDescent="0.25">
      <c r="B15" t="s">
        <v>333</v>
      </c>
      <c r="C15" t="s">
        <v>334</v>
      </c>
      <c r="D15" t="s">
        <v>335</v>
      </c>
      <c r="H15" t="s">
        <v>452</v>
      </c>
      <c r="AC15" t="s">
        <v>454</v>
      </c>
      <c r="AD15" t="s">
        <v>453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1778</v>
      </c>
      <c r="AN15">
        <v>501</v>
      </c>
    </row>
    <row r="16" spans="1:40" x14ac:dyDescent="0.25">
      <c r="B16" t="s">
        <v>333</v>
      </c>
      <c r="C16" t="s">
        <v>334</v>
      </c>
      <c r="D16" t="s">
        <v>335</v>
      </c>
      <c r="H16" t="s">
        <v>452</v>
      </c>
      <c r="AC16" t="s">
        <v>454</v>
      </c>
      <c r="AD16" t="s">
        <v>453</v>
      </c>
      <c r="AE16">
        <v>64</v>
      </c>
      <c r="AF16">
        <v>15</v>
      </c>
      <c r="AH16" t="s">
        <v>388</v>
      </c>
      <c r="AJ16">
        <v>501</v>
      </c>
      <c r="AK16" t="s">
        <v>204</v>
      </c>
      <c r="AM16">
        <v>1983</v>
      </c>
      <c r="AN16">
        <v>501</v>
      </c>
    </row>
    <row r="17" spans="2:40" x14ac:dyDescent="0.25">
      <c r="B17" t="s">
        <v>333</v>
      </c>
      <c r="C17" t="s">
        <v>334</v>
      </c>
      <c r="D17" t="s">
        <v>335</v>
      </c>
      <c r="H17" t="s">
        <v>452</v>
      </c>
      <c r="AC17" t="s">
        <v>454</v>
      </c>
      <c r="AD17" t="s">
        <v>453</v>
      </c>
      <c r="AE17">
        <v>64</v>
      </c>
      <c r="AF17">
        <v>16</v>
      </c>
      <c r="AH17" t="s">
        <v>388</v>
      </c>
      <c r="AJ17">
        <v>501</v>
      </c>
      <c r="AK17" t="s">
        <v>204</v>
      </c>
      <c r="AM17">
        <v>2188</v>
      </c>
      <c r="AN17">
        <v>501</v>
      </c>
    </row>
    <row r="18" spans="2:40" x14ac:dyDescent="0.25">
      <c r="B18" t="s">
        <v>333</v>
      </c>
      <c r="C18" t="s">
        <v>334</v>
      </c>
      <c r="D18" t="s">
        <v>335</v>
      </c>
      <c r="H18" t="s">
        <v>452</v>
      </c>
      <c r="AC18" t="s">
        <v>454</v>
      </c>
      <c r="AD18" t="s">
        <v>453</v>
      </c>
      <c r="AE18">
        <v>64</v>
      </c>
      <c r="AF18">
        <v>17</v>
      </c>
      <c r="AH18" t="s">
        <v>391</v>
      </c>
      <c r="AJ18">
        <v>503</v>
      </c>
      <c r="AK18" t="s">
        <v>204</v>
      </c>
      <c r="AM18">
        <v>752</v>
      </c>
      <c r="AN18">
        <v>706</v>
      </c>
    </row>
    <row r="19" spans="2:40" x14ac:dyDescent="0.25">
      <c r="B19" t="s">
        <v>333</v>
      </c>
      <c r="C19" t="s">
        <v>334</v>
      </c>
      <c r="D19" t="s">
        <v>335</v>
      </c>
      <c r="H19" t="s">
        <v>452</v>
      </c>
      <c r="AC19" t="s">
        <v>454</v>
      </c>
      <c r="AD19" t="s">
        <v>453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957</v>
      </c>
      <c r="AN19">
        <v>706</v>
      </c>
    </row>
    <row r="20" spans="2:40" x14ac:dyDescent="0.25">
      <c r="B20" t="s">
        <v>333</v>
      </c>
      <c r="C20" t="s">
        <v>334</v>
      </c>
      <c r="D20" t="s">
        <v>335</v>
      </c>
      <c r="H20" t="s">
        <v>452</v>
      </c>
      <c r="AC20" t="s">
        <v>454</v>
      </c>
      <c r="AD20" t="s">
        <v>453</v>
      </c>
      <c r="AE20">
        <v>64</v>
      </c>
      <c r="AF20">
        <v>19</v>
      </c>
      <c r="AH20" t="s">
        <v>389</v>
      </c>
      <c r="AJ20">
        <v>903</v>
      </c>
      <c r="AK20" t="s">
        <v>208</v>
      </c>
      <c r="AM20">
        <v>1162</v>
      </c>
      <c r="AN20">
        <v>706</v>
      </c>
    </row>
    <row r="21" spans="2:40" x14ac:dyDescent="0.25">
      <c r="B21" t="s">
        <v>333</v>
      </c>
      <c r="C21" t="s">
        <v>334</v>
      </c>
      <c r="D21" t="s">
        <v>335</v>
      </c>
      <c r="H21" t="s">
        <v>452</v>
      </c>
      <c r="AC21" t="s">
        <v>454</v>
      </c>
      <c r="AD21" t="s">
        <v>453</v>
      </c>
      <c r="AE21">
        <v>64</v>
      </c>
      <c r="AF21">
        <v>20</v>
      </c>
      <c r="AH21" t="s">
        <v>388</v>
      </c>
      <c r="AJ21">
        <v>501</v>
      </c>
      <c r="AK21" t="s">
        <v>204</v>
      </c>
      <c r="AM21">
        <v>1367</v>
      </c>
      <c r="AN21">
        <v>706</v>
      </c>
    </row>
    <row r="22" spans="2:40" x14ac:dyDescent="0.25">
      <c r="B22" t="s">
        <v>333</v>
      </c>
      <c r="C22" t="s">
        <v>334</v>
      </c>
      <c r="D22" t="s">
        <v>335</v>
      </c>
      <c r="H22" t="s">
        <v>452</v>
      </c>
      <c r="AC22" t="s">
        <v>454</v>
      </c>
      <c r="AD22" t="s">
        <v>453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1572</v>
      </c>
      <c r="AN22">
        <v>706</v>
      </c>
    </row>
    <row r="23" spans="2:40" x14ac:dyDescent="0.25">
      <c r="B23" t="s">
        <v>333</v>
      </c>
      <c r="C23" t="s">
        <v>334</v>
      </c>
      <c r="D23" t="s">
        <v>335</v>
      </c>
      <c r="H23" t="s">
        <v>452</v>
      </c>
      <c r="AC23" t="s">
        <v>454</v>
      </c>
      <c r="AD23" t="s">
        <v>453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1778</v>
      </c>
      <c r="AN23">
        <v>706</v>
      </c>
    </row>
    <row r="24" spans="2:40" x14ac:dyDescent="0.25">
      <c r="B24" t="s">
        <v>333</v>
      </c>
      <c r="C24" t="s">
        <v>334</v>
      </c>
      <c r="D24" t="s">
        <v>335</v>
      </c>
      <c r="H24" t="s">
        <v>452</v>
      </c>
      <c r="AC24" t="s">
        <v>454</v>
      </c>
      <c r="AD24" t="s">
        <v>453</v>
      </c>
      <c r="AE24">
        <v>64</v>
      </c>
      <c r="AF24">
        <v>23</v>
      </c>
      <c r="AH24" t="s">
        <v>391</v>
      </c>
      <c r="AJ24">
        <v>503</v>
      </c>
      <c r="AK24" t="s">
        <v>204</v>
      </c>
      <c r="AM24">
        <v>1983</v>
      </c>
      <c r="AN24">
        <v>706</v>
      </c>
    </row>
    <row r="25" spans="2:40" x14ac:dyDescent="0.25">
      <c r="B25" t="s">
        <v>333</v>
      </c>
      <c r="C25" t="s">
        <v>334</v>
      </c>
      <c r="D25" t="s">
        <v>335</v>
      </c>
      <c r="H25" t="s">
        <v>452</v>
      </c>
      <c r="AC25" t="s">
        <v>454</v>
      </c>
      <c r="AD25" t="s">
        <v>453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2188</v>
      </c>
      <c r="AN25">
        <v>706</v>
      </c>
    </row>
    <row r="26" spans="2:40" x14ac:dyDescent="0.25">
      <c r="B26" t="s">
        <v>333</v>
      </c>
      <c r="C26" t="s">
        <v>334</v>
      </c>
      <c r="D26" t="s">
        <v>335</v>
      </c>
      <c r="H26" t="s">
        <v>452</v>
      </c>
      <c r="AC26" t="s">
        <v>454</v>
      </c>
      <c r="AD26" t="s">
        <v>453</v>
      </c>
      <c r="AE26">
        <v>64</v>
      </c>
      <c r="AF26">
        <v>25</v>
      </c>
      <c r="AH26" t="s">
        <v>387</v>
      </c>
      <c r="AJ26">
        <v>305</v>
      </c>
      <c r="AK26" t="s">
        <v>202</v>
      </c>
      <c r="AM26">
        <v>752</v>
      </c>
      <c r="AN26">
        <v>911</v>
      </c>
    </row>
    <row r="27" spans="2:40" x14ac:dyDescent="0.25">
      <c r="B27" t="s">
        <v>333</v>
      </c>
      <c r="C27" t="s">
        <v>334</v>
      </c>
      <c r="D27" t="s">
        <v>335</v>
      </c>
      <c r="H27" t="s">
        <v>452</v>
      </c>
      <c r="AC27" t="s">
        <v>454</v>
      </c>
      <c r="AD27" t="s">
        <v>453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957</v>
      </c>
      <c r="AN27">
        <v>911</v>
      </c>
    </row>
    <row r="28" spans="2:40" x14ac:dyDescent="0.25">
      <c r="B28" t="s">
        <v>333</v>
      </c>
      <c r="C28" t="s">
        <v>334</v>
      </c>
      <c r="D28" t="s">
        <v>335</v>
      </c>
      <c r="H28" t="s">
        <v>452</v>
      </c>
      <c r="AC28" t="s">
        <v>454</v>
      </c>
      <c r="AD28" t="s">
        <v>453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1162</v>
      </c>
      <c r="AN28">
        <v>911</v>
      </c>
    </row>
    <row r="29" spans="2:40" x14ac:dyDescent="0.25">
      <c r="B29" t="s">
        <v>333</v>
      </c>
      <c r="C29" t="s">
        <v>334</v>
      </c>
      <c r="D29" t="s">
        <v>335</v>
      </c>
      <c r="H29" t="s">
        <v>452</v>
      </c>
      <c r="AC29" t="s">
        <v>454</v>
      </c>
      <c r="AD29" t="s">
        <v>453</v>
      </c>
      <c r="AE29">
        <v>64</v>
      </c>
      <c r="AF29">
        <v>28</v>
      </c>
      <c r="AH29" t="s">
        <v>388</v>
      </c>
      <c r="AJ29">
        <v>501</v>
      </c>
      <c r="AK29" t="s">
        <v>204</v>
      </c>
      <c r="AM29">
        <v>1367</v>
      </c>
      <c r="AN29">
        <v>911</v>
      </c>
    </row>
    <row r="30" spans="2:40" x14ac:dyDescent="0.25">
      <c r="B30" t="s">
        <v>333</v>
      </c>
      <c r="C30" t="s">
        <v>334</v>
      </c>
      <c r="D30" t="s">
        <v>335</v>
      </c>
      <c r="H30" t="s">
        <v>452</v>
      </c>
      <c r="AC30" t="s">
        <v>454</v>
      </c>
      <c r="AD30" t="s">
        <v>453</v>
      </c>
      <c r="AE30">
        <v>64</v>
      </c>
      <c r="AF30">
        <v>29</v>
      </c>
      <c r="AH30" t="s">
        <v>388</v>
      </c>
      <c r="AJ30">
        <v>501</v>
      </c>
      <c r="AK30" t="s">
        <v>204</v>
      </c>
      <c r="AM30">
        <v>1572</v>
      </c>
      <c r="AN30">
        <v>911</v>
      </c>
    </row>
    <row r="31" spans="2:40" x14ac:dyDescent="0.25">
      <c r="B31" t="s">
        <v>333</v>
      </c>
      <c r="C31" t="s">
        <v>334</v>
      </c>
      <c r="D31" t="s">
        <v>335</v>
      </c>
      <c r="H31" t="s">
        <v>452</v>
      </c>
      <c r="AC31" t="s">
        <v>454</v>
      </c>
      <c r="AD31" t="s">
        <v>453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1778</v>
      </c>
      <c r="AN31">
        <v>911</v>
      </c>
    </row>
    <row r="32" spans="2:40" x14ac:dyDescent="0.25">
      <c r="B32" t="s">
        <v>333</v>
      </c>
      <c r="C32" t="s">
        <v>334</v>
      </c>
      <c r="D32" t="s">
        <v>335</v>
      </c>
      <c r="H32" t="s">
        <v>452</v>
      </c>
      <c r="AC32" t="s">
        <v>454</v>
      </c>
      <c r="AD32" t="s">
        <v>453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1983</v>
      </c>
      <c r="AN32">
        <v>911</v>
      </c>
    </row>
    <row r="33" spans="2:40" x14ac:dyDescent="0.25">
      <c r="B33" t="s">
        <v>333</v>
      </c>
      <c r="C33" t="s">
        <v>334</v>
      </c>
      <c r="D33" t="s">
        <v>335</v>
      </c>
      <c r="H33" t="s">
        <v>452</v>
      </c>
      <c r="AC33" t="s">
        <v>454</v>
      </c>
      <c r="AD33" t="s">
        <v>453</v>
      </c>
      <c r="AE33">
        <v>64</v>
      </c>
      <c r="AF33">
        <v>32</v>
      </c>
      <c r="AH33" t="s">
        <v>389</v>
      </c>
      <c r="AJ33">
        <v>903</v>
      </c>
      <c r="AK33" t="s">
        <v>208</v>
      </c>
      <c r="AM33">
        <v>2188</v>
      </c>
      <c r="AN33">
        <v>911</v>
      </c>
    </row>
    <row r="34" spans="2:40" x14ac:dyDescent="0.25">
      <c r="B34" t="s">
        <v>333</v>
      </c>
      <c r="C34" t="s">
        <v>334</v>
      </c>
      <c r="D34" t="s">
        <v>335</v>
      </c>
      <c r="H34" t="s">
        <v>452</v>
      </c>
      <c r="AC34" t="s">
        <v>454</v>
      </c>
      <c r="AD34" t="s">
        <v>453</v>
      </c>
      <c r="AE34">
        <v>64</v>
      </c>
      <c r="AF34">
        <v>33</v>
      </c>
      <c r="AH34" t="s">
        <v>388</v>
      </c>
      <c r="AJ34">
        <v>501</v>
      </c>
      <c r="AK34" t="s">
        <v>204</v>
      </c>
      <c r="AM34">
        <v>752</v>
      </c>
      <c r="AN34">
        <v>1116</v>
      </c>
    </row>
    <row r="35" spans="2:40" x14ac:dyDescent="0.25">
      <c r="B35" t="s">
        <v>333</v>
      </c>
      <c r="C35" t="s">
        <v>334</v>
      </c>
      <c r="D35" t="s">
        <v>335</v>
      </c>
      <c r="H35" t="s">
        <v>452</v>
      </c>
      <c r="AC35" t="s">
        <v>454</v>
      </c>
      <c r="AD35" t="s">
        <v>453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957</v>
      </c>
      <c r="AN35">
        <v>1116</v>
      </c>
    </row>
    <row r="36" spans="2:40" x14ac:dyDescent="0.25">
      <c r="B36" t="s">
        <v>333</v>
      </c>
      <c r="C36" t="s">
        <v>334</v>
      </c>
      <c r="D36" t="s">
        <v>335</v>
      </c>
      <c r="H36" t="s">
        <v>452</v>
      </c>
      <c r="AC36" t="s">
        <v>454</v>
      </c>
      <c r="AD36" t="s">
        <v>453</v>
      </c>
      <c r="AE36">
        <v>64</v>
      </c>
      <c r="AF36">
        <v>35</v>
      </c>
      <c r="AH36" t="s">
        <v>401</v>
      </c>
      <c r="AJ36">
        <v>102</v>
      </c>
      <c r="AK36" t="s">
        <v>200</v>
      </c>
      <c r="AM36">
        <v>1162</v>
      </c>
      <c r="AN36">
        <v>1116</v>
      </c>
    </row>
    <row r="37" spans="2:40" x14ac:dyDescent="0.25">
      <c r="B37" t="s">
        <v>333</v>
      </c>
      <c r="C37" t="s">
        <v>334</v>
      </c>
      <c r="D37" t="s">
        <v>335</v>
      </c>
      <c r="H37" t="s">
        <v>452</v>
      </c>
      <c r="AC37" t="s">
        <v>454</v>
      </c>
      <c r="AD37" t="s">
        <v>453</v>
      </c>
      <c r="AE37">
        <v>64</v>
      </c>
      <c r="AF37">
        <v>36</v>
      </c>
      <c r="AH37" t="s">
        <v>388</v>
      </c>
      <c r="AJ37">
        <v>501</v>
      </c>
      <c r="AK37" t="s">
        <v>204</v>
      </c>
      <c r="AM37">
        <v>1367</v>
      </c>
      <c r="AN37">
        <v>1116</v>
      </c>
    </row>
    <row r="38" spans="2:40" x14ac:dyDescent="0.25">
      <c r="B38" t="s">
        <v>333</v>
      </c>
      <c r="C38" t="s">
        <v>334</v>
      </c>
      <c r="D38" t="s">
        <v>335</v>
      </c>
      <c r="H38" t="s">
        <v>452</v>
      </c>
      <c r="AC38" t="s">
        <v>454</v>
      </c>
      <c r="AD38" t="s">
        <v>453</v>
      </c>
      <c r="AE38">
        <v>64</v>
      </c>
      <c r="AF38">
        <v>37</v>
      </c>
      <c r="AH38" t="s">
        <v>388</v>
      </c>
      <c r="AJ38">
        <v>501</v>
      </c>
      <c r="AK38" t="s">
        <v>204</v>
      </c>
      <c r="AM38">
        <v>1572</v>
      </c>
      <c r="AN38">
        <v>1116</v>
      </c>
    </row>
    <row r="39" spans="2:40" x14ac:dyDescent="0.25">
      <c r="B39" t="s">
        <v>333</v>
      </c>
      <c r="C39" t="s">
        <v>334</v>
      </c>
      <c r="D39" t="s">
        <v>335</v>
      </c>
      <c r="H39" t="s">
        <v>452</v>
      </c>
      <c r="AC39" t="s">
        <v>454</v>
      </c>
      <c r="AD39" t="s">
        <v>453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1778</v>
      </c>
      <c r="AN39">
        <v>1116</v>
      </c>
    </row>
    <row r="40" spans="2:40" x14ac:dyDescent="0.25">
      <c r="B40" t="s">
        <v>333</v>
      </c>
      <c r="C40" t="s">
        <v>334</v>
      </c>
      <c r="D40" t="s">
        <v>335</v>
      </c>
      <c r="H40" t="s">
        <v>452</v>
      </c>
      <c r="AC40" t="s">
        <v>454</v>
      </c>
      <c r="AD40" t="s">
        <v>453</v>
      </c>
      <c r="AE40">
        <v>64</v>
      </c>
      <c r="AF40">
        <v>39</v>
      </c>
      <c r="AH40" t="s">
        <v>391</v>
      </c>
      <c r="AJ40">
        <v>503</v>
      </c>
      <c r="AK40" t="s">
        <v>204</v>
      </c>
      <c r="AM40">
        <v>1983</v>
      </c>
      <c r="AN40">
        <v>1116</v>
      </c>
    </row>
    <row r="41" spans="2:40" x14ac:dyDescent="0.25">
      <c r="B41" t="s">
        <v>333</v>
      </c>
      <c r="C41" t="s">
        <v>334</v>
      </c>
      <c r="D41" t="s">
        <v>335</v>
      </c>
      <c r="H41" t="s">
        <v>452</v>
      </c>
      <c r="AC41" t="s">
        <v>454</v>
      </c>
      <c r="AD41" t="s">
        <v>453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2188</v>
      </c>
      <c r="AN41">
        <v>1116</v>
      </c>
    </row>
    <row r="42" spans="2:40" x14ac:dyDescent="0.25">
      <c r="B42" t="s">
        <v>333</v>
      </c>
      <c r="C42" t="s">
        <v>334</v>
      </c>
      <c r="D42" t="s">
        <v>335</v>
      </c>
      <c r="H42" t="s">
        <v>452</v>
      </c>
      <c r="AC42" t="s">
        <v>454</v>
      </c>
      <c r="AD42" t="s">
        <v>453</v>
      </c>
      <c r="AE42">
        <v>64</v>
      </c>
      <c r="AF42">
        <v>41</v>
      </c>
      <c r="AH42" t="s">
        <v>387</v>
      </c>
      <c r="AJ42">
        <v>305</v>
      </c>
      <c r="AK42" t="s">
        <v>202</v>
      </c>
      <c r="AM42">
        <v>752</v>
      </c>
      <c r="AN42">
        <v>1321</v>
      </c>
    </row>
    <row r="43" spans="2:40" x14ac:dyDescent="0.25">
      <c r="B43" t="s">
        <v>333</v>
      </c>
      <c r="C43" t="s">
        <v>334</v>
      </c>
      <c r="D43" t="s">
        <v>335</v>
      </c>
      <c r="H43" t="s">
        <v>452</v>
      </c>
      <c r="AC43" t="s">
        <v>454</v>
      </c>
      <c r="AD43" t="s">
        <v>453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957</v>
      </c>
      <c r="AN43">
        <v>1321</v>
      </c>
    </row>
    <row r="44" spans="2:40" x14ac:dyDescent="0.25">
      <c r="B44" t="s">
        <v>333</v>
      </c>
      <c r="C44" t="s">
        <v>334</v>
      </c>
      <c r="D44" t="s">
        <v>335</v>
      </c>
      <c r="H44" t="s">
        <v>452</v>
      </c>
      <c r="AC44" t="s">
        <v>454</v>
      </c>
      <c r="AD44" t="s">
        <v>453</v>
      </c>
      <c r="AE44">
        <v>64</v>
      </c>
      <c r="AF44">
        <v>43</v>
      </c>
      <c r="AH44" t="s">
        <v>389</v>
      </c>
      <c r="AJ44">
        <v>903</v>
      </c>
      <c r="AK44" t="s">
        <v>208</v>
      </c>
      <c r="AM44">
        <v>1162</v>
      </c>
      <c r="AN44">
        <v>1321</v>
      </c>
    </row>
    <row r="45" spans="2:40" x14ac:dyDescent="0.25">
      <c r="B45" t="s">
        <v>333</v>
      </c>
      <c r="C45" t="s">
        <v>334</v>
      </c>
      <c r="D45" t="s">
        <v>335</v>
      </c>
      <c r="H45" t="s">
        <v>452</v>
      </c>
      <c r="AC45" t="s">
        <v>454</v>
      </c>
      <c r="AD45" t="s">
        <v>453</v>
      </c>
      <c r="AE45">
        <v>64</v>
      </c>
      <c r="AF45">
        <v>44</v>
      </c>
      <c r="AH45" t="s">
        <v>391</v>
      </c>
      <c r="AJ45">
        <v>503</v>
      </c>
      <c r="AK45" t="s">
        <v>204</v>
      </c>
      <c r="AM45">
        <v>1367</v>
      </c>
      <c r="AN45">
        <v>1321</v>
      </c>
    </row>
    <row r="46" spans="2:40" x14ac:dyDescent="0.25">
      <c r="B46" t="s">
        <v>333</v>
      </c>
      <c r="C46" t="s">
        <v>334</v>
      </c>
      <c r="D46" t="s">
        <v>335</v>
      </c>
      <c r="H46" t="s">
        <v>452</v>
      </c>
      <c r="AC46" t="s">
        <v>454</v>
      </c>
      <c r="AD46" t="s">
        <v>453</v>
      </c>
      <c r="AE46">
        <v>64</v>
      </c>
      <c r="AF46">
        <v>45</v>
      </c>
      <c r="AH46" t="s">
        <v>391</v>
      </c>
      <c r="AJ46">
        <v>503</v>
      </c>
      <c r="AK46" t="s">
        <v>204</v>
      </c>
      <c r="AM46">
        <v>1572</v>
      </c>
      <c r="AN46">
        <v>1321</v>
      </c>
    </row>
    <row r="47" spans="2:40" x14ac:dyDescent="0.25">
      <c r="B47" t="s">
        <v>333</v>
      </c>
      <c r="C47" t="s">
        <v>334</v>
      </c>
      <c r="D47" t="s">
        <v>335</v>
      </c>
      <c r="H47" t="s">
        <v>452</v>
      </c>
      <c r="AC47" t="s">
        <v>454</v>
      </c>
      <c r="AD47" t="s">
        <v>453</v>
      </c>
      <c r="AE47">
        <v>64</v>
      </c>
      <c r="AF47">
        <v>46</v>
      </c>
      <c r="AH47" t="s">
        <v>388</v>
      </c>
      <c r="AJ47">
        <v>501</v>
      </c>
      <c r="AK47" t="s">
        <v>204</v>
      </c>
      <c r="AM47">
        <v>1778</v>
      </c>
      <c r="AN47">
        <v>1321</v>
      </c>
    </row>
    <row r="48" spans="2:40" x14ac:dyDescent="0.25">
      <c r="B48" t="s">
        <v>333</v>
      </c>
      <c r="C48" t="s">
        <v>334</v>
      </c>
      <c r="D48" t="s">
        <v>335</v>
      </c>
      <c r="H48" t="s">
        <v>452</v>
      </c>
      <c r="AC48" t="s">
        <v>454</v>
      </c>
      <c r="AD48" t="s">
        <v>453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1983</v>
      </c>
      <c r="AN48">
        <v>1321</v>
      </c>
    </row>
    <row r="49" spans="2:40" x14ac:dyDescent="0.25">
      <c r="B49" t="s">
        <v>333</v>
      </c>
      <c r="C49" t="s">
        <v>334</v>
      </c>
      <c r="D49" t="s">
        <v>335</v>
      </c>
      <c r="H49" t="s">
        <v>452</v>
      </c>
      <c r="AC49" t="s">
        <v>454</v>
      </c>
      <c r="AD49" t="s">
        <v>453</v>
      </c>
      <c r="AE49">
        <v>64</v>
      </c>
      <c r="AF49">
        <v>48</v>
      </c>
      <c r="AH49" t="s">
        <v>391</v>
      </c>
      <c r="AJ49">
        <v>503</v>
      </c>
      <c r="AK49" t="s">
        <v>204</v>
      </c>
      <c r="AM49">
        <v>2188</v>
      </c>
      <c r="AN49">
        <v>1321</v>
      </c>
    </row>
    <row r="50" spans="2:40" x14ac:dyDescent="0.25">
      <c r="B50" t="s">
        <v>333</v>
      </c>
      <c r="C50" t="s">
        <v>334</v>
      </c>
      <c r="D50" t="s">
        <v>335</v>
      </c>
      <c r="H50" t="s">
        <v>452</v>
      </c>
      <c r="AC50" t="s">
        <v>454</v>
      </c>
      <c r="AD50" t="s">
        <v>453</v>
      </c>
      <c r="AE50">
        <v>64</v>
      </c>
      <c r="AF50">
        <v>49</v>
      </c>
      <c r="AH50" t="s">
        <v>387</v>
      </c>
      <c r="AJ50">
        <v>305</v>
      </c>
      <c r="AK50" t="s">
        <v>202</v>
      </c>
      <c r="AM50">
        <v>752</v>
      </c>
      <c r="AN50">
        <v>1527</v>
      </c>
    </row>
    <row r="51" spans="2:40" x14ac:dyDescent="0.25">
      <c r="B51" t="s">
        <v>333</v>
      </c>
      <c r="C51" t="s">
        <v>334</v>
      </c>
      <c r="D51" t="s">
        <v>335</v>
      </c>
      <c r="H51" t="s">
        <v>452</v>
      </c>
      <c r="AC51" t="s">
        <v>454</v>
      </c>
      <c r="AD51" t="s">
        <v>453</v>
      </c>
      <c r="AE51">
        <v>64</v>
      </c>
      <c r="AF51">
        <v>50</v>
      </c>
      <c r="AH51" t="s">
        <v>389</v>
      </c>
      <c r="AJ51">
        <v>903</v>
      </c>
      <c r="AK51" t="s">
        <v>208</v>
      </c>
      <c r="AM51">
        <v>957</v>
      </c>
      <c r="AN51">
        <v>1527</v>
      </c>
    </row>
    <row r="52" spans="2:40" x14ac:dyDescent="0.25">
      <c r="B52" t="s">
        <v>333</v>
      </c>
      <c r="C52" t="s">
        <v>334</v>
      </c>
      <c r="D52" t="s">
        <v>335</v>
      </c>
      <c r="H52" t="s">
        <v>452</v>
      </c>
      <c r="AC52" t="s">
        <v>454</v>
      </c>
      <c r="AD52" t="s">
        <v>453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1162</v>
      </c>
      <c r="AN52">
        <v>1527</v>
      </c>
    </row>
    <row r="53" spans="2:40" x14ac:dyDescent="0.25">
      <c r="B53" t="s">
        <v>333</v>
      </c>
      <c r="C53" t="s">
        <v>334</v>
      </c>
      <c r="D53" t="s">
        <v>335</v>
      </c>
      <c r="H53" t="s">
        <v>452</v>
      </c>
      <c r="AC53" t="s">
        <v>454</v>
      </c>
      <c r="AD53" t="s">
        <v>453</v>
      </c>
      <c r="AE53">
        <v>64</v>
      </c>
      <c r="AF53">
        <v>52</v>
      </c>
      <c r="AH53" t="s">
        <v>391</v>
      </c>
      <c r="AJ53">
        <v>503</v>
      </c>
      <c r="AK53" t="s">
        <v>204</v>
      </c>
      <c r="AM53">
        <v>1367</v>
      </c>
      <c r="AN53">
        <v>1527</v>
      </c>
    </row>
    <row r="54" spans="2:40" x14ac:dyDescent="0.25">
      <c r="B54" t="s">
        <v>333</v>
      </c>
      <c r="C54" t="s">
        <v>334</v>
      </c>
      <c r="D54" t="s">
        <v>335</v>
      </c>
      <c r="H54" t="s">
        <v>452</v>
      </c>
      <c r="AC54" t="s">
        <v>454</v>
      </c>
      <c r="AD54" t="s">
        <v>453</v>
      </c>
      <c r="AE54">
        <v>64</v>
      </c>
      <c r="AF54">
        <v>53</v>
      </c>
      <c r="AH54" t="s">
        <v>391</v>
      </c>
      <c r="AJ54">
        <v>503</v>
      </c>
      <c r="AK54" t="s">
        <v>204</v>
      </c>
      <c r="AM54">
        <v>1572</v>
      </c>
      <c r="AN54">
        <v>1527</v>
      </c>
    </row>
    <row r="55" spans="2:40" x14ac:dyDescent="0.25">
      <c r="B55" t="s">
        <v>333</v>
      </c>
      <c r="C55" t="s">
        <v>334</v>
      </c>
      <c r="D55" t="s">
        <v>335</v>
      </c>
      <c r="H55" t="s">
        <v>452</v>
      </c>
      <c r="AC55" t="s">
        <v>454</v>
      </c>
      <c r="AD55" t="s">
        <v>453</v>
      </c>
      <c r="AE55">
        <v>64</v>
      </c>
      <c r="AF55">
        <v>54</v>
      </c>
      <c r="AH55" t="s">
        <v>391</v>
      </c>
      <c r="AJ55">
        <v>503</v>
      </c>
      <c r="AK55" t="s">
        <v>204</v>
      </c>
      <c r="AM55">
        <v>1778</v>
      </c>
      <c r="AN55">
        <v>1527</v>
      </c>
    </row>
    <row r="56" spans="2:40" x14ac:dyDescent="0.25">
      <c r="B56" t="s">
        <v>333</v>
      </c>
      <c r="C56" t="s">
        <v>334</v>
      </c>
      <c r="D56" t="s">
        <v>335</v>
      </c>
      <c r="H56" t="s">
        <v>452</v>
      </c>
      <c r="AC56" t="s">
        <v>454</v>
      </c>
      <c r="AD56" t="s">
        <v>453</v>
      </c>
      <c r="AE56">
        <v>64</v>
      </c>
      <c r="AF56">
        <v>55</v>
      </c>
      <c r="AH56" t="s">
        <v>388</v>
      </c>
      <c r="AJ56">
        <v>501</v>
      </c>
      <c r="AK56" t="s">
        <v>204</v>
      </c>
      <c r="AM56">
        <v>1983</v>
      </c>
      <c r="AN56">
        <v>1527</v>
      </c>
    </row>
    <row r="57" spans="2:40" x14ac:dyDescent="0.25">
      <c r="B57" t="s">
        <v>333</v>
      </c>
      <c r="C57" t="s">
        <v>334</v>
      </c>
      <c r="D57" t="s">
        <v>335</v>
      </c>
      <c r="H57" t="s">
        <v>452</v>
      </c>
      <c r="AC57" t="s">
        <v>454</v>
      </c>
      <c r="AD57" t="s">
        <v>453</v>
      </c>
      <c r="AE57">
        <v>64</v>
      </c>
      <c r="AF57">
        <v>56</v>
      </c>
      <c r="AH57" t="s">
        <v>387</v>
      </c>
      <c r="AJ57">
        <v>305</v>
      </c>
      <c r="AK57" t="s">
        <v>202</v>
      </c>
      <c r="AM57">
        <v>2188</v>
      </c>
      <c r="AN57">
        <v>1527</v>
      </c>
    </row>
    <row r="58" spans="2:40" x14ac:dyDescent="0.25">
      <c r="B58" t="s">
        <v>333</v>
      </c>
      <c r="C58" t="s">
        <v>334</v>
      </c>
      <c r="D58" t="s">
        <v>335</v>
      </c>
      <c r="H58" t="s">
        <v>452</v>
      </c>
      <c r="AC58" t="s">
        <v>454</v>
      </c>
      <c r="AD58" t="s">
        <v>453</v>
      </c>
      <c r="AE58">
        <v>64</v>
      </c>
      <c r="AF58">
        <v>57</v>
      </c>
      <c r="AH58" t="s">
        <v>387</v>
      </c>
      <c r="AJ58">
        <v>305</v>
      </c>
      <c r="AK58" t="s">
        <v>202</v>
      </c>
      <c r="AM58">
        <v>752</v>
      </c>
      <c r="AN58">
        <v>1732</v>
      </c>
    </row>
    <row r="59" spans="2:40" x14ac:dyDescent="0.25">
      <c r="B59" t="s">
        <v>333</v>
      </c>
      <c r="C59" t="s">
        <v>334</v>
      </c>
      <c r="D59" t="s">
        <v>335</v>
      </c>
      <c r="H59" t="s">
        <v>452</v>
      </c>
      <c r="AC59" t="s">
        <v>454</v>
      </c>
      <c r="AD59" t="s">
        <v>453</v>
      </c>
      <c r="AE59">
        <v>64</v>
      </c>
      <c r="AF59">
        <v>58</v>
      </c>
      <c r="AH59" t="s">
        <v>391</v>
      </c>
      <c r="AJ59">
        <v>503</v>
      </c>
      <c r="AK59" t="s">
        <v>204</v>
      </c>
      <c r="AM59">
        <v>957</v>
      </c>
      <c r="AN59">
        <v>1732</v>
      </c>
    </row>
    <row r="60" spans="2:40" x14ac:dyDescent="0.25">
      <c r="B60" t="s">
        <v>333</v>
      </c>
      <c r="C60" t="s">
        <v>334</v>
      </c>
      <c r="D60" t="s">
        <v>335</v>
      </c>
      <c r="H60" t="s">
        <v>452</v>
      </c>
      <c r="AC60" t="s">
        <v>454</v>
      </c>
      <c r="AD60" t="s">
        <v>453</v>
      </c>
      <c r="AE60">
        <v>64</v>
      </c>
      <c r="AF60">
        <v>59</v>
      </c>
      <c r="AH60" t="s">
        <v>391</v>
      </c>
      <c r="AJ60">
        <v>503</v>
      </c>
      <c r="AK60" t="s">
        <v>204</v>
      </c>
      <c r="AM60">
        <v>1162</v>
      </c>
      <c r="AN60">
        <v>1732</v>
      </c>
    </row>
    <row r="61" spans="2:40" x14ac:dyDescent="0.25">
      <c r="B61" t="s">
        <v>333</v>
      </c>
      <c r="C61" t="s">
        <v>334</v>
      </c>
      <c r="D61" t="s">
        <v>335</v>
      </c>
      <c r="H61" t="s">
        <v>452</v>
      </c>
      <c r="AC61" t="s">
        <v>454</v>
      </c>
      <c r="AD61" t="s">
        <v>453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1367</v>
      </c>
      <c r="AN61">
        <v>1732</v>
      </c>
    </row>
    <row r="62" spans="2:40" x14ac:dyDescent="0.25">
      <c r="B62" t="s">
        <v>333</v>
      </c>
      <c r="C62" t="s">
        <v>334</v>
      </c>
      <c r="D62" t="s">
        <v>335</v>
      </c>
      <c r="H62" t="s">
        <v>452</v>
      </c>
      <c r="AC62" t="s">
        <v>454</v>
      </c>
      <c r="AD62" t="s">
        <v>453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1572</v>
      </c>
      <c r="AN62">
        <v>1732</v>
      </c>
    </row>
    <row r="63" spans="2:40" x14ac:dyDescent="0.25">
      <c r="B63" t="s">
        <v>333</v>
      </c>
      <c r="C63" t="s">
        <v>334</v>
      </c>
      <c r="D63" t="s">
        <v>335</v>
      </c>
      <c r="H63" t="s">
        <v>452</v>
      </c>
      <c r="AC63" t="s">
        <v>454</v>
      </c>
      <c r="AD63" t="s">
        <v>453</v>
      </c>
      <c r="AE63">
        <v>64</v>
      </c>
      <c r="AF63">
        <v>62</v>
      </c>
      <c r="AH63" t="s">
        <v>387</v>
      </c>
      <c r="AJ63">
        <v>305</v>
      </c>
      <c r="AK63" t="s">
        <v>202</v>
      </c>
      <c r="AM63">
        <v>1778</v>
      </c>
      <c r="AN63">
        <v>1732</v>
      </c>
    </row>
    <row r="64" spans="2:40" x14ac:dyDescent="0.25">
      <c r="B64" t="s">
        <v>333</v>
      </c>
      <c r="C64" t="s">
        <v>334</v>
      </c>
      <c r="D64" t="s">
        <v>335</v>
      </c>
      <c r="H64" t="s">
        <v>452</v>
      </c>
      <c r="AC64" t="s">
        <v>454</v>
      </c>
      <c r="AD64" t="s">
        <v>453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1983</v>
      </c>
      <c r="AN64">
        <v>1732</v>
      </c>
    </row>
    <row r="65" spans="2:40" x14ac:dyDescent="0.25">
      <c r="B65" t="s">
        <v>333</v>
      </c>
      <c r="C65" t="s">
        <v>334</v>
      </c>
      <c r="D65" t="s">
        <v>335</v>
      </c>
      <c r="H65" t="s">
        <v>452</v>
      </c>
      <c r="AC65" t="s">
        <v>454</v>
      </c>
      <c r="AD65" t="s">
        <v>453</v>
      </c>
      <c r="AE65">
        <v>64</v>
      </c>
      <c r="AF65">
        <v>64</v>
      </c>
      <c r="AH65" t="s">
        <v>387</v>
      </c>
      <c r="AJ65">
        <v>305</v>
      </c>
      <c r="AK65" t="s">
        <v>202</v>
      </c>
      <c r="AM65">
        <v>2188</v>
      </c>
      <c r="AN65">
        <v>1732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42578125" bestFit="1" customWidth="1"/>
    <col min="30" max="30" width="25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456</v>
      </c>
      <c r="AC2" t="s">
        <v>458</v>
      </c>
      <c r="AD2" t="s">
        <v>457</v>
      </c>
      <c r="AE2">
        <v>64</v>
      </c>
      <c r="AF2">
        <v>1</v>
      </c>
      <c r="AH2" t="s">
        <v>400</v>
      </c>
      <c r="AJ2">
        <v>109</v>
      </c>
      <c r="AK2" t="s">
        <v>200</v>
      </c>
      <c r="AM2">
        <v>731</v>
      </c>
      <c r="AN2">
        <v>330</v>
      </c>
    </row>
    <row r="3" spans="1:40" x14ac:dyDescent="0.25">
      <c r="B3" t="s">
        <v>333</v>
      </c>
      <c r="C3" t="s">
        <v>334</v>
      </c>
      <c r="D3" t="s">
        <v>335</v>
      </c>
      <c r="H3" t="s">
        <v>456</v>
      </c>
      <c r="AC3" t="s">
        <v>458</v>
      </c>
      <c r="AD3" t="s">
        <v>457</v>
      </c>
      <c r="AE3">
        <v>64</v>
      </c>
      <c r="AF3">
        <v>2</v>
      </c>
      <c r="AH3" t="s">
        <v>390</v>
      </c>
      <c r="AJ3">
        <v>901</v>
      </c>
      <c r="AK3" t="s">
        <v>208</v>
      </c>
      <c r="AM3">
        <v>939</v>
      </c>
      <c r="AN3">
        <v>330</v>
      </c>
    </row>
    <row r="4" spans="1:40" x14ac:dyDescent="0.25">
      <c r="B4" t="s">
        <v>333</v>
      </c>
      <c r="C4" t="s">
        <v>334</v>
      </c>
      <c r="D4" t="s">
        <v>335</v>
      </c>
      <c r="H4" t="s">
        <v>456</v>
      </c>
      <c r="AC4" t="s">
        <v>458</v>
      </c>
      <c r="AD4" t="s">
        <v>457</v>
      </c>
      <c r="AE4">
        <v>64</v>
      </c>
      <c r="AF4">
        <v>3</v>
      </c>
      <c r="AH4" t="s">
        <v>390</v>
      </c>
      <c r="AJ4">
        <v>901</v>
      </c>
      <c r="AK4" t="s">
        <v>208</v>
      </c>
      <c r="AM4">
        <v>1147</v>
      </c>
      <c r="AN4">
        <v>330</v>
      </c>
    </row>
    <row r="5" spans="1:40" x14ac:dyDescent="0.25">
      <c r="B5" t="s">
        <v>333</v>
      </c>
      <c r="C5" t="s">
        <v>334</v>
      </c>
      <c r="D5" t="s">
        <v>335</v>
      </c>
      <c r="H5" t="s">
        <v>456</v>
      </c>
      <c r="AC5" t="s">
        <v>458</v>
      </c>
      <c r="AD5" t="s">
        <v>457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1355</v>
      </c>
      <c r="AN5">
        <v>330</v>
      </c>
    </row>
    <row r="6" spans="1:40" x14ac:dyDescent="0.25">
      <c r="B6" t="s">
        <v>333</v>
      </c>
      <c r="C6" t="s">
        <v>334</v>
      </c>
      <c r="D6" t="s">
        <v>335</v>
      </c>
      <c r="H6" t="s">
        <v>456</v>
      </c>
      <c r="AC6" t="s">
        <v>458</v>
      </c>
      <c r="AD6" t="s">
        <v>457</v>
      </c>
      <c r="AE6">
        <v>64</v>
      </c>
      <c r="AF6">
        <v>5</v>
      </c>
      <c r="AH6" t="s">
        <v>391</v>
      </c>
      <c r="AJ6">
        <v>503</v>
      </c>
      <c r="AK6" t="s">
        <v>204</v>
      </c>
      <c r="AM6">
        <v>1562</v>
      </c>
      <c r="AN6">
        <v>330</v>
      </c>
    </row>
    <row r="7" spans="1:40" x14ac:dyDescent="0.25">
      <c r="B7" t="s">
        <v>333</v>
      </c>
      <c r="C7" t="s">
        <v>334</v>
      </c>
      <c r="D7" t="s">
        <v>335</v>
      </c>
      <c r="H7" t="s">
        <v>456</v>
      </c>
      <c r="AC7" t="s">
        <v>458</v>
      </c>
      <c r="AD7" t="s">
        <v>457</v>
      </c>
      <c r="AE7">
        <v>64</v>
      </c>
      <c r="AF7">
        <v>6</v>
      </c>
      <c r="AH7" t="s">
        <v>391</v>
      </c>
      <c r="AJ7">
        <v>503</v>
      </c>
      <c r="AK7" t="s">
        <v>204</v>
      </c>
      <c r="AM7">
        <v>1770</v>
      </c>
      <c r="AN7">
        <v>330</v>
      </c>
    </row>
    <row r="8" spans="1:40" x14ac:dyDescent="0.25">
      <c r="B8" t="s">
        <v>333</v>
      </c>
      <c r="C8" t="s">
        <v>334</v>
      </c>
      <c r="D8" t="s">
        <v>335</v>
      </c>
      <c r="H8" t="s">
        <v>456</v>
      </c>
      <c r="AC8" t="s">
        <v>458</v>
      </c>
      <c r="AD8" t="s">
        <v>457</v>
      </c>
      <c r="AE8">
        <v>64</v>
      </c>
      <c r="AF8">
        <v>7</v>
      </c>
      <c r="AH8" t="s">
        <v>391</v>
      </c>
      <c r="AJ8">
        <v>503</v>
      </c>
      <c r="AK8" t="s">
        <v>204</v>
      </c>
      <c r="AM8">
        <v>1978</v>
      </c>
      <c r="AN8">
        <v>330</v>
      </c>
    </row>
    <row r="9" spans="1:40" x14ac:dyDescent="0.25">
      <c r="B9" t="s">
        <v>333</v>
      </c>
      <c r="C9" t="s">
        <v>334</v>
      </c>
      <c r="D9" t="s">
        <v>335</v>
      </c>
      <c r="H9" t="s">
        <v>456</v>
      </c>
      <c r="AC9" t="s">
        <v>458</v>
      </c>
      <c r="AD9" t="s">
        <v>457</v>
      </c>
      <c r="AE9">
        <v>64</v>
      </c>
      <c r="AF9">
        <v>8</v>
      </c>
      <c r="AH9" t="s">
        <v>400</v>
      </c>
      <c r="AJ9">
        <v>109</v>
      </c>
      <c r="AK9" t="s">
        <v>200</v>
      </c>
      <c r="AM9">
        <v>2186</v>
      </c>
      <c r="AN9">
        <v>330</v>
      </c>
    </row>
    <row r="10" spans="1:40" x14ac:dyDescent="0.25">
      <c r="B10" t="s">
        <v>333</v>
      </c>
      <c r="C10" t="s">
        <v>334</v>
      </c>
      <c r="D10" t="s">
        <v>335</v>
      </c>
      <c r="H10" t="s">
        <v>456</v>
      </c>
      <c r="AC10" t="s">
        <v>458</v>
      </c>
      <c r="AD10" t="s">
        <v>457</v>
      </c>
      <c r="AE10">
        <v>64</v>
      </c>
      <c r="AF10">
        <v>9</v>
      </c>
      <c r="AH10" t="s">
        <v>387</v>
      </c>
      <c r="AJ10">
        <v>305</v>
      </c>
      <c r="AK10" t="s">
        <v>202</v>
      </c>
      <c r="AM10">
        <v>731</v>
      </c>
      <c r="AN10">
        <v>538</v>
      </c>
    </row>
    <row r="11" spans="1:40" x14ac:dyDescent="0.25">
      <c r="B11" t="s">
        <v>333</v>
      </c>
      <c r="C11" t="s">
        <v>334</v>
      </c>
      <c r="D11" t="s">
        <v>335</v>
      </c>
      <c r="H11" t="s">
        <v>456</v>
      </c>
      <c r="AC11" t="s">
        <v>458</v>
      </c>
      <c r="AD11" t="s">
        <v>457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939</v>
      </c>
      <c r="AN11">
        <v>538</v>
      </c>
    </row>
    <row r="12" spans="1:40" x14ac:dyDescent="0.25">
      <c r="B12" t="s">
        <v>333</v>
      </c>
      <c r="C12" t="s">
        <v>334</v>
      </c>
      <c r="D12" t="s">
        <v>335</v>
      </c>
      <c r="H12" t="s">
        <v>456</v>
      </c>
      <c r="AC12" t="s">
        <v>458</v>
      </c>
      <c r="AD12" t="s">
        <v>457</v>
      </c>
      <c r="AE12">
        <v>64</v>
      </c>
      <c r="AF12">
        <v>11</v>
      </c>
      <c r="AH12" t="s">
        <v>391</v>
      </c>
      <c r="AJ12">
        <v>503</v>
      </c>
      <c r="AK12" t="s">
        <v>204</v>
      </c>
      <c r="AM12">
        <v>1147</v>
      </c>
      <c r="AN12">
        <v>538</v>
      </c>
    </row>
    <row r="13" spans="1:40" x14ac:dyDescent="0.25">
      <c r="B13" t="s">
        <v>333</v>
      </c>
      <c r="C13" t="s">
        <v>334</v>
      </c>
      <c r="D13" t="s">
        <v>335</v>
      </c>
      <c r="H13" t="s">
        <v>456</v>
      </c>
      <c r="AC13" t="s">
        <v>458</v>
      </c>
      <c r="AD13" t="s">
        <v>457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1355</v>
      </c>
      <c r="AN13">
        <v>538</v>
      </c>
    </row>
    <row r="14" spans="1:40" x14ac:dyDescent="0.25">
      <c r="B14" t="s">
        <v>333</v>
      </c>
      <c r="C14" t="s">
        <v>334</v>
      </c>
      <c r="D14" t="s">
        <v>335</v>
      </c>
      <c r="H14" t="s">
        <v>456</v>
      </c>
      <c r="AC14" t="s">
        <v>458</v>
      </c>
      <c r="AD14" t="s">
        <v>457</v>
      </c>
      <c r="AE14">
        <v>64</v>
      </c>
      <c r="AF14">
        <v>13</v>
      </c>
      <c r="AH14" t="s">
        <v>391</v>
      </c>
      <c r="AJ14">
        <v>503</v>
      </c>
      <c r="AK14" t="s">
        <v>204</v>
      </c>
      <c r="AM14">
        <v>1562</v>
      </c>
      <c r="AN14">
        <v>538</v>
      </c>
    </row>
    <row r="15" spans="1:40" x14ac:dyDescent="0.25">
      <c r="B15" t="s">
        <v>333</v>
      </c>
      <c r="C15" t="s">
        <v>334</v>
      </c>
      <c r="D15" t="s">
        <v>335</v>
      </c>
      <c r="H15" t="s">
        <v>456</v>
      </c>
      <c r="AC15" t="s">
        <v>458</v>
      </c>
      <c r="AD15" t="s">
        <v>457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1770</v>
      </c>
      <c r="AN15">
        <v>538</v>
      </c>
    </row>
    <row r="16" spans="1:40" x14ac:dyDescent="0.25">
      <c r="B16" t="s">
        <v>333</v>
      </c>
      <c r="C16" t="s">
        <v>334</v>
      </c>
      <c r="D16" t="s">
        <v>335</v>
      </c>
      <c r="H16" t="s">
        <v>456</v>
      </c>
      <c r="AC16" t="s">
        <v>458</v>
      </c>
      <c r="AD16" t="s">
        <v>457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1978</v>
      </c>
      <c r="AN16">
        <v>538</v>
      </c>
    </row>
    <row r="17" spans="2:40" x14ac:dyDescent="0.25">
      <c r="B17" t="s">
        <v>333</v>
      </c>
      <c r="C17" t="s">
        <v>334</v>
      </c>
      <c r="D17" t="s">
        <v>335</v>
      </c>
      <c r="H17" t="s">
        <v>456</v>
      </c>
      <c r="AC17" t="s">
        <v>458</v>
      </c>
      <c r="AD17" t="s">
        <v>457</v>
      </c>
      <c r="AE17">
        <v>64</v>
      </c>
      <c r="AF17">
        <v>16</v>
      </c>
      <c r="AH17" t="s">
        <v>391</v>
      </c>
      <c r="AJ17">
        <v>503</v>
      </c>
      <c r="AK17" t="s">
        <v>204</v>
      </c>
      <c r="AM17">
        <v>2186</v>
      </c>
      <c r="AN17">
        <v>538</v>
      </c>
    </row>
    <row r="18" spans="2:40" x14ac:dyDescent="0.25">
      <c r="B18" t="s">
        <v>333</v>
      </c>
      <c r="C18" t="s">
        <v>334</v>
      </c>
      <c r="D18" t="s">
        <v>335</v>
      </c>
      <c r="H18" t="s">
        <v>456</v>
      </c>
      <c r="AC18" t="s">
        <v>458</v>
      </c>
      <c r="AD18" t="s">
        <v>457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731</v>
      </c>
      <c r="AN18">
        <v>746</v>
      </c>
    </row>
    <row r="19" spans="2:40" x14ac:dyDescent="0.25">
      <c r="B19" t="s">
        <v>333</v>
      </c>
      <c r="C19" t="s">
        <v>334</v>
      </c>
      <c r="D19" t="s">
        <v>335</v>
      </c>
      <c r="H19" t="s">
        <v>456</v>
      </c>
      <c r="AC19" t="s">
        <v>458</v>
      </c>
      <c r="AD19" t="s">
        <v>457</v>
      </c>
      <c r="AE19">
        <v>64</v>
      </c>
      <c r="AF19">
        <v>18</v>
      </c>
      <c r="AH19" t="s">
        <v>391</v>
      </c>
      <c r="AJ19">
        <v>503</v>
      </c>
      <c r="AK19" t="s">
        <v>204</v>
      </c>
      <c r="AM19">
        <v>939</v>
      </c>
      <c r="AN19">
        <v>746</v>
      </c>
    </row>
    <row r="20" spans="2:40" x14ac:dyDescent="0.25">
      <c r="B20" t="s">
        <v>333</v>
      </c>
      <c r="C20" t="s">
        <v>334</v>
      </c>
      <c r="D20" t="s">
        <v>335</v>
      </c>
      <c r="H20" t="s">
        <v>456</v>
      </c>
      <c r="AC20" t="s">
        <v>458</v>
      </c>
      <c r="AD20" t="s">
        <v>457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1147</v>
      </c>
      <c r="AN20">
        <v>746</v>
      </c>
    </row>
    <row r="21" spans="2:40" x14ac:dyDescent="0.25">
      <c r="B21" t="s">
        <v>333</v>
      </c>
      <c r="C21" t="s">
        <v>334</v>
      </c>
      <c r="D21" t="s">
        <v>335</v>
      </c>
      <c r="H21" t="s">
        <v>456</v>
      </c>
      <c r="AC21" t="s">
        <v>458</v>
      </c>
      <c r="AD21" t="s">
        <v>457</v>
      </c>
      <c r="AE21">
        <v>64</v>
      </c>
      <c r="AF21">
        <v>20</v>
      </c>
      <c r="AH21" t="s">
        <v>391</v>
      </c>
      <c r="AJ21">
        <v>503</v>
      </c>
      <c r="AK21" t="s">
        <v>204</v>
      </c>
      <c r="AM21">
        <v>1355</v>
      </c>
      <c r="AN21">
        <v>746</v>
      </c>
    </row>
    <row r="22" spans="2:40" x14ac:dyDescent="0.25">
      <c r="B22" t="s">
        <v>333</v>
      </c>
      <c r="C22" t="s">
        <v>334</v>
      </c>
      <c r="D22" t="s">
        <v>335</v>
      </c>
      <c r="H22" t="s">
        <v>456</v>
      </c>
      <c r="AC22" t="s">
        <v>458</v>
      </c>
      <c r="AD22" t="s">
        <v>457</v>
      </c>
      <c r="AE22">
        <v>64</v>
      </c>
      <c r="AF22">
        <v>21</v>
      </c>
      <c r="AH22" t="s">
        <v>402</v>
      </c>
      <c r="AJ22">
        <v>201</v>
      </c>
      <c r="AK22" t="s">
        <v>201</v>
      </c>
      <c r="AM22">
        <v>1562</v>
      </c>
      <c r="AN22">
        <v>746</v>
      </c>
    </row>
    <row r="23" spans="2:40" x14ac:dyDescent="0.25">
      <c r="B23" t="s">
        <v>333</v>
      </c>
      <c r="C23" t="s">
        <v>334</v>
      </c>
      <c r="D23" t="s">
        <v>335</v>
      </c>
      <c r="H23" t="s">
        <v>456</v>
      </c>
      <c r="AC23" t="s">
        <v>458</v>
      </c>
      <c r="AD23" t="s">
        <v>457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1770</v>
      </c>
      <c r="AN23">
        <v>746</v>
      </c>
    </row>
    <row r="24" spans="2:40" x14ac:dyDescent="0.25">
      <c r="B24" t="s">
        <v>333</v>
      </c>
      <c r="C24" t="s">
        <v>334</v>
      </c>
      <c r="D24" t="s">
        <v>335</v>
      </c>
      <c r="H24" t="s">
        <v>456</v>
      </c>
      <c r="AC24" t="s">
        <v>458</v>
      </c>
      <c r="AD24" t="s">
        <v>457</v>
      </c>
      <c r="AE24">
        <v>64</v>
      </c>
      <c r="AF24">
        <v>23</v>
      </c>
      <c r="AH24" t="s">
        <v>391</v>
      </c>
      <c r="AJ24">
        <v>503</v>
      </c>
      <c r="AK24" t="s">
        <v>204</v>
      </c>
      <c r="AM24">
        <v>1978</v>
      </c>
      <c r="AN24">
        <v>746</v>
      </c>
    </row>
    <row r="25" spans="2:40" x14ac:dyDescent="0.25">
      <c r="B25" t="s">
        <v>333</v>
      </c>
      <c r="C25" t="s">
        <v>334</v>
      </c>
      <c r="D25" t="s">
        <v>335</v>
      </c>
      <c r="H25" t="s">
        <v>456</v>
      </c>
      <c r="AC25" t="s">
        <v>458</v>
      </c>
      <c r="AD25" t="s">
        <v>457</v>
      </c>
      <c r="AE25">
        <v>64</v>
      </c>
      <c r="AF25">
        <v>24</v>
      </c>
      <c r="AH25" t="s">
        <v>391</v>
      </c>
      <c r="AJ25">
        <v>503</v>
      </c>
      <c r="AK25" t="s">
        <v>204</v>
      </c>
      <c r="AM25">
        <v>2186</v>
      </c>
      <c r="AN25">
        <v>746</v>
      </c>
    </row>
    <row r="26" spans="2:40" x14ac:dyDescent="0.25">
      <c r="B26" t="s">
        <v>333</v>
      </c>
      <c r="C26" t="s">
        <v>334</v>
      </c>
      <c r="D26" t="s">
        <v>335</v>
      </c>
      <c r="H26" t="s">
        <v>456</v>
      </c>
      <c r="AC26" t="s">
        <v>458</v>
      </c>
      <c r="AD26" t="s">
        <v>457</v>
      </c>
      <c r="AE26">
        <v>64</v>
      </c>
      <c r="AF26">
        <v>25</v>
      </c>
      <c r="AH26" t="s">
        <v>391</v>
      </c>
      <c r="AJ26">
        <v>503</v>
      </c>
      <c r="AK26" t="s">
        <v>204</v>
      </c>
      <c r="AM26">
        <v>731</v>
      </c>
      <c r="AN26">
        <v>953</v>
      </c>
    </row>
    <row r="27" spans="2:40" x14ac:dyDescent="0.25">
      <c r="B27" t="s">
        <v>333</v>
      </c>
      <c r="C27" t="s">
        <v>334</v>
      </c>
      <c r="D27" t="s">
        <v>335</v>
      </c>
      <c r="H27" t="s">
        <v>456</v>
      </c>
      <c r="AC27" t="s">
        <v>458</v>
      </c>
      <c r="AD27" t="s">
        <v>457</v>
      </c>
      <c r="AE27">
        <v>64</v>
      </c>
      <c r="AF27">
        <v>26</v>
      </c>
      <c r="AH27" t="s">
        <v>388</v>
      </c>
      <c r="AJ27">
        <v>501</v>
      </c>
      <c r="AK27" t="s">
        <v>204</v>
      </c>
      <c r="AM27">
        <v>939</v>
      </c>
      <c r="AN27">
        <v>953</v>
      </c>
    </row>
    <row r="28" spans="2:40" x14ac:dyDescent="0.25">
      <c r="B28" t="s">
        <v>333</v>
      </c>
      <c r="C28" t="s">
        <v>334</v>
      </c>
      <c r="D28" t="s">
        <v>335</v>
      </c>
      <c r="H28" t="s">
        <v>456</v>
      </c>
      <c r="AC28" t="s">
        <v>458</v>
      </c>
      <c r="AD28" t="s">
        <v>457</v>
      </c>
      <c r="AE28">
        <v>64</v>
      </c>
      <c r="AF28">
        <v>27</v>
      </c>
      <c r="AH28" t="s">
        <v>389</v>
      </c>
      <c r="AJ28">
        <v>903</v>
      </c>
      <c r="AK28" t="s">
        <v>208</v>
      </c>
      <c r="AM28">
        <v>1147</v>
      </c>
      <c r="AN28">
        <v>953</v>
      </c>
    </row>
    <row r="29" spans="2:40" x14ac:dyDescent="0.25">
      <c r="B29" t="s">
        <v>333</v>
      </c>
      <c r="C29" t="s">
        <v>334</v>
      </c>
      <c r="D29" t="s">
        <v>335</v>
      </c>
      <c r="H29" t="s">
        <v>456</v>
      </c>
      <c r="AC29" t="s">
        <v>458</v>
      </c>
      <c r="AD29" t="s">
        <v>457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1355</v>
      </c>
      <c r="AN29">
        <v>953</v>
      </c>
    </row>
    <row r="30" spans="2:40" x14ac:dyDescent="0.25">
      <c r="B30" t="s">
        <v>333</v>
      </c>
      <c r="C30" t="s">
        <v>334</v>
      </c>
      <c r="D30" t="s">
        <v>335</v>
      </c>
      <c r="H30" t="s">
        <v>456</v>
      </c>
      <c r="AC30" t="s">
        <v>458</v>
      </c>
      <c r="AD30" t="s">
        <v>457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1562</v>
      </c>
      <c r="AN30">
        <v>953</v>
      </c>
    </row>
    <row r="31" spans="2:40" x14ac:dyDescent="0.25">
      <c r="B31" t="s">
        <v>333</v>
      </c>
      <c r="C31" t="s">
        <v>334</v>
      </c>
      <c r="D31" t="s">
        <v>335</v>
      </c>
      <c r="H31" t="s">
        <v>456</v>
      </c>
      <c r="AC31" t="s">
        <v>458</v>
      </c>
      <c r="AD31" t="s">
        <v>457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1770</v>
      </c>
      <c r="AN31">
        <v>953</v>
      </c>
    </row>
    <row r="32" spans="2:40" x14ac:dyDescent="0.25">
      <c r="B32" t="s">
        <v>333</v>
      </c>
      <c r="C32" t="s">
        <v>334</v>
      </c>
      <c r="D32" t="s">
        <v>335</v>
      </c>
      <c r="H32" t="s">
        <v>456</v>
      </c>
      <c r="AC32" t="s">
        <v>458</v>
      </c>
      <c r="AD32" t="s">
        <v>457</v>
      </c>
      <c r="AE32">
        <v>64</v>
      </c>
      <c r="AF32">
        <v>31</v>
      </c>
      <c r="AH32" t="s">
        <v>391</v>
      </c>
      <c r="AJ32">
        <v>503</v>
      </c>
      <c r="AK32" t="s">
        <v>204</v>
      </c>
      <c r="AM32">
        <v>1978</v>
      </c>
      <c r="AN32">
        <v>953</v>
      </c>
    </row>
    <row r="33" spans="2:40" x14ac:dyDescent="0.25">
      <c r="B33" t="s">
        <v>333</v>
      </c>
      <c r="C33" t="s">
        <v>334</v>
      </c>
      <c r="D33" t="s">
        <v>335</v>
      </c>
      <c r="H33" t="s">
        <v>456</v>
      </c>
      <c r="AC33" t="s">
        <v>458</v>
      </c>
      <c r="AD33" t="s">
        <v>457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2186</v>
      </c>
      <c r="AN33">
        <v>953</v>
      </c>
    </row>
    <row r="34" spans="2:40" x14ac:dyDescent="0.25">
      <c r="B34" t="s">
        <v>333</v>
      </c>
      <c r="C34" t="s">
        <v>334</v>
      </c>
      <c r="D34" t="s">
        <v>335</v>
      </c>
      <c r="H34" t="s">
        <v>456</v>
      </c>
      <c r="AC34" t="s">
        <v>458</v>
      </c>
      <c r="AD34" t="s">
        <v>457</v>
      </c>
      <c r="AE34">
        <v>64</v>
      </c>
      <c r="AF34">
        <v>33</v>
      </c>
      <c r="AH34" t="s">
        <v>391</v>
      </c>
      <c r="AJ34">
        <v>503</v>
      </c>
      <c r="AK34" t="s">
        <v>204</v>
      </c>
      <c r="AM34">
        <v>731</v>
      </c>
      <c r="AN34">
        <v>1161</v>
      </c>
    </row>
    <row r="35" spans="2:40" x14ac:dyDescent="0.25">
      <c r="B35" t="s">
        <v>333</v>
      </c>
      <c r="C35" t="s">
        <v>334</v>
      </c>
      <c r="D35" t="s">
        <v>335</v>
      </c>
      <c r="H35" t="s">
        <v>456</v>
      </c>
      <c r="AC35" t="s">
        <v>458</v>
      </c>
      <c r="AD35" t="s">
        <v>457</v>
      </c>
      <c r="AE35">
        <v>64</v>
      </c>
      <c r="AF35">
        <v>34</v>
      </c>
      <c r="AH35" t="s">
        <v>389</v>
      </c>
      <c r="AJ35">
        <v>903</v>
      </c>
      <c r="AK35" t="s">
        <v>208</v>
      </c>
      <c r="AM35">
        <v>939</v>
      </c>
      <c r="AN35">
        <v>1161</v>
      </c>
    </row>
    <row r="36" spans="2:40" x14ac:dyDescent="0.25">
      <c r="B36" t="s">
        <v>333</v>
      </c>
      <c r="C36" t="s">
        <v>334</v>
      </c>
      <c r="D36" t="s">
        <v>335</v>
      </c>
      <c r="H36" t="s">
        <v>456</v>
      </c>
      <c r="AC36" t="s">
        <v>458</v>
      </c>
      <c r="AD36" t="s">
        <v>457</v>
      </c>
      <c r="AE36">
        <v>64</v>
      </c>
      <c r="AF36">
        <v>35</v>
      </c>
      <c r="AH36" t="s">
        <v>392</v>
      </c>
      <c r="AJ36">
        <v>603</v>
      </c>
      <c r="AK36" t="s">
        <v>205</v>
      </c>
      <c r="AM36">
        <v>1147</v>
      </c>
      <c r="AN36">
        <v>1161</v>
      </c>
    </row>
    <row r="37" spans="2:40" x14ac:dyDescent="0.25">
      <c r="B37" t="s">
        <v>333</v>
      </c>
      <c r="C37" t="s">
        <v>334</v>
      </c>
      <c r="D37" t="s">
        <v>335</v>
      </c>
      <c r="H37" t="s">
        <v>456</v>
      </c>
      <c r="AC37" t="s">
        <v>458</v>
      </c>
      <c r="AD37" t="s">
        <v>457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1355</v>
      </c>
      <c r="AN37">
        <v>1161</v>
      </c>
    </row>
    <row r="38" spans="2:40" x14ac:dyDescent="0.25">
      <c r="B38" t="s">
        <v>333</v>
      </c>
      <c r="C38" t="s">
        <v>334</v>
      </c>
      <c r="D38" t="s">
        <v>335</v>
      </c>
      <c r="H38" t="s">
        <v>456</v>
      </c>
      <c r="AC38" t="s">
        <v>458</v>
      </c>
      <c r="AD38" t="s">
        <v>457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1562</v>
      </c>
      <c r="AN38">
        <v>1161</v>
      </c>
    </row>
    <row r="39" spans="2:40" x14ac:dyDescent="0.25">
      <c r="B39" t="s">
        <v>333</v>
      </c>
      <c r="C39" t="s">
        <v>334</v>
      </c>
      <c r="D39" t="s">
        <v>335</v>
      </c>
      <c r="H39" t="s">
        <v>456</v>
      </c>
      <c r="AC39" t="s">
        <v>458</v>
      </c>
      <c r="AD39" t="s">
        <v>457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1770</v>
      </c>
      <c r="AN39">
        <v>1161</v>
      </c>
    </row>
    <row r="40" spans="2:40" x14ac:dyDescent="0.25">
      <c r="B40" t="s">
        <v>333</v>
      </c>
      <c r="C40" t="s">
        <v>334</v>
      </c>
      <c r="D40" t="s">
        <v>335</v>
      </c>
      <c r="H40" t="s">
        <v>456</v>
      </c>
      <c r="AC40" t="s">
        <v>458</v>
      </c>
      <c r="AD40" t="s">
        <v>457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1978</v>
      </c>
      <c r="AN40">
        <v>1161</v>
      </c>
    </row>
    <row r="41" spans="2:40" x14ac:dyDescent="0.25">
      <c r="B41" t="s">
        <v>333</v>
      </c>
      <c r="C41" t="s">
        <v>334</v>
      </c>
      <c r="D41" t="s">
        <v>335</v>
      </c>
      <c r="H41" t="s">
        <v>456</v>
      </c>
      <c r="AC41" t="s">
        <v>458</v>
      </c>
      <c r="AD41" t="s">
        <v>457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2186</v>
      </c>
      <c r="AN41">
        <v>1161</v>
      </c>
    </row>
    <row r="42" spans="2:40" x14ac:dyDescent="0.25">
      <c r="B42" t="s">
        <v>333</v>
      </c>
      <c r="C42" t="s">
        <v>334</v>
      </c>
      <c r="D42" t="s">
        <v>335</v>
      </c>
      <c r="H42" t="s">
        <v>456</v>
      </c>
      <c r="AC42" t="s">
        <v>458</v>
      </c>
      <c r="AD42" t="s">
        <v>457</v>
      </c>
      <c r="AE42">
        <v>64</v>
      </c>
      <c r="AF42">
        <v>41</v>
      </c>
      <c r="AH42" t="s">
        <v>387</v>
      </c>
      <c r="AJ42">
        <v>305</v>
      </c>
      <c r="AK42" t="s">
        <v>202</v>
      </c>
      <c r="AM42">
        <v>731</v>
      </c>
      <c r="AN42">
        <v>1369</v>
      </c>
    </row>
    <row r="43" spans="2:40" x14ac:dyDescent="0.25">
      <c r="B43" t="s">
        <v>333</v>
      </c>
      <c r="C43" t="s">
        <v>334</v>
      </c>
      <c r="D43" t="s">
        <v>335</v>
      </c>
      <c r="H43" t="s">
        <v>456</v>
      </c>
      <c r="AC43" t="s">
        <v>458</v>
      </c>
      <c r="AD43" t="s">
        <v>457</v>
      </c>
      <c r="AE43">
        <v>64</v>
      </c>
      <c r="AF43">
        <v>42</v>
      </c>
      <c r="AH43" t="s">
        <v>401</v>
      </c>
      <c r="AJ43">
        <v>102</v>
      </c>
      <c r="AK43" t="s">
        <v>200</v>
      </c>
      <c r="AM43">
        <v>939</v>
      </c>
      <c r="AN43">
        <v>1369</v>
      </c>
    </row>
    <row r="44" spans="2:40" x14ac:dyDescent="0.25">
      <c r="B44" t="s">
        <v>333</v>
      </c>
      <c r="C44" t="s">
        <v>334</v>
      </c>
      <c r="D44" t="s">
        <v>335</v>
      </c>
      <c r="H44" t="s">
        <v>456</v>
      </c>
      <c r="AC44" t="s">
        <v>458</v>
      </c>
      <c r="AD44" t="s">
        <v>457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1147</v>
      </c>
      <c r="AN44">
        <v>1369</v>
      </c>
    </row>
    <row r="45" spans="2:40" x14ac:dyDescent="0.25">
      <c r="B45" t="s">
        <v>333</v>
      </c>
      <c r="C45" t="s">
        <v>334</v>
      </c>
      <c r="D45" t="s">
        <v>335</v>
      </c>
      <c r="H45" t="s">
        <v>456</v>
      </c>
      <c r="AC45" t="s">
        <v>458</v>
      </c>
      <c r="AD45" t="s">
        <v>457</v>
      </c>
      <c r="AE45">
        <v>64</v>
      </c>
      <c r="AF45">
        <v>44</v>
      </c>
      <c r="AH45" t="s">
        <v>388</v>
      </c>
      <c r="AJ45">
        <v>501</v>
      </c>
      <c r="AK45" t="s">
        <v>204</v>
      </c>
      <c r="AM45">
        <v>1355</v>
      </c>
      <c r="AN45">
        <v>1369</v>
      </c>
    </row>
    <row r="46" spans="2:40" x14ac:dyDescent="0.25">
      <c r="B46" t="s">
        <v>333</v>
      </c>
      <c r="C46" t="s">
        <v>334</v>
      </c>
      <c r="D46" t="s">
        <v>335</v>
      </c>
      <c r="H46" t="s">
        <v>456</v>
      </c>
      <c r="AC46" t="s">
        <v>458</v>
      </c>
      <c r="AD46" t="s">
        <v>457</v>
      </c>
      <c r="AE46">
        <v>64</v>
      </c>
      <c r="AF46">
        <v>45</v>
      </c>
      <c r="AH46" t="s">
        <v>401</v>
      </c>
      <c r="AJ46">
        <v>102</v>
      </c>
      <c r="AK46" t="s">
        <v>200</v>
      </c>
      <c r="AM46">
        <v>1562</v>
      </c>
      <c r="AN46">
        <v>1369</v>
      </c>
    </row>
    <row r="47" spans="2:40" x14ac:dyDescent="0.25">
      <c r="B47" t="s">
        <v>333</v>
      </c>
      <c r="C47" t="s">
        <v>334</v>
      </c>
      <c r="D47" t="s">
        <v>335</v>
      </c>
      <c r="H47" t="s">
        <v>456</v>
      </c>
      <c r="AC47" t="s">
        <v>458</v>
      </c>
      <c r="AD47" t="s">
        <v>457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1770</v>
      </c>
      <c r="AN47">
        <v>1369</v>
      </c>
    </row>
    <row r="48" spans="2:40" x14ac:dyDescent="0.25">
      <c r="B48" t="s">
        <v>333</v>
      </c>
      <c r="C48" t="s">
        <v>334</v>
      </c>
      <c r="D48" t="s">
        <v>335</v>
      </c>
      <c r="H48" t="s">
        <v>456</v>
      </c>
      <c r="AC48" t="s">
        <v>458</v>
      </c>
      <c r="AD48" t="s">
        <v>457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1978</v>
      </c>
      <c r="AN48">
        <v>1369</v>
      </c>
    </row>
    <row r="49" spans="2:40" x14ac:dyDescent="0.25">
      <c r="B49" t="s">
        <v>333</v>
      </c>
      <c r="C49" t="s">
        <v>334</v>
      </c>
      <c r="D49" t="s">
        <v>335</v>
      </c>
      <c r="H49" t="s">
        <v>456</v>
      </c>
      <c r="AC49" t="s">
        <v>458</v>
      </c>
      <c r="AD49" t="s">
        <v>457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2186</v>
      </c>
      <c r="AN49">
        <v>1369</v>
      </c>
    </row>
    <row r="50" spans="2:40" x14ac:dyDescent="0.25">
      <c r="B50" t="s">
        <v>333</v>
      </c>
      <c r="C50" t="s">
        <v>334</v>
      </c>
      <c r="D50" t="s">
        <v>335</v>
      </c>
      <c r="H50" t="s">
        <v>456</v>
      </c>
      <c r="AC50" t="s">
        <v>458</v>
      </c>
      <c r="AD50" t="s">
        <v>457</v>
      </c>
      <c r="AE50">
        <v>64</v>
      </c>
      <c r="AF50">
        <v>49</v>
      </c>
      <c r="AH50" t="s">
        <v>400</v>
      </c>
      <c r="AJ50">
        <v>109</v>
      </c>
      <c r="AK50" t="s">
        <v>200</v>
      </c>
      <c r="AM50">
        <v>731</v>
      </c>
      <c r="AN50">
        <v>1576</v>
      </c>
    </row>
    <row r="51" spans="2:40" x14ac:dyDescent="0.25">
      <c r="B51" t="s">
        <v>333</v>
      </c>
      <c r="C51" t="s">
        <v>334</v>
      </c>
      <c r="D51" t="s">
        <v>335</v>
      </c>
      <c r="H51" t="s">
        <v>456</v>
      </c>
      <c r="AC51" t="s">
        <v>458</v>
      </c>
      <c r="AD51" t="s">
        <v>457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939</v>
      </c>
      <c r="AN51">
        <v>1576</v>
      </c>
    </row>
    <row r="52" spans="2:40" x14ac:dyDescent="0.25">
      <c r="B52" t="s">
        <v>333</v>
      </c>
      <c r="C52" t="s">
        <v>334</v>
      </c>
      <c r="D52" t="s">
        <v>335</v>
      </c>
      <c r="H52" t="s">
        <v>456</v>
      </c>
      <c r="AC52" t="s">
        <v>458</v>
      </c>
      <c r="AD52" t="s">
        <v>457</v>
      </c>
      <c r="AE52">
        <v>64</v>
      </c>
      <c r="AF52">
        <v>51</v>
      </c>
      <c r="AH52" t="s">
        <v>391</v>
      </c>
      <c r="AJ52">
        <v>503</v>
      </c>
      <c r="AK52" t="s">
        <v>204</v>
      </c>
      <c r="AM52">
        <v>1147</v>
      </c>
      <c r="AN52">
        <v>1576</v>
      </c>
    </row>
    <row r="53" spans="2:40" x14ac:dyDescent="0.25">
      <c r="B53" t="s">
        <v>333</v>
      </c>
      <c r="C53" t="s">
        <v>334</v>
      </c>
      <c r="D53" t="s">
        <v>335</v>
      </c>
      <c r="H53" t="s">
        <v>456</v>
      </c>
      <c r="AC53" t="s">
        <v>458</v>
      </c>
      <c r="AD53" t="s">
        <v>457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1355</v>
      </c>
      <c r="AN53">
        <v>1576</v>
      </c>
    </row>
    <row r="54" spans="2:40" x14ac:dyDescent="0.25">
      <c r="B54" t="s">
        <v>333</v>
      </c>
      <c r="C54" t="s">
        <v>334</v>
      </c>
      <c r="D54" t="s">
        <v>335</v>
      </c>
      <c r="H54" t="s">
        <v>456</v>
      </c>
      <c r="AC54" t="s">
        <v>458</v>
      </c>
      <c r="AD54" t="s">
        <v>457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1562</v>
      </c>
      <c r="AN54">
        <v>1576</v>
      </c>
    </row>
    <row r="55" spans="2:40" x14ac:dyDescent="0.25">
      <c r="B55" t="s">
        <v>333</v>
      </c>
      <c r="C55" t="s">
        <v>334</v>
      </c>
      <c r="D55" t="s">
        <v>335</v>
      </c>
      <c r="H55" t="s">
        <v>456</v>
      </c>
      <c r="AC55" t="s">
        <v>458</v>
      </c>
      <c r="AD55" t="s">
        <v>457</v>
      </c>
      <c r="AE55">
        <v>64</v>
      </c>
      <c r="AF55">
        <v>54</v>
      </c>
      <c r="AH55" t="s">
        <v>391</v>
      </c>
      <c r="AJ55">
        <v>503</v>
      </c>
      <c r="AK55" t="s">
        <v>204</v>
      </c>
      <c r="AM55">
        <v>1770</v>
      </c>
      <c r="AN55">
        <v>1576</v>
      </c>
    </row>
    <row r="56" spans="2:40" x14ac:dyDescent="0.25">
      <c r="B56" t="s">
        <v>333</v>
      </c>
      <c r="C56" t="s">
        <v>334</v>
      </c>
      <c r="D56" t="s">
        <v>335</v>
      </c>
      <c r="H56" t="s">
        <v>456</v>
      </c>
      <c r="AC56" t="s">
        <v>458</v>
      </c>
      <c r="AD56" t="s">
        <v>457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1978</v>
      </c>
      <c r="AN56">
        <v>1576</v>
      </c>
    </row>
    <row r="57" spans="2:40" x14ac:dyDescent="0.25">
      <c r="B57" t="s">
        <v>333</v>
      </c>
      <c r="C57" t="s">
        <v>334</v>
      </c>
      <c r="D57" t="s">
        <v>335</v>
      </c>
      <c r="H57" t="s">
        <v>456</v>
      </c>
      <c r="AC57" t="s">
        <v>458</v>
      </c>
      <c r="AD57" t="s">
        <v>457</v>
      </c>
      <c r="AE57">
        <v>64</v>
      </c>
      <c r="AF57">
        <v>56</v>
      </c>
      <c r="AH57" t="s">
        <v>388</v>
      </c>
      <c r="AJ57">
        <v>501</v>
      </c>
      <c r="AK57" t="s">
        <v>204</v>
      </c>
      <c r="AM57">
        <v>2186</v>
      </c>
      <c r="AN57">
        <v>1576</v>
      </c>
    </row>
    <row r="58" spans="2:40" x14ac:dyDescent="0.25">
      <c r="B58" t="s">
        <v>333</v>
      </c>
      <c r="C58" t="s">
        <v>334</v>
      </c>
      <c r="D58" t="s">
        <v>335</v>
      </c>
      <c r="H58" t="s">
        <v>456</v>
      </c>
      <c r="AC58" t="s">
        <v>458</v>
      </c>
      <c r="AD58" t="s">
        <v>457</v>
      </c>
      <c r="AE58">
        <v>64</v>
      </c>
      <c r="AF58">
        <v>57</v>
      </c>
      <c r="AH58" t="s">
        <v>400</v>
      </c>
      <c r="AJ58">
        <v>109</v>
      </c>
      <c r="AK58" t="s">
        <v>200</v>
      </c>
      <c r="AM58">
        <v>731</v>
      </c>
      <c r="AN58">
        <v>1784</v>
      </c>
    </row>
    <row r="59" spans="2:40" x14ac:dyDescent="0.25">
      <c r="B59" t="s">
        <v>333</v>
      </c>
      <c r="C59" t="s">
        <v>334</v>
      </c>
      <c r="D59" t="s">
        <v>335</v>
      </c>
      <c r="H59" t="s">
        <v>456</v>
      </c>
      <c r="AC59" t="s">
        <v>458</v>
      </c>
      <c r="AD59" t="s">
        <v>457</v>
      </c>
      <c r="AE59">
        <v>64</v>
      </c>
      <c r="AF59">
        <v>58</v>
      </c>
      <c r="AH59" t="s">
        <v>388</v>
      </c>
      <c r="AJ59">
        <v>501</v>
      </c>
      <c r="AK59" t="s">
        <v>204</v>
      </c>
      <c r="AM59">
        <v>939</v>
      </c>
      <c r="AN59">
        <v>1784</v>
      </c>
    </row>
    <row r="60" spans="2:40" x14ac:dyDescent="0.25">
      <c r="B60" t="s">
        <v>333</v>
      </c>
      <c r="C60" t="s">
        <v>334</v>
      </c>
      <c r="D60" t="s">
        <v>335</v>
      </c>
      <c r="H60" t="s">
        <v>456</v>
      </c>
      <c r="AC60" t="s">
        <v>458</v>
      </c>
      <c r="AD60" t="s">
        <v>457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1147</v>
      </c>
      <c r="AN60">
        <v>1784</v>
      </c>
    </row>
    <row r="61" spans="2:40" x14ac:dyDescent="0.25">
      <c r="B61" t="s">
        <v>333</v>
      </c>
      <c r="C61" t="s">
        <v>334</v>
      </c>
      <c r="D61" t="s">
        <v>335</v>
      </c>
      <c r="H61" t="s">
        <v>456</v>
      </c>
      <c r="AC61" t="s">
        <v>458</v>
      </c>
      <c r="AD61" t="s">
        <v>457</v>
      </c>
      <c r="AE61">
        <v>64</v>
      </c>
      <c r="AF61">
        <v>60</v>
      </c>
      <c r="AH61" t="s">
        <v>387</v>
      </c>
      <c r="AJ61">
        <v>305</v>
      </c>
      <c r="AK61" t="s">
        <v>202</v>
      </c>
      <c r="AM61">
        <v>1355</v>
      </c>
      <c r="AN61">
        <v>1784</v>
      </c>
    </row>
    <row r="62" spans="2:40" x14ac:dyDescent="0.25">
      <c r="B62" t="s">
        <v>333</v>
      </c>
      <c r="C62" t="s">
        <v>334</v>
      </c>
      <c r="D62" t="s">
        <v>335</v>
      </c>
      <c r="H62" t="s">
        <v>456</v>
      </c>
      <c r="AC62" t="s">
        <v>458</v>
      </c>
      <c r="AD62" t="s">
        <v>457</v>
      </c>
      <c r="AE62">
        <v>64</v>
      </c>
      <c r="AF62">
        <v>61</v>
      </c>
      <c r="AH62" t="s">
        <v>391</v>
      </c>
      <c r="AJ62">
        <v>503</v>
      </c>
      <c r="AK62" t="s">
        <v>204</v>
      </c>
      <c r="AM62">
        <v>1562</v>
      </c>
      <c r="AN62">
        <v>1784</v>
      </c>
    </row>
    <row r="63" spans="2:40" x14ac:dyDescent="0.25">
      <c r="B63" t="s">
        <v>333</v>
      </c>
      <c r="C63" t="s">
        <v>334</v>
      </c>
      <c r="D63" t="s">
        <v>335</v>
      </c>
      <c r="H63" t="s">
        <v>456</v>
      </c>
      <c r="AC63" t="s">
        <v>458</v>
      </c>
      <c r="AD63" t="s">
        <v>457</v>
      </c>
      <c r="AE63">
        <v>64</v>
      </c>
      <c r="AF63">
        <v>62</v>
      </c>
      <c r="AH63" t="s">
        <v>387</v>
      </c>
      <c r="AJ63">
        <v>305</v>
      </c>
      <c r="AK63" t="s">
        <v>202</v>
      </c>
      <c r="AM63">
        <v>1770</v>
      </c>
      <c r="AN63">
        <v>1784</v>
      </c>
    </row>
    <row r="64" spans="2:40" x14ac:dyDescent="0.25">
      <c r="B64" t="s">
        <v>333</v>
      </c>
      <c r="C64" t="s">
        <v>334</v>
      </c>
      <c r="D64" t="s">
        <v>335</v>
      </c>
      <c r="H64" t="s">
        <v>456</v>
      </c>
      <c r="AC64" t="s">
        <v>458</v>
      </c>
      <c r="AD64" t="s">
        <v>457</v>
      </c>
      <c r="AE64">
        <v>64</v>
      </c>
      <c r="AF64">
        <v>63</v>
      </c>
      <c r="AH64" t="s">
        <v>391</v>
      </c>
      <c r="AJ64">
        <v>503</v>
      </c>
      <c r="AK64" t="s">
        <v>204</v>
      </c>
      <c r="AM64">
        <v>1978</v>
      </c>
      <c r="AN64">
        <v>1784</v>
      </c>
    </row>
    <row r="65" spans="2:40" x14ac:dyDescent="0.25">
      <c r="B65" t="s">
        <v>333</v>
      </c>
      <c r="C65" t="s">
        <v>334</v>
      </c>
      <c r="D65" t="s">
        <v>335</v>
      </c>
      <c r="H65" t="s">
        <v>456</v>
      </c>
      <c r="AC65" t="s">
        <v>458</v>
      </c>
      <c r="AD65" t="s">
        <v>457</v>
      </c>
      <c r="AE65">
        <v>64</v>
      </c>
      <c r="AF65">
        <v>64</v>
      </c>
      <c r="AH65" t="s">
        <v>400</v>
      </c>
      <c r="AJ65">
        <v>109</v>
      </c>
      <c r="AK65" t="s">
        <v>200</v>
      </c>
      <c r="AM65">
        <v>2186</v>
      </c>
      <c r="AN65">
        <v>1784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25.28515625" bestFit="1" customWidth="1"/>
    <col min="30" max="30" width="25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460</v>
      </c>
      <c r="AC2" t="s">
        <v>462</v>
      </c>
      <c r="AD2" t="s">
        <v>461</v>
      </c>
      <c r="AE2">
        <v>64</v>
      </c>
      <c r="AF2">
        <v>1</v>
      </c>
      <c r="AH2" t="s">
        <v>387</v>
      </c>
      <c r="AJ2">
        <v>305</v>
      </c>
      <c r="AK2" t="s">
        <v>202</v>
      </c>
      <c r="AM2">
        <v>915</v>
      </c>
      <c r="AN2">
        <v>458</v>
      </c>
    </row>
    <row r="3" spans="1:40" x14ac:dyDescent="0.25">
      <c r="B3" t="s">
        <v>333</v>
      </c>
      <c r="C3" t="s">
        <v>334</v>
      </c>
      <c r="D3" t="s">
        <v>335</v>
      </c>
      <c r="H3" t="s">
        <v>460</v>
      </c>
      <c r="AC3" t="s">
        <v>462</v>
      </c>
      <c r="AD3" t="s">
        <v>461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1114</v>
      </c>
      <c r="AN3">
        <v>458</v>
      </c>
    </row>
    <row r="4" spans="1:40" x14ac:dyDescent="0.25">
      <c r="B4" t="s">
        <v>333</v>
      </c>
      <c r="C4" t="s">
        <v>334</v>
      </c>
      <c r="D4" t="s">
        <v>335</v>
      </c>
      <c r="H4" t="s">
        <v>460</v>
      </c>
      <c r="AC4" t="s">
        <v>462</v>
      </c>
      <c r="AD4" t="s">
        <v>461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1314</v>
      </c>
      <c r="AN4">
        <v>458</v>
      </c>
    </row>
    <row r="5" spans="1:40" x14ac:dyDescent="0.25">
      <c r="B5" t="s">
        <v>333</v>
      </c>
      <c r="C5" t="s">
        <v>334</v>
      </c>
      <c r="D5" t="s">
        <v>335</v>
      </c>
      <c r="H5" t="s">
        <v>460</v>
      </c>
      <c r="AC5" t="s">
        <v>462</v>
      </c>
      <c r="AD5" t="s">
        <v>461</v>
      </c>
      <c r="AE5">
        <v>64</v>
      </c>
      <c r="AF5">
        <v>4</v>
      </c>
      <c r="AH5" t="s">
        <v>391</v>
      </c>
      <c r="AJ5">
        <v>503</v>
      </c>
      <c r="AK5" t="s">
        <v>204</v>
      </c>
      <c r="AM5">
        <v>1513</v>
      </c>
      <c r="AN5">
        <v>458</v>
      </c>
    </row>
    <row r="6" spans="1:40" x14ac:dyDescent="0.25">
      <c r="B6" t="s">
        <v>333</v>
      </c>
      <c r="C6" t="s">
        <v>334</v>
      </c>
      <c r="D6" t="s">
        <v>335</v>
      </c>
      <c r="H6" t="s">
        <v>460</v>
      </c>
      <c r="AC6" t="s">
        <v>462</v>
      </c>
      <c r="AD6" t="s">
        <v>461</v>
      </c>
      <c r="AE6">
        <v>64</v>
      </c>
      <c r="AF6">
        <v>5</v>
      </c>
      <c r="AH6" t="s">
        <v>388</v>
      </c>
      <c r="AJ6">
        <v>501</v>
      </c>
      <c r="AK6" t="s">
        <v>204</v>
      </c>
      <c r="AM6">
        <v>1712</v>
      </c>
      <c r="AN6">
        <v>458</v>
      </c>
    </row>
    <row r="7" spans="1:40" x14ac:dyDescent="0.25">
      <c r="B7" t="s">
        <v>333</v>
      </c>
      <c r="C7" t="s">
        <v>334</v>
      </c>
      <c r="D7" t="s">
        <v>335</v>
      </c>
      <c r="H7" t="s">
        <v>460</v>
      </c>
      <c r="AC7" t="s">
        <v>462</v>
      </c>
      <c r="AD7" t="s">
        <v>461</v>
      </c>
      <c r="AE7">
        <v>64</v>
      </c>
      <c r="AF7">
        <v>6</v>
      </c>
      <c r="AH7" t="s">
        <v>388</v>
      </c>
      <c r="AJ7">
        <v>501</v>
      </c>
      <c r="AK7" t="s">
        <v>204</v>
      </c>
      <c r="AM7">
        <v>1911</v>
      </c>
      <c r="AN7">
        <v>458</v>
      </c>
    </row>
    <row r="8" spans="1:40" x14ac:dyDescent="0.25">
      <c r="B8" t="s">
        <v>333</v>
      </c>
      <c r="C8" t="s">
        <v>334</v>
      </c>
      <c r="D8" t="s">
        <v>335</v>
      </c>
      <c r="H8" t="s">
        <v>460</v>
      </c>
      <c r="AC8" t="s">
        <v>462</v>
      </c>
      <c r="AD8" t="s">
        <v>461</v>
      </c>
      <c r="AE8">
        <v>64</v>
      </c>
      <c r="AF8">
        <v>7</v>
      </c>
      <c r="AH8" t="s">
        <v>387</v>
      </c>
      <c r="AJ8">
        <v>305</v>
      </c>
      <c r="AK8" t="s">
        <v>202</v>
      </c>
      <c r="AM8">
        <v>2110</v>
      </c>
      <c r="AN8">
        <v>458</v>
      </c>
    </row>
    <row r="9" spans="1:40" x14ac:dyDescent="0.25">
      <c r="B9" t="s">
        <v>333</v>
      </c>
      <c r="C9" t="s">
        <v>334</v>
      </c>
      <c r="D9" t="s">
        <v>335</v>
      </c>
      <c r="H9" t="s">
        <v>460</v>
      </c>
      <c r="AC9" t="s">
        <v>462</v>
      </c>
      <c r="AD9" t="s">
        <v>461</v>
      </c>
      <c r="AE9">
        <v>64</v>
      </c>
      <c r="AF9">
        <v>8</v>
      </c>
      <c r="AH9" t="s">
        <v>400</v>
      </c>
      <c r="AJ9">
        <v>109</v>
      </c>
      <c r="AK9" t="s">
        <v>200</v>
      </c>
      <c r="AM9">
        <v>2310</v>
      </c>
      <c r="AN9">
        <v>458</v>
      </c>
    </row>
    <row r="10" spans="1:40" x14ac:dyDescent="0.25">
      <c r="B10" t="s">
        <v>333</v>
      </c>
      <c r="C10" t="s">
        <v>334</v>
      </c>
      <c r="D10" t="s">
        <v>335</v>
      </c>
      <c r="H10" t="s">
        <v>460</v>
      </c>
      <c r="AC10" t="s">
        <v>462</v>
      </c>
      <c r="AD10" t="s">
        <v>461</v>
      </c>
      <c r="AE10">
        <v>64</v>
      </c>
      <c r="AF10">
        <v>9</v>
      </c>
      <c r="AH10" t="s">
        <v>388</v>
      </c>
      <c r="AJ10">
        <v>501</v>
      </c>
      <c r="AK10" t="s">
        <v>204</v>
      </c>
      <c r="AM10">
        <v>915</v>
      </c>
      <c r="AN10">
        <v>657</v>
      </c>
    </row>
    <row r="11" spans="1:40" x14ac:dyDescent="0.25">
      <c r="B11" t="s">
        <v>333</v>
      </c>
      <c r="C11" t="s">
        <v>334</v>
      </c>
      <c r="D11" t="s">
        <v>335</v>
      </c>
      <c r="H11" t="s">
        <v>460</v>
      </c>
      <c r="AC11" t="s">
        <v>462</v>
      </c>
      <c r="AD11" t="s">
        <v>461</v>
      </c>
      <c r="AE11">
        <v>64</v>
      </c>
      <c r="AF11">
        <v>10</v>
      </c>
      <c r="AH11" t="s">
        <v>400</v>
      </c>
      <c r="AJ11">
        <v>109</v>
      </c>
      <c r="AK11" t="s">
        <v>200</v>
      </c>
      <c r="AM11">
        <v>1114</v>
      </c>
      <c r="AN11">
        <v>657</v>
      </c>
    </row>
    <row r="12" spans="1:40" x14ac:dyDescent="0.25">
      <c r="B12" t="s">
        <v>333</v>
      </c>
      <c r="C12" t="s">
        <v>334</v>
      </c>
      <c r="D12" t="s">
        <v>335</v>
      </c>
      <c r="H12" t="s">
        <v>460</v>
      </c>
      <c r="AC12" t="s">
        <v>462</v>
      </c>
      <c r="AD12" t="s">
        <v>461</v>
      </c>
      <c r="AE12">
        <v>64</v>
      </c>
      <c r="AF12">
        <v>11</v>
      </c>
      <c r="AH12" t="s">
        <v>388</v>
      </c>
      <c r="AJ12">
        <v>501</v>
      </c>
      <c r="AK12" t="s">
        <v>204</v>
      </c>
      <c r="AM12">
        <v>1314</v>
      </c>
      <c r="AN12">
        <v>657</v>
      </c>
    </row>
    <row r="13" spans="1:40" x14ac:dyDescent="0.25">
      <c r="B13" t="s">
        <v>333</v>
      </c>
      <c r="C13" t="s">
        <v>334</v>
      </c>
      <c r="D13" t="s">
        <v>335</v>
      </c>
      <c r="H13" t="s">
        <v>460</v>
      </c>
      <c r="AC13" t="s">
        <v>462</v>
      </c>
      <c r="AD13" t="s">
        <v>461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1513</v>
      </c>
      <c r="AN13">
        <v>657</v>
      </c>
    </row>
    <row r="14" spans="1:40" x14ac:dyDescent="0.25">
      <c r="B14" t="s">
        <v>333</v>
      </c>
      <c r="C14" t="s">
        <v>334</v>
      </c>
      <c r="D14" t="s">
        <v>335</v>
      </c>
      <c r="H14" t="s">
        <v>460</v>
      </c>
      <c r="AC14" t="s">
        <v>462</v>
      </c>
      <c r="AD14" t="s">
        <v>461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1712</v>
      </c>
      <c r="AN14">
        <v>657</v>
      </c>
    </row>
    <row r="15" spans="1:40" x14ac:dyDescent="0.25">
      <c r="B15" t="s">
        <v>333</v>
      </c>
      <c r="C15" t="s">
        <v>334</v>
      </c>
      <c r="D15" t="s">
        <v>335</v>
      </c>
      <c r="H15" t="s">
        <v>460</v>
      </c>
      <c r="AC15" t="s">
        <v>462</v>
      </c>
      <c r="AD15" t="s">
        <v>461</v>
      </c>
      <c r="AE15">
        <v>64</v>
      </c>
      <c r="AF15">
        <v>14</v>
      </c>
      <c r="AH15" t="s">
        <v>463</v>
      </c>
      <c r="AJ15">
        <v>905</v>
      </c>
      <c r="AK15" t="s">
        <v>208</v>
      </c>
      <c r="AM15">
        <v>1911</v>
      </c>
      <c r="AN15">
        <v>657</v>
      </c>
    </row>
    <row r="16" spans="1:40" x14ac:dyDescent="0.25">
      <c r="B16" t="s">
        <v>333</v>
      </c>
      <c r="C16" t="s">
        <v>334</v>
      </c>
      <c r="D16" t="s">
        <v>335</v>
      </c>
      <c r="H16" t="s">
        <v>460</v>
      </c>
      <c r="AC16" t="s">
        <v>462</v>
      </c>
      <c r="AD16" t="s">
        <v>461</v>
      </c>
      <c r="AE16">
        <v>64</v>
      </c>
      <c r="AF16">
        <v>15</v>
      </c>
      <c r="AH16" t="s">
        <v>400</v>
      </c>
      <c r="AJ16">
        <v>109</v>
      </c>
      <c r="AK16" t="s">
        <v>200</v>
      </c>
      <c r="AM16">
        <v>2110</v>
      </c>
      <c r="AN16">
        <v>657</v>
      </c>
    </row>
    <row r="17" spans="2:40" x14ac:dyDescent="0.25">
      <c r="B17" t="s">
        <v>333</v>
      </c>
      <c r="C17" t="s">
        <v>334</v>
      </c>
      <c r="D17" t="s">
        <v>335</v>
      </c>
      <c r="H17" t="s">
        <v>460</v>
      </c>
      <c r="AC17" t="s">
        <v>462</v>
      </c>
      <c r="AD17" t="s">
        <v>461</v>
      </c>
      <c r="AE17">
        <v>64</v>
      </c>
      <c r="AF17">
        <v>16</v>
      </c>
      <c r="AH17" t="s">
        <v>387</v>
      </c>
      <c r="AJ17">
        <v>305</v>
      </c>
      <c r="AK17" t="s">
        <v>202</v>
      </c>
      <c r="AM17">
        <v>2310</v>
      </c>
      <c r="AN17">
        <v>657</v>
      </c>
    </row>
    <row r="18" spans="2:40" x14ac:dyDescent="0.25">
      <c r="B18" t="s">
        <v>333</v>
      </c>
      <c r="C18" t="s">
        <v>334</v>
      </c>
      <c r="D18" t="s">
        <v>335</v>
      </c>
      <c r="H18" t="s">
        <v>460</v>
      </c>
      <c r="AC18" t="s">
        <v>462</v>
      </c>
      <c r="AD18" t="s">
        <v>461</v>
      </c>
      <c r="AE18">
        <v>64</v>
      </c>
      <c r="AF18">
        <v>17</v>
      </c>
      <c r="AH18" t="s">
        <v>387</v>
      </c>
      <c r="AJ18">
        <v>305</v>
      </c>
      <c r="AK18" t="s">
        <v>202</v>
      </c>
      <c r="AM18">
        <v>915</v>
      </c>
      <c r="AN18">
        <v>856</v>
      </c>
    </row>
    <row r="19" spans="2:40" x14ac:dyDescent="0.25">
      <c r="B19" t="s">
        <v>333</v>
      </c>
      <c r="C19" t="s">
        <v>334</v>
      </c>
      <c r="D19" t="s">
        <v>335</v>
      </c>
      <c r="H19" t="s">
        <v>460</v>
      </c>
      <c r="AC19" t="s">
        <v>462</v>
      </c>
      <c r="AD19" t="s">
        <v>461</v>
      </c>
      <c r="AE19">
        <v>64</v>
      </c>
      <c r="AF19">
        <v>18</v>
      </c>
      <c r="AH19" t="s">
        <v>388</v>
      </c>
      <c r="AJ19">
        <v>501</v>
      </c>
      <c r="AK19" t="s">
        <v>204</v>
      </c>
      <c r="AM19">
        <v>1114</v>
      </c>
      <c r="AN19">
        <v>856</v>
      </c>
    </row>
    <row r="20" spans="2:40" x14ac:dyDescent="0.25">
      <c r="B20" t="s">
        <v>333</v>
      </c>
      <c r="C20" t="s">
        <v>334</v>
      </c>
      <c r="D20" t="s">
        <v>335</v>
      </c>
      <c r="H20" t="s">
        <v>460</v>
      </c>
      <c r="AC20" t="s">
        <v>462</v>
      </c>
      <c r="AD20" t="s">
        <v>461</v>
      </c>
      <c r="AE20">
        <v>64</v>
      </c>
      <c r="AF20">
        <v>19</v>
      </c>
      <c r="AH20" t="s">
        <v>400</v>
      </c>
      <c r="AJ20">
        <v>109</v>
      </c>
      <c r="AK20" t="s">
        <v>200</v>
      </c>
      <c r="AM20">
        <v>1314</v>
      </c>
      <c r="AN20">
        <v>856</v>
      </c>
    </row>
    <row r="21" spans="2:40" x14ac:dyDescent="0.25">
      <c r="B21" t="s">
        <v>333</v>
      </c>
      <c r="C21" t="s">
        <v>334</v>
      </c>
      <c r="D21" t="s">
        <v>335</v>
      </c>
      <c r="H21" t="s">
        <v>460</v>
      </c>
      <c r="AC21" t="s">
        <v>462</v>
      </c>
      <c r="AD21" t="s">
        <v>461</v>
      </c>
      <c r="AE21">
        <v>64</v>
      </c>
      <c r="AF21">
        <v>20</v>
      </c>
      <c r="AH21" t="s">
        <v>463</v>
      </c>
      <c r="AJ21">
        <v>905</v>
      </c>
      <c r="AK21" t="s">
        <v>208</v>
      </c>
      <c r="AM21">
        <v>1513</v>
      </c>
      <c r="AN21">
        <v>856</v>
      </c>
    </row>
    <row r="22" spans="2:40" x14ac:dyDescent="0.25">
      <c r="B22" t="s">
        <v>333</v>
      </c>
      <c r="C22" t="s">
        <v>334</v>
      </c>
      <c r="D22" t="s">
        <v>335</v>
      </c>
      <c r="H22" t="s">
        <v>460</v>
      </c>
      <c r="AC22" t="s">
        <v>462</v>
      </c>
      <c r="AD22" t="s">
        <v>461</v>
      </c>
      <c r="AE22">
        <v>64</v>
      </c>
      <c r="AF22">
        <v>21</v>
      </c>
      <c r="AH22" t="s">
        <v>463</v>
      </c>
      <c r="AJ22">
        <v>905</v>
      </c>
      <c r="AK22" t="s">
        <v>208</v>
      </c>
      <c r="AM22">
        <v>1712</v>
      </c>
      <c r="AN22">
        <v>856</v>
      </c>
    </row>
    <row r="23" spans="2:40" x14ac:dyDescent="0.25">
      <c r="B23" t="s">
        <v>333</v>
      </c>
      <c r="C23" t="s">
        <v>334</v>
      </c>
      <c r="D23" t="s">
        <v>335</v>
      </c>
      <c r="H23" t="s">
        <v>460</v>
      </c>
      <c r="AC23" t="s">
        <v>462</v>
      </c>
      <c r="AD23" t="s">
        <v>461</v>
      </c>
      <c r="AE23">
        <v>64</v>
      </c>
      <c r="AF23">
        <v>22</v>
      </c>
      <c r="AH23" t="s">
        <v>400</v>
      </c>
      <c r="AJ23">
        <v>109</v>
      </c>
      <c r="AK23" t="s">
        <v>200</v>
      </c>
      <c r="AM23">
        <v>1911</v>
      </c>
      <c r="AN23">
        <v>856</v>
      </c>
    </row>
    <row r="24" spans="2:40" x14ac:dyDescent="0.25">
      <c r="B24" t="s">
        <v>333</v>
      </c>
      <c r="C24" t="s">
        <v>334</v>
      </c>
      <c r="D24" t="s">
        <v>335</v>
      </c>
      <c r="H24" t="s">
        <v>460</v>
      </c>
      <c r="AC24" t="s">
        <v>462</v>
      </c>
      <c r="AD24" t="s">
        <v>461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2110</v>
      </c>
      <c r="AN24">
        <v>856</v>
      </c>
    </row>
    <row r="25" spans="2:40" x14ac:dyDescent="0.25">
      <c r="B25" t="s">
        <v>333</v>
      </c>
      <c r="C25" t="s">
        <v>334</v>
      </c>
      <c r="D25" t="s">
        <v>335</v>
      </c>
      <c r="H25" t="s">
        <v>460</v>
      </c>
      <c r="AC25" t="s">
        <v>462</v>
      </c>
      <c r="AD25" t="s">
        <v>461</v>
      </c>
      <c r="AE25">
        <v>64</v>
      </c>
      <c r="AF25">
        <v>24</v>
      </c>
      <c r="AH25" t="s">
        <v>387</v>
      </c>
      <c r="AJ25">
        <v>305</v>
      </c>
      <c r="AK25" t="s">
        <v>202</v>
      </c>
      <c r="AM25">
        <v>2310</v>
      </c>
      <c r="AN25">
        <v>856</v>
      </c>
    </row>
    <row r="26" spans="2:40" x14ac:dyDescent="0.25">
      <c r="B26" t="s">
        <v>333</v>
      </c>
      <c r="C26" t="s">
        <v>334</v>
      </c>
      <c r="D26" t="s">
        <v>335</v>
      </c>
      <c r="H26" t="s">
        <v>460</v>
      </c>
      <c r="AC26" t="s">
        <v>462</v>
      </c>
      <c r="AD26" t="s">
        <v>461</v>
      </c>
      <c r="AE26">
        <v>64</v>
      </c>
      <c r="AF26">
        <v>25</v>
      </c>
      <c r="AH26" t="s">
        <v>387</v>
      </c>
      <c r="AJ26">
        <v>305</v>
      </c>
      <c r="AK26" t="s">
        <v>202</v>
      </c>
      <c r="AM26">
        <v>915</v>
      </c>
      <c r="AN26">
        <v>1056</v>
      </c>
    </row>
    <row r="27" spans="2:40" x14ac:dyDescent="0.25">
      <c r="B27" t="s">
        <v>333</v>
      </c>
      <c r="C27" t="s">
        <v>334</v>
      </c>
      <c r="D27" t="s">
        <v>335</v>
      </c>
      <c r="H27" t="s">
        <v>460</v>
      </c>
      <c r="AC27" t="s">
        <v>462</v>
      </c>
      <c r="AD27" t="s">
        <v>461</v>
      </c>
      <c r="AE27">
        <v>64</v>
      </c>
      <c r="AF27">
        <v>26</v>
      </c>
      <c r="AH27" t="s">
        <v>401</v>
      </c>
      <c r="AJ27">
        <v>102</v>
      </c>
      <c r="AK27" t="s">
        <v>200</v>
      </c>
      <c r="AM27">
        <v>1114</v>
      </c>
      <c r="AN27">
        <v>1056</v>
      </c>
    </row>
    <row r="28" spans="2:40" x14ac:dyDescent="0.25">
      <c r="B28" t="s">
        <v>333</v>
      </c>
      <c r="C28" t="s">
        <v>334</v>
      </c>
      <c r="D28" t="s">
        <v>335</v>
      </c>
      <c r="H28" t="s">
        <v>460</v>
      </c>
      <c r="AC28" t="s">
        <v>462</v>
      </c>
      <c r="AD28" t="s">
        <v>461</v>
      </c>
      <c r="AE28">
        <v>64</v>
      </c>
      <c r="AF28">
        <v>27</v>
      </c>
      <c r="AH28" t="s">
        <v>391</v>
      </c>
      <c r="AJ28">
        <v>503</v>
      </c>
      <c r="AK28" t="s">
        <v>204</v>
      </c>
      <c r="AM28">
        <v>1314</v>
      </c>
      <c r="AN28">
        <v>1056</v>
      </c>
    </row>
    <row r="29" spans="2:40" x14ac:dyDescent="0.25">
      <c r="B29" t="s">
        <v>333</v>
      </c>
      <c r="C29" t="s">
        <v>334</v>
      </c>
      <c r="D29" t="s">
        <v>335</v>
      </c>
      <c r="H29" t="s">
        <v>460</v>
      </c>
      <c r="AC29" t="s">
        <v>462</v>
      </c>
      <c r="AD29" t="s">
        <v>461</v>
      </c>
      <c r="AE29">
        <v>64</v>
      </c>
      <c r="AF29">
        <v>28</v>
      </c>
      <c r="AH29" t="s">
        <v>400</v>
      </c>
      <c r="AJ29">
        <v>109</v>
      </c>
      <c r="AK29" t="s">
        <v>200</v>
      </c>
      <c r="AM29">
        <v>1513</v>
      </c>
      <c r="AN29">
        <v>1056</v>
      </c>
    </row>
    <row r="30" spans="2:40" x14ac:dyDescent="0.25">
      <c r="B30" t="s">
        <v>333</v>
      </c>
      <c r="C30" t="s">
        <v>334</v>
      </c>
      <c r="D30" t="s">
        <v>335</v>
      </c>
      <c r="H30" t="s">
        <v>460</v>
      </c>
      <c r="AC30" t="s">
        <v>462</v>
      </c>
      <c r="AD30" t="s">
        <v>461</v>
      </c>
      <c r="AE30">
        <v>64</v>
      </c>
      <c r="AF30">
        <v>29</v>
      </c>
      <c r="AH30" t="s">
        <v>400</v>
      </c>
      <c r="AJ30">
        <v>109</v>
      </c>
      <c r="AK30" t="s">
        <v>200</v>
      </c>
      <c r="AM30">
        <v>1712</v>
      </c>
      <c r="AN30">
        <v>1056</v>
      </c>
    </row>
    <row r="31" spans="2:40" x14ac:dyDescent="0.25">
      <c r="B31" t="s">
        <v>333</v>
      </c>
      <c r="C31" t="s">
        <v>334</v>
      </c>
      <c r="D31" t="s">
        <v>335</v>
      </c>
      <c r="H31" t="s">
        <v>460</v>
      </c>
      <c r="AC31" t="s">
        <v>462</v>
      </c>
      <c r="AD31" t="s">
        <v>461</v>
      </c>
      <c r="AE31">
        <v>64</v>
      </c>
      <c r="AF31">
        <v>30</v>
      </c>
      <c r="AH31" t="s">
        <v>391</v>
      </c>
      <c r="AJ31">
        <v>503</v>
      </c>
      <c r="AK31" t="s">
        <v>204</v>
      </c>
      <c r="AM31">
        <v>1911</v>
      </c>
      <c r="AN31">
        <v>1056</v>
      </c>
    </row>
    <row r="32" spans="2:40" x14ac:dyDescent="0.25">
      <c r="B32" t="s">
        <v>333</v>
      </c>
      <c r="C32" t="s">
        <v>334</v>
      </c>
      <c r="D32" t="s">
        <v>335</v>
      </c>
      <c r="H32" t="s">
        <v>460</v>
      </c>
      <c r="AC32" t="s">
        <v>462</v>
      </c>
      <c r="AD32" t="s">
        <v>461</v>
      </c>
      <c r="AE32">
        <v>64</v>
      </c>
      <c r="AF32">
        <v>31</v>
      </c>
      <c r="AH32" t="s">
        <v>391</v>
      </c>
      <c r="AJ32">
        <v>503</v>
      </c>
      <c r="AK32" t="s">
        <v>204</v>
      </c>
      <c r="AM32">
        <v>2110</v>
      </c>
      <c r="AN32">
        <v>1056</v>
      </c>
    </row>
    <row r="33" spans="2:40" x14ac:dyDescent="0.25">
      <c r="B33" t="s">
        <v>333</v>
      </c>
      <c r="C33" t="s">
        <v>334</v>
      </c>
      <c r="D33" t="s">
        <v>335</v>
      </c>
      <c r="H33" t="s">
        <v>460</v>
      </c>
      <c r="AC33" t="s">
        <v>462</v>
      </c>
      <c r="AD33" t="s">
        <v>461</v>
      </c>
      <c r="AE33">
        <v>64</v>
      </c>
      <c r="AF33">
        <v>32</v>
      </c>
      <c r="AH33" t="s">
        <v>391</v>
      </c>
      <c r="AJ33">
        <v>503</v>
      </c>
      <c r="AK33" t="s">
        <v>204</v>
      </c>
      <c r="AM33">
        <v>2310</v>
      </c>
      <c r="AN33">
        <v>1056</v>
      </c>
    </row>
    <row r="34" spans="2:40" x14ac:dyDescent="0.25">
      <c r="B34" t="s">
        <v>333</v>
      </c>
      <c r="C34" t="s">
        <v>334</v>
      </c>
      <c r="D34" t="s">
        <v>335</v>
      </c>
      <c r="H34" t="s">
        <v>460</v>
      </c>
      <c r="AC34" t="s">
        <v>462</v>
      </c>
      <c r="AD34" t="s">
        <v>461</v>
      </c>
      <c r="AE34">
        <v>64</v>
      </c>
      <c r="AF34">
        <v>33</v>
      </c>
      <c r="AH34" t="s">
        <v>408</v>
      </c>
      <c r="AJ34">
        <v>303</v>
      </c>
      <c r="AK34" t="s">
        <v>202</v>
      </c>
      <c r="AM34">
        <v>915</v>
      </c>
      <c r="AN34">
        <v>1255</v>
      </c>
    </row>
    <row r="35" spans="2:40" x14ac:dyDescent="0.25">
      <c r="B35" t="s">
        <v>333</v>
      </c>
      <c r="C35" t="s">
        <v>334</v>
      </c>
      <c r="D35" t="s">
        <v>335</v>
      </c>
      <c r="H35" t="s">
        <v>460</v>
      </c>
      <c r="AC35" t="s">
        <v>462</v>
      </c>
      <c r="AD35" t="s">
        <v>461</v>
      </c>
      <c r="AE35">
        <v>64</v>
      </c>
      <c r="AF35">
        <v>34</v>
      </c>
      <c r="AH35" t="s">
        <v>401</v>
      </c>
      <c r="AJ35">
        <v>102</v>
      </c>
      <c r="AK35" t="s">
        <v>200</v>
      </c>
      <c r="AM35">
        <v>1114</v>
      </c>
      <c r="AN35">
        <v>1255</v>
      </c>
    </row>
    <row r="36" spans="2:40" x14ac:dyDescent="0.25">
      <c r="B36" t="s">
        <v>333</v>
      </c>
      <c r="C36" t="s">
        <v>334</v>
      </c>
      <c r="D36" t="s">
        <v>335</v>
      </c>
      <c r="H36" t="s">
        <v>460</v>
      </c>
      <c r="AC36" t="s">
        <v>462</v>
      </c>
      <c r="AD36" t="s">
        <v>461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1314</v>
      </c>
      <c r="AN36">
        <v>1255</v>
      </c>
    </row>
    <row r="37" spans="2:40" x14ac:dyDescent="0.25">
      <c r="B37" t="s">
        <v>333</v>
      </c>
      <c r="C37" t="s">
        <v>334</v>
      </c>
      <c r="D37" t="s">
        <v>335</v>
      </c>
      <c r="H37" t="s">
        <v>460</v>
      </c>
      <c r="AC37" t="s">
        <v>462</v>
      </c>
      <c r="AD37" t="s">
        <v>461</v>
      </c>
      <c r="AE37">
        <v>64</v>
      </c>
      <c r="AF37">
        <v>36</v>
      </c>
      <c r="AH37" t="s">
        <v>400</v>
      </c>
      <c r="AJ37">
        <v>109</v>
      </c>
      <c r="AK37" t="s">
        <v>200</v>
      </c>
      <c r="AM37">
        <v>1513</v>
      </c>
      <c r="AN37">
        <v>1255</v>
      </c>
    </row>
    <row r="38" spans="2:40" x14ac:dyDescent="0.25">
      <c r="B38" t="s">
        <v>333</v>
      </c>
      <c r="C38" t="s">
        <v>334</v>
      </c>
      <c r="D38" t="s">
        <v>335</v>
      </c>
      <c r="H38" t="s">
        <v>460</v>
      </c>
      <c r="AC38" t="s">
        <v>462</v>
      </c>
      <c r="AD38" t="s">
        <v>461</v>
      </c>
      <c r="AE38">
        <v>64</v>
      </c>
      <c r="AF38">
        <v>37</v>
      </c>
      <c r="AH38" t="s">
        <v>400</v>
      </c>
      <c r="AJ38">
        <v>109</v>
      </c>
      <c r="AK38" t="s">
        <v>200</v>
      </c>
      <c r="AM38">
        <v>1712</v>
      </c>
      <c r="AN38">
        <v>1255</v>
      </c>
    </row>
    <row r="39" spans="2:40" x14ac:dyDescent="0.25">
      <c r="B39" t="s">
        <v>333</v>
      </c>
      <c r="C39" t="s">
        <v>334</v>
      </c>
      <c r="D39" t="s">
        <v>335</v>
      </c>
      <c r="H39" t="s">
        <v>460</v>
      </c>
      <c r="AC39" t="s">
        <v>462</v>
      </c>
      <c r="AD39" t="s">
        <v>461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1911</v>
      </c>
      <c r="AN39">
        <v>1255</v>
      </c>
    </row>
    <row r="40" spans="2:40" x14ac:dyDescent="0.25">
      <c r="B40" t="s">
        <v>333</v>
      </c>
      <c r="C40" t="s">
        <v>334</v>
      </c>
      <c r="D40" t="s">
        <v>335</v>
      </c>
      <c r="H40" t="s">
        <v>460</v>
      </c>
      <c r="AC40" t="s">
        <v>462</v>
      </c>
      <c r="AD40" t="s">
        <v>461</v>
      </c>
      <c r="AE40">
        <v>64</v>
      </c>
      <c r="AF40">
        <v>39</v>
      </c>
      <c r="AH40" t="s">
        <v>360</v>
      </c>
      <c r="AJ40">
        <v>402</v>
      </c>
      <c r="AK40" t="s">
        <v>203</v>
      </c>
      <c r="AM40">
        <v>2110</v>
      </c>
      <c r="AN40">
        <v>1255</v>
      </c>
    </row>
    <row r="41" spans="2:40" x14ac:dyDescent="0.25">
      <c r="B41" t="s">
        <v>333</v>
      </c>
      <c r="C41" t="s">
        <v>334</v>
      </c>
      <c r="D41" t="s">
        <v>335</v>
      </c>
      <c r="H41" t="s">
        <v>460</v>
      </c>
      <c r="AC41" t="s">
        <v>462</v>
      </c>
      <c r="AD41" t="s">
        <v>461</v>
      </c>
      <c r="AE41">
        <v>64</v>
      </c>
      <c r="AF41">
        <v>40</v>
      </c>
      <c r="AH41" t="s">
        <v>391</v>
      </c>
      <c r="AJ41">
        <v>503</v>
      </c>
      <c r="AK41" t="s">
        <v>204</v>
      </c>
      <c r="AM41">
        <v>2310</v>
      </c>
      <c r="AN41">
        <v>1255</v>
      </c>
    </row>
    <row r="42" spans="2:40" x14ac:dyDescent="0.25">
      <c r="B42" t="s">
        <v>333</v>
      </c>
      <c r="C42" t="s">
        <v>334</v>
      </c>
      <c r="D42" t="s">
        <v>335</v>
      </c>
      <c r="H42" t="s">
        <v>460</v>
      </c>
      <c r="AC42" t="s">
        <v>462</v>
      </c>
      <c r="AD42" t="s">
        <v>461</v>
      </c>
      <c r="AE42">
        <v>64</v>
      </c>
      <c r="AF42">
        <v>41</v>
      </c>
      <c r="AH42" t="s">
        <v>391</v>
      </c>
      <c r="AJ42">
        <v>503</v>
      </c>
      <c r="AK42" t="s">
        <v>204</v>
      </c>
      <c r="AM42">
        <v>915</v>
      </c>
      <c r="AN42">
        <v>1454</v>
      </c>
    </row>
    <row r="43" spans="2:40" x14ac:dyDescent="0.25">
      <c r="B43" t="s">
        <v>333</v>
      </c>
      <c r="C43" t="s">
        <v>334</v>
      </c>
      <c r="D43" t="s">
        <v>335</v>
      </c>
      <c r="H43" t="s">
        <v>460</v>
      </c>
      <c r="AC43" t="s">
        <v>462</v>
      </c>
      <c r="AD43" t="s">
        <v>461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1114</v>
      </c>
      <c r="AN43">
        <v>1454</v>
      </c>
    </row>
    <row r="44" spans="2:40" x14ac:dyDescent="0.25">
      <c r="B44" t="s">
        <v>333</v>
      </c>
      <c r="C44" t="s">
        <v>334</v>
      </c>
      <c r="D44" t="s">
        <v>335</v>
      </c>
      <c r="H44" t="s">
        <v>460</v>
      </c>
      <c r="AC44" t="s">
        <v>462</v>
      </c>
      <c r="AD44" t="s">
        <v>461</v>
      </c>
      <c r="AE44">
        <v>64</v>
      </c>
      <c r="AF44">
        <v>43</v>
      </c>
      <c r="AH44" t="s">
        <v>400</v>
      </c>
      <c r="AJ44">
        <v>109</v>
      </c>
      <c r="AK44" t="s">
        <v>200</v>
      </c>
      <c r="AM44">
        <v>1314</v>
      </c>
      <c r="AN44">
        <v>1454</v>
      </c>
    </row>
    <row r="45" spans="2:40" x14ac:dyDescent="0.25">
      <c r="B45" t="s">
        <v>333</v>
      </c>
      <c r="C45" t="s">
        <v>334</v>
      </c>
      <c r="D45" t="s">
        <v>335</v>
      </c>
      <c r="H45" t="s">
        <v>460</v>
      </c>
      <c r="AC45" t="s">
        <v>462</v>
      </c>
      <c r="AD45" t="s">
        <v>461</v>
      </c>
      <c r="AE45">
        <v>64</v>
      </c>
      <c r="AF45">
        <v>44</v>
      </c>
      <c r="AH45" t="s">
        <v>401</v>
      </c>
      <c r="AJ45">
        <v>102</v>
      </c>
      <c r="AK45" t="s">
        <v>200</v>
      </c>
      <c r="AM45">
        <v>1513</v>
      </c>
      <c r="AN45">
        <v>1454</v>
      </c>
    </row>
    <row r="46" spans="2:40" x14ac:dyDescent="0.25">
      <c r="B46" t="s">
        <v>333</v>
      </c>
      <c r="C46" t="s">
        <v>334</v>
      </c>
      <c r="D46" t="s">
        <v>335</v>
      </c>
      <c r="H46" t="s">
        <v>460</v>
      </c>
      <c r="AC46" t="s">
        <v>462</v>
      </c>
      <c r="AD46" t="s">
        <v>461</v>
      </c>
      <c r="AE46">
        <v>64</v>
      </c>
      <c r="AF46">
        <v>45</v>
      </c>
      <c r="AH46" t="s">
        <v>401</v>
      </c>
      <c r="AJ46">
        <v>102</v>
      </c>
      <c r="AK46" t="s">
        <v>200</v>
      </c>
      <c r="AM46">
        <v>1712</v>
      </c>
      <c r="AN46">
        <v>1454</v>
      </c>
    </row>
    <row r="47" spans="2:40" x14ac:dyDescent="0.25">
      <c r="B47" t="s">
        <v>333</v>
      </c>
      <c r="C47" t="s">
        <v>334</v>
      </c>
      <c r="D47" t="s">
        <v>335</v>
      </c>
      <c r="H47" t="s">
        <v>460</v>
      </c>
      <c r="AC47" t="s">
        <v>462</v>
      </c>
      <c r="AD47" t="s">
        <v>461</v>
      </c>
      <c r="AE47">
        <v>64</v>
      </c>
      <c r="AF47">
        <v>46</v>
      </c>
      <c r="AH47" t="s">
        <v>400</v>
      </c>
      <c r="AJ47">
        <v>109</v>
      </c>
      <c r="AK47" t="s">
        <v>200</v>
      </c>
      <c r="AM47">
        <v>1911</v>
      </c>
      <c r="AN47">
        <v>1454</v>
      </c>
    </row>
    <row r="48" spans="2:40" x14ac:dyDescent="0.25">
      <c r="B48" t="s">
        <v>333</v>
      </c>
      <c r="C48" t="s">
        <v>334</v>
      </c>
      <c r="D48" t="s">
        <v>335</v>
      </c>
      <c r="H48" t="s">
        <v>460</v>
      </c>
      <c r="AC48" t="s">
        <v>462</v>
      </c>
      <c r="AD48" t="s">
        <v>461</v>
      </c>
      <c r="AE48">
        <v>64</v>
      </c>
      <c r="AF48">
        <v>47</v>
      </c>
      <c r="AH48" t="s">
        <v>360</v>
      </c>
      <c r="AJ48">
        <v>402</v>
      </c>
      <c r="AK48" t="s">
        <v>203</v>
      </c>
      <c r="AM48">
        <v>2110</v>
      </c>
      <c r="AN48">
        <v>1454</v>
      </c>
    </row>
    <row r="49" spans="2:40" x14ac:dyDescent="0.25">
      <c r="B49" t="s">
        <v>333</v>
      </c>
      <c r="C49" t="s">
        <v>334</v>
      </c>
      <c r="D49" t="s">
        <v>335</v>
      </c>
      <c r="H49" t="s">
        <v>460</v>
      </c>
      <c r="AC49" t="s">
        <v>462</v>
      </c>
      <c r="AD49" t="s">
        <v>461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2310</v>
      </c>
      <c r="AN49">
        <v>1454</v>
      </c>
    </row>
    <row r="50" spans="2:40" x14ac:dyDescent="0.25">
      <c r="B50" t="s">
        <v>333</v>
      </c>
      <c r="C50" t="s">
        <v>334</v>
      </c>
      <c r="D50" t="s">
        <v>335</v>
      </c>
      <c r="H50" t="s">
        <v>460</v>
      </c>
      <c r="AC50" t="s">
        <v>462</v>
      </c>
      <c r="AD50" t="s">
        <v>461</v>
      </c>
      <c r="AE50">
        <v>64</v>
      </c>
      <c r="AF50">
        <v>49</v>
      </c>
      <c r="AH50" t="s">
        <v>388</v>
      </c>
      <c r="AJ50">
        <v>501</v>
      </c>
      <c r="AK50" t="s">
        <v>204</v>
      </c>
      <c r="AM50">
        <v>915</v>
      </c>
      <c r="AN50">
        <v>1653</v>
      </c>
    </row>
    <row r="51" spans="2:40" x14ac:dyDescent="0.25">
      <c r="B51" t="s">
        <v>333</v>
      </c>
      <c r="C51" t="s">
        <v>334</v>
      </c>
      <c r="D51" t="s">
        <v>335</v>
      </c>
      <c r="H51" t="s">
        <v>460</v>
      </c>
      <c r="AC51" t="s">
        <v>462</v>
      </c>
      <c r="AD51" t="s">
        <v>461</v>
      </c>
      <c r="AE51">
        <v>64</v>
      </c>
      <c r="AF51">
        <v>50</v>
      </c>
      <c r="AH51" t="s">
        <v>400</v>
      </c>
      <c r="AJ51">
        <v>109</v>
      </c>
      <c r="AK51" t="s">
        <v>200</v>
      </c>
      <c r="AM51">
        <v>1114</v>
      </c>
      <c r="AN51">
        <v>1653</v>
      </c>
    </row>
    <row r="52" spans="2:40" x14ac:dyDescent="0.25">
      <c r="B52" t="s">
        <v>333</v>
      </c>
      <c r="C52" t="s">
        <v>334</v>
      </c>
      <c r="D52" t="s">
        <v>335</v>
      </c>
      <c r="H52" t="s">
        <v>460</v>
      </c>
      <c r="AC52" t="s">
        <v>462</v>
      </c>
      <c r="AD52" t="s">
        <v>461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1314</v>
      </c>
      <c r="AN52">
        <v>1653</v>
      </c>
    </row>
    <row r="53" spans="2:40" x14ac:dyDescent="0.25">
      <c r="B53" t="s">
        <v>333</v>
      </c>
      <c r="C53" t="s">
        <v>334</v>
      </c>
      <c r="D53" t="s">
        <v>335</v>
      </c>
      <c r="H53" t="s">
        <v>460</v>
      </c>
      <c r="AC53" t="s">
        <v>462</v>
      </c>
      <c r="AD53" t="s">
        <v>461</v>
      </c>
      <c r="AE53">
        <v>64</v>
      </c>
      <c r="AF53">
        <v>52</v>
      </c>
      <c r="AH53" t="s">
        <v>463</v>
      </c>
      <c r="AJ53">
        <v>905</v>
      </c>
      <c r="AK53" t="s">
        <v>208</v>
      </c>
      <c r="AM53">
        <v>1513</v>
      </c>
      <c r="AN53">
        <v>1653</v>
      </c>
    </row>
    <row r="54" spans="2:40" x14ac:dyDescent="0.25">
      <c r="B54" t="s">
        <v>333</v>
      </c>
      <c r="C54" t="s">
        <v>334</v>
      </c>
      <c r="D54" t="s">
        <v>335</v>
      </c>
      <c r="H54" t="s">
        <v>460</v>
      </c>
      <c r="AC54" t="s">
        <v>462</v>
      </c>
      <c r="AD54" t="s">
        <v>461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1712</v>
      </c>
      <c r="AN54">
        <v>1653</v>
      </c>
    </row>
    <row r="55" spans="2:40" x14ac:dyDescent="0.25">
      <c r="B55" t="s">
        <v>333</v>
      </c>
      <c r="C55" t="s">
        <v>334</v>
      </c>
      <c r="D55" t="s">
        <v>335</v>
      </c>
      <c r="H55" t="s">
        <v>460</v>
      </c>
      <c r="AC55" t="s">
        <v>462</v>
      </c>
      <c r="AD55" t="s">
        <v>461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1911</v>
      </c>
      <c r="AN55">
        <v>1653</v>
      </c>
    </row>
    <row r="56" spans="2:40" x14ac:dyDescent="0.25">
      <c r="B56" t="s">
        <v>333</v>
      </c>
      <c r="C56" t="s">
        <v>334</v>
      </c>
      <c r="D56" t="s">
        <v>335</v>
      </c>
      <c r="H56" t="s">
        <v>460</v>
      </c>
      <c r="AC56" t="s">
        <v>462</v>
      </c>
      <c r="AD56" t="s">
        <v>461</v>
      </c>
      <c r="AE56">
        <v>64</v>
      </c>
      <c r="AF56">
        <v>55</v>
      </c>
      <c r="AH56" t="s">
        <v>400</v>
      </c>
      <c r="AJ56">
        <v>109</v>
      </c>
      <c r="AK56" t="s">
        <v>200</v>
      </c>
      <c r="AM56">
        <v>2110</v>
      </c>
      <c r="AN56">
        <v>1653</v>
      </c>
    </row>
    <row r="57" spans="2:40" x14ac:dyDescent="0.25">
      <c r="B57" t="s">
        <v>333</v>
      </c>
      <c r="C57" t="s">
        <v>334</v>
      </c>
      <c r="D57" t="s">
        <v>335</v>
      </c>
      <c r="H57" t="s">
        <v>460</v>
      </c>
      <c r="AC57" t="s">
        <v>462</v>
      </c>
      <c r="AD57" t="s">
        <v>461</v>
      </c>
      <c r="AE57">
        <v>64</v>
      </c>
      <c r="AF57">
        <v>56</v>
      </c>
      <c r="AH57" t="s">
        <v>388</v>
      </c>
      <c r="AJ57">
        <v>501</v>
      </c>
      <c r="AK57" t="s">
        <v>204</v>
      </c>
      <c r="AM57">
        <v>2310</v>
      </c>
      <c r="AN57">
        <v>1653</v>
      </c>
    </row>
    <row r="58" spans="2:40" x14ac:dyDescent="0.25">
      <c r="B58" t="s">
        <v>333</v>
      </c>
      <c r="C58" t="s">
        <v>334</v>
      </c>
      <c r="D58" t="s">
        <v>335</v>
      </c>
      <c r="H58" t="s">
        <v>460</v>
      </c>
      <c r="AC58" t="s">
        <v>462</v>
      </c>
      <c r="AD58" t="s">
        <v>461</v>
      </c>
      <c r="AE58">
        <v>64</v>
      </c>
      <c r="AF58">
        <v>57</v>
      </c>
      <c r="AH58" t="s">
        <v>400</v>
      </c>
      <c r="AJ58">
        <v>109</v>
      </c>
      <c r="AK58" t="s">
        <v>200</v>
      </c>
      <c r="AM58">
        <v>915</v>
      </c>
      <c r="AN58">
        <v>1852</v>
      </c>
    </row>
    <row r="59" spans="2:40" x14ac:dyDescent="0.25">
      <c r="B59" t="s">
        <v>333</v>
      </c>
      <c r="C59" t="s">
        <v>334</v>
      </c>
      <c r="D59" t="s">
        <v>335</v>
      </c>
      <c r="H59" t="s">
        <v>460</v>
      </c>
      <c r="AC59" t="s">
        <v>462</v>
      </c>
      <c r="AD59" t="s">
        <v>461</v>
      </c>
      <c r="AE59">
        <v>64</v>
      </c>
      <c r="AF59">
        <v>58</v>
      </c>
      <c r="AH59" t="s">
        <v>388</v>
      </c>
      <c r="AJ59">
        <v>501</v>
      </c>
      <c r="AK59" t="s">
        <v>204</v>
      </c>
      <c r="AM59">
        <v>1114</v>
      </c>
      <c r="AN59">
        <v>1852</v>
      </c>
    </row>
    <row r="60" spans="2:40" x14ac:dyDescent="0.25">
      <c r="B60" t="s">
        <v>333</v>
      </c>
      <c r="C60" t="s">
        <v>334</v>
      </c>
      <c r="D60" t="s">
        <v>335</v>
      </c>
      <c r="H60" t="s">
        <v>460</v>
      </c>
      <c r="AC60" t="s">
        <v>462</v>
      </c>
      <c r="AD60" t="s">
        <v>461</v>
      </c>
      <c r="AE60">
        <v>64</v>
      </c>
      <c r="AF60">
        <v>59</v>
      </c>
      <c r="AH60" t="s">
        <v>387</v>
      </c>
      <c r="AJ60">
        <v>305</v>
      </c>
      <c r="AK60" t="s">
        <v>202</v>
      </c>
      <c r="AM60">
        <v>1314</v>
      </c>
      <c r="AN60">
        <v>1852</v>
      </c>
    </row>
    <row r="61" spans="2:40" x14ac:dyDescent="0.25">
      <c r="B61" t="s">
        <v>333</v>
      </c>
      <c r="C61" t="s">
        <v>334</v>
      </c>
      <c r="D61" t="s">
        <v>335</v>
      </c>
      <c r="H61" t="s">
        <v>460</v>
      </c>
      <c r="AC61" t="s">
        <v>462</v>
      </c>
      <c r="AD61" t="s">
        <v>461</v>
      </c>
      <c r="AE61">
        <v>64</v>
      </c>
      <c r="AF61">
        <v>60</v>
      </c>
      <c r="AH61" t="s">
        <v>391</v>
      </c>
      <c r="AJ61">
        <v>503</v>
      </c>
      <c r="AK61" t="s">
        <v>204</v>
      </c>
      <c r="AM61">
        <v>1513</v>
      </c>
      <c r="AN61">
        <v>1852</v>
      </c>
    </row>
    <row r="62" spans="2:40" x14ac:dyDescent="0.25">
      <c r="B62" t="s">
        <v>333</v>
      </c>
      <c r="C62" t="s">
        <v>334</v>
      </c>
      <c r="D62" t="s">
        <v>335</v>
      </c>
      <c r="H62" t="s">
        <v>460</v>
      </c>
      <c r="AC62" t="s">
        <v>462</v>
      </c>
      <c r="AD62" t="s">
        <v>461</v>
      </c>
      <c r="AE62">
        <v>64</v>
      </c>
      <c r="AF62">
        <v>61</v>
      </c>
      <c r="AH62" t="s">
        <v>408</v>
      </c>
      <c r="AJ62">
        <v>303</v>
      </c>
      <c r="AK62" t="s">
        <v>202</v>
      </c>
      <c r="AM62">
        <v>1712</v>
      </c>
      <c r="AN62">
        <v>1852</v>
      </c>
    </row>
    <row r="63" spans="2:40" x14ac:dyDescent="0.25">
      <c r="B63" t="s">
        <v>333</v>
      </c>
      <c r="C63" t="s">
        <v>334</v>
      </c>
      <c r="D63" t="s">
        <v>335</v>
      </c>
      <c r="H63" t="s">
        <v>460</v>
      </c>
      <c r="AC63" t="s">
        <v>462</v>
      </c>
      <c r="AD63" t="s">
        <v>461</v>
      </c>
      <c r="AE63">
        <v>64</v>
      </c>
      <c r="AF63">
        <v>62</v>
      </c>
      <c r="AH63" t="s">
        <v>391</v>
      </c>
      <c r="AJ63">
        <v>503</v>
      </c>
      <c r="AK63" t="s">
        <v>204</v>
      </c>
      <c r="AM63">
        <v>1911</v>
      </c>
      <c r="AN63">
        <v>1852</v>
      </c>
    </row>
    <row r="64" spans="2:40" x14ac:dyDescent="0.25">
      <c r="B64" t="s">
        <v>333</v>
      </c>
      <c r="C64" t="s">
        <v>334</v>
      </c>
      <c r="D64" t="s">
        <v>335</v>
      </c>
      <c r="H64" t="s">
        <v>460</v>
      </c>
      <c r="AC64" t="s">
        <v>462</v>
      </c>
      <c r="AD64" t="s">
        <v>461</v>
      </c>
      <c r="AE64">
        <v>64</v>
      </c>
      <c r="AF64">
        <v>63</v>
      </c>
      <c r="AH64" t="s">
        <v>401</v>
      </c>
      <c r="AJ64">
        <v>102</v>
      </c>
      <c r="AK64" t="s">
        <v>200</v>
      </c>
      <c r="AM64">
        <v>2110</v>
      </c>
      <c r="AN64">
        <v>1852</v>
      </c>
    </row>
    <row r="65" spans="2:40" x14ac:dyDescent="0.25">
      <c r="B65" t="s">
        <v>333</v>
      </c>
      <c r="C65" t="s">
        <v>334</v>
      </c>
      <c r="D65" t="s">
        <v>335</v>
      </c>
      <c r="H65" t="s">
        <v>460</v>
      </c>
      <c r="AC65" t="s">
        <v>462</v>
      </c>
      <c r="AD65" t="s">
        <v>461</v>
      </c>
      <c r="AE65">
        <v>64</v>
      </c>
      <c r="AF65">
        <v>64</v>
      </c>
      <c r="AH65" t="s">
        <v>408</v>
      </c>
      <c r="AJ65">
        <v>303</v>
      </c>
      <c r="AK65" t="s">
        <v>202</v>
      </c>
      <c r="AM65">
        <v>2310</v>
      </c>
      <c r="AN65">
        <v>1852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362</v>
      </c>
    </row>
    <row r="2" spans="1:24" x14ac:dyDescent="0.25">
      <c r="A2" s="55" t="s">
        <v>361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363</v>
      </c>
      <c r="B6" s="66" t="s">
        <v>336</v>
      </c>
      <c r="C6" s="66" t="s">
        <v>384</v>
      </c>
      <c r="D6" s="66" t="s">
        <v>394</v>
      </c>
      <c r="E6" s="66" t="s">
        <v>403</v>
      </c>
      <c r="F6" s="66" t="s">
        <v>405</v>
      </c>
      <c r="G6" s="66" t="s">
        <v>412</v>
      </c>
      <c r="H6" s="66" t="s">
        <v>416</v>
      </c>
      <c r="I6" s="66" t="s">
        <v>421</v>
      </c>
      <c r="J6" s="66" t="s">
        <v>425</v>
      </c>
      <c r="K6" s="66" t="s">
        <v>430</v>
      </c>
      <c r="L6" s="66" t="s">
        <v>435</v>
      </c>
      <c r="M6" s="66" t="s">
        <v>439</v>
      </c>
      <c r="N6" s="212" t="s">
        <v>444</v>
      </c>
      <c r="O6" s="212" t="s">
        <v>448</v>
      </c>
      <c r="P6" s="212" t="s">
        <v>452</v>
      </c>
      <c r="Q6" s="212" t="s">
        <v>456</v>
      </c>
      <c r="R6" s="212" t="s">
        <v>460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364</v>
      </c>
      <c r="B7" s="67">
        <f>Pasaia_1_1a!B8</f>
        <v>1</v>
      </c>
      <c r="C7" s="67">
        <f>Pasaia_1_1b!B8</f>
        <v>1</v>
      </c>
      <c r="D7" s="67">
        <f>Pasaia_1_2a!B8</f>
        <v>1</v>
      </c>
      <c r="E7" s="67">
        <f>Pasaia_1_2b!B8</f>
        <v>1</v>
      </c>
      <c r="F7" s="67">
        <f>Pasaia_1_3a!B8</f>
        <v>1</v>
      </c>
      <c r="G7" s="67">
        <f>Pasaia_1_3b!B8</f>
        <v>1</v>
      </c>
      <c r="H7" s="67">
        <f>Pasaia_1_4a!B8</f>
        <v>1</v>
      </c>
      <c r="I7" s="67">
        <f>Pasaia_1_4b!B8</f>
        <v>1</v>
      </c>
      <c r="J7" s="67">
        <f>Pasaia_1_5a!B8</f>
        <v>1</v>
      </c>
      <c r="K7" s="67">
        <f>Pasaia_1_5b!B8</f>
        <v>1</v>
      </c>
      <c r="L7" s="67">
        <f>Pasaia_1_6a!B8</f>
        <v>1</v>
      </c>
      <c r="M7" s="67">
        <f>Pasaia_1_6b!B8</f>
        <v>1</v>
      </c>
      <c r="N7" s="220">
        <f>Pasaia_1_7a!B8</f>
        <v>1</v>
      </c>
      <c r="O7" s="220">
        <f>Pasaia_1_7b!B8</f>
        <v>1</v>
      </c>
      <c r="P7" s="220">
        <f>Pasaia_1_8a!B8</f>
        <v>1</v>
      </c>
      <c r="Q7" s="220">
        <f>Pasaia_1_8b!B8</f>
        <v>1</v>
      </c>
      <c r="R7" s="220">
        <f>Pasaia_1_9a!B8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365</v>
      </c>
      <c r="B8" s="58">
        <f ca="1">Pasaia_1_1a!B26</f>
        <v>64</v>
      </c>
      <c r="C8" s="58">
        <f ca="1">Pasaia_1_1b!B26</f>
        <v>64</v>
      </c>
      <c r="D8" s="58">
        <f ca="1">Pasaia_1_2a!B26</f>
        <v>64</v>
      </c>
      <c r="E8" s="58">
        <f ca="1">Pasaia_1_2b!B26</f>
        <v>64</v>
      </c>
      <c r="F8" s="58">
        <f ca="1">Pasaia_1_3a!B26</f>
        <v>64</v>
      </c>
      <c r="G8" s="58">
        <f ca="1">Pasaia_1_3b!B26</f>
        <v>64</v>
      </c>
      <c r="H8" s="58">
        <f ca="1">Pasaia_1_4a!B26</f>
        <v>64</v>
      </c>
      <c r="I8" s="58">
        <f ca="1">Pasaia_1_4b!B26</f>
        <v>64</v>
      </c>
      <c r="J8" s="58">
        <f ca="1">Pasaia_1_5a!B26</f>
        <v>64</v>
      </c>
      <c r="K8" s="58">
        <f ca="1">Pasaia_1_5b!B26</f>
        <v>64</v>
      </c>
      <c r="L8" s="58">
        <f ca="1">Pasaia_1_6a!B26</f>
        <v>64</v>
      </c>
      <c r="M8" s="58">
        <f ca="1">Pasaia_1_6b!B26</f>
        <v>64</v>
      </c>
      <c r="N8" s="219">
        <f ca="1">Pasaia_1_7a!B26</f>
        <v>64</v>
      </c>
      <c r="O8" s="219">
        <f ca="1">Pasaia_1_7b!B26</f>
        <v>64</v>
      </c>
      <c r="P8" s="219">
        <f ca="1">Pasaia_1_8a!B26</f>
        <v>64</v>
      </c>
      <c r="Q8" s="219">
        <f ca="1">Pasaia_1_8b!B26</f>
        <v>64</v>
      </c>
      <c r="R8" s="219">
        <f ca="1">Pasaia_1_9a!B26</f>
        <v>64</v>
      </c>
      <c r="X8" s="281"/>
    </row>
    <row r="9" spans="1:24" ht="15.75" thickBot="1" x14ac:dyDescent="0.3">
      <c r="A9" s="274" t="s">
        <v>366</v>
      </c>
      <c r="B9" s="68">
        <f ca="1">Pasaia_1_1a!H75</f>
        <v>64</v>
      </c>
      <c r="C9" s="68">
        <f ca="1">Pasaia_1_1b!H75</f>
        <v>64</v>
      </c>
      <c r="D9" s="68">
        <f ca="1">Pasaia_1_2a!H75</f>
        <v>64</v>
      </c>
      <c r="E9" s="68">
        <f ca="1">Pasaia_1_2b!H75</f>
        <v>64</v>
      </c>
      <c r="F9" s="68">
        <f ca="1">Pasaia_1_3a!H75</f>
        <v>64</v>
      </c>
      <c r="G9" s="68">
        <f ca="1">Pasaia_1_3b!H75</f>
        <v>64</v>
      </c>
      <c r="H9" s="68">
        <f ca="1">Pasaia_1_4a!H75</f>
        <v>64</v>
      </c>
      <c r="I9" s="68">
        <f ca="1">Pasaia_1_4b!H75</f>
        <v>64</v>
      </c>
      <c r="J9" s="68">
        <f ca="1">Pasaia_1_5a!H75</f>
        <v>64</v>
      </c>
      <c r="K9" s="68">
        <f ca="1">Pasaia_1_5b!H75</f>
        <v>64</v>
      </c>
      <c r="L9" s="68">
        <f ca="1">Pasaia_1_6a!H75</f>
        <v>64</v>
      </c>
      <c r="M9" s="68">
        <f ca="1">Pasaia_1_6b!H75</f>
        <v>64</v>
      </c>
      <c r="N9" s="221">
        <f ca="1">Pasaia_1_7a!H75</f>
        <v>64</v>
      </c>
      <c r="O9" s="221">
        <f ca="1">Pasaia_1_7b!H75</f>
        <v>64</v>
      </c>
      <c r="P9" s="221">
        <f ca="1">Pasaia_1_8a!H75</f>
        <v>64</v>
      </c>
      <c r="Q9" s="221">
        <f ca="1">Pasaia_1_8b!H75</f>
        <v>64</v>
      </c>
      <c r="R9" s="221">
        <f ca="1">Pasaia_1_9a!H75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367</v>
      </c>
      <c r="T10" s="1" t="s">
        <v>368</v>
      </c>
      <c r="U10" s="1" t="s">
        <v>369</v>
      </c>
      <c r="V10" s="1" t="s">
        <v>370</v>
      </c>
      <c r="X10" s="281"/>
    </row>
    <row r="11" spans="1:24" x14ac:dyDescent="0.25">
      <c r="A11" s="275" t="s">
        <v>320</v>
      </c>
      <c r="B11" s="61">
        <f ca="1">Pasaia_1_1a!C16</f>
        <v>0</v>
      </c>
      <c r="C11" s="61">
        <f ca="1">Pasaia_1_1b!C16</f>
        <v>0</v>
      </c>
      <c r="D11" s="61">
        <f ca="1">Pasaia_1_2a!C16</f>
        <v>0</v>
      </c>
      <c r="E11" s="61">
        <f ca="1">Pasaia_1_2b!C16</f>
        <v>25</v>
      </c>
      <c r="F11" s="61">
        <f ca="1">Pasaia_1_3a!C16</f>
        <v>29.6875</v>
      </c>
      <c r="G11" s="61">
        <f ca="1">Pasaia_1_3b!C16</f>
        <v>1.5625</v>
      </c>
      <c r="H11" s="61">
        <f ca="1">Pasaia_1_4a!C16</f>
        <v>1.5625</v>
      </c>
      <c r="I11" s="61">
        <f ca="1">Pasaia_1_4b!C16</f>
        <v>18.75</v>
      </c>
      <c r="J11" s="61">
        <f ca="1">Pasaia_1_5a!C16</f>
        <v>23.4375</v>
      </c>
      <c r="K11" s="61">
        <f ca="1">Pasaia_1_5b!C16</f>
        <v>1.5625</v>
      </c>
      <c r="L11" s="61">
        <f ca="1">Pasaia_1_6a!C16</f>
        <v>1.5625</v>
      </c>
      <c r="M11" s="61">
        <f ca="1">Pasaia_1_6b!C16</f>
        <v>26.5625</v>
      </c>
      <c r="N11" s="36">
        <f ca="1">Pasaia_1_7a!C16</f>
        <v>26.5625</v>
      </c>
      <c r="O11" s="36">
        <f ca="1">Pasaia_1_7b!C16</f>
        <v>0</v>
      </c>
      <c r="P11" s="36">
        <f ca="1">Pasaia_1_8a!C16</f>
        <v>1.5625</v>
      </c>
      <c r="Q11" s="36">
        <f ca="1">Pasaia_1_8b!C16</f>
        <v>29.6875</v>
      </c>
      <c r="R11" s="36">
        <f ca="1">Pasaia_1_9a!C16</f>
        <v>29.6875</v>
      </c>
      <c r="S11" s="35"/>
      <c r="T11" s="36">
        <f ca="1">AVERAGE(B11:R11)</f>
        <v>12.775735294117647</v>
      </c>
      <c r="U11" s="36">
        <f ca="1">STDEV(B11:R11)</f>
        <v>13.272461408775181</v>
      </c>
      <c r="V11" s="36">
        <f ca="1">U11/SQRT(17)</f>
        <v>3.2190447235478969</v>
      </c>
      <c r="W11" s="35"/>
      <c r="X11" s="283"/>
    </row>
    <row r="12" spans="1:24" x14ac:dyDescent="0.25">
      <c r="A12" s="276" t="s">
        <v>321</v>
      </c>
      <c r="B12" s="59">
        <f ca="1">Pasaia_1_1a!C17</f>
        <v>0</v>
      </c>
      <c r="C12" s="59">
        <f ca="1">Pasaia_1_1b!C17</f>
        <v>0</v>
      </c>
      <c r="D12" s="59">
        <f ca="1">Pasaia_1_2a!C17</f>
        <v>0</v>
      </c>
      <c r="E12" s="59">
        <f ca="1">Pasaia_1_2b!C17</f>
        <v>1.5625</v>
      </c>
      <c r="F12" s="59">
        <f ca="1">Pasaia_1_3a!C17</f>
        <v>0</v>
      </c>
      <c r="G12" s="59">
        <f ca="1">Pasaia_1_3b!C17</f>
        <v>0</v>
      </c>
      <c r="H12" s="59">
        <f ca="1">Pasaia_1_4a!C17</f>
        <v>0</v>
      </c>
      <c r="I12" s="59">
        <f ca="1">Pasaia_1_4b!C17</f>
        <v>0</v>
      </c>
      <c r="J12" s="59">
        <f ca="1">Pasaia_1_5a!C17</f>
        <v>0</v>
      </c>
      <c r="K12" s="59">
        <f ca="1">Pasaia_1_5b!C17</f>
        <v>0</v>
      </c>
      <c r="L12" s="59">
        <f ca="1">Pasaia_1_6a!C17</f>
        <v>0</v>
      </c>
      <c r="M12" s="59">
        <f ca="1">Pasaia_1_6b!C17</f>
        <v>1.5625</v>
      </c>
      <c r="N12" s="32">
        <f ca="1">Pasaia_1_7a!C17</f>
        <v>0</v>
      </c>
      <c r="O12" s="32">
        <f ca="1">Pasaia_1_7b!C17</f>
        <v>0</v>
      </c>
      <c r="P12" s="32">
        <f ca="1">Pasaia_1_8a!C17</f>
        <v>0</v>
      </c>
      <c r="Q12" s="32">
        <f ca="1">Pasaia_1_8b!C17</f>
        <v>1.5625</v>
      </c>
      <c r="R12" s="32">
        <f ca="1">Pasaia_1_9a!C17</f>
        <v>0</v>
      </c>
      <c r="T12" s="32">
        <f ca="1">AVERAGE(B12:R12)</f>
        <v>0.27573529411764708</v>
      </c>
      <c r="U12" s="32">
        <f ca="1">STDEV(B12:R12)</f>
        <v>0.61398847499482478</v>
      </c>
      <c r="V12" s="32">
        <f ca="1">U12/SQRT(17)</f>
        <v>0.14891407854797473</v>
      </c>
      <c r="X12" s="281"/>
    </row>
    <row r="13" spans="1:24" x14ac:dyDescent="0.25">
      <c r="A13" s="275" t="s">
        <v>322</v>
      </c>
      <c r="B13" s="61">
        <f ca="1">Pasaia_1_1a!C18</f>
        <v>21.875</v>
      </c>
      <c r="C13" s="61">
        <f ca="1">Pasaia_1_1b!C18</f>
        <v>3.125</v>
      </c>
      <c r="D13" s="61">
        <f ca="1">Pasaia_1_2a!C18</f>
        <v>23.4375</v>
      </c>
      <c r="E13" s="61">
        <f ca="1">Pasaia_1_2b!C18</f>
        <v>3.125</v>
      </c>
      <c r="F13" s="61">
        <f ca="1">Pasaia_1_3a!C18</f>
        <v>15.625</v>
      </c>
      <c r="G13" s="61">
        <f ca="1">Pasaia_1_3b!C18</f>
        <v>7.8125</v>
      </c>
      <c r="H13" s="61">
        <f ca="1">Pasaia_1_4a!C18</f>
        <v>20.3125</v>
      </c>
      <c r="I13" s="61">
        <f ca="1">Pasaia_1_4b!C18</f>
        <v>1.5625</v>
      </c>
      <c r="J13" s="61">
        <f ca="1">Pasaia_1_5a!C18</f>
        <v>15.625</v>
      </c>
      <c r="K13" s="61">
        <f ca="1">Pasaia_1_5b!C18</f>
        <v>12.5</v>
      </c>
      <c r="L13" s="61">
        <f ca="1">Pasaia_1_6a!C18</f>
        <v>15.625</v>
      </c>
      <c r="M13" s="61">
        <f ca="1">Pasaia_1_6b!C18</f>
        <v>4.6875</v>
      </c>
      <c r="N13" s="36">
        <f ca="1">Pasaia_1_7a!C18</f>
        <v>9.375</v>
      </c>
      <c r="O13" s="36">
        <f ca="1">Pasaia_1_7b!C18</f>
        <v>1.5625</v>
      </c>
      <c r="P13" s="36">
        <f ca="1">Pasaia_1_8a!C18</f>
        <v>14.0625</v>
      </c>
      <c r="Q13" s="36">
        <f ca="1">Pasaia_1_8b!C18</f>
        <v>6.25</v>
      </c>
      <c r="R13" s="36">
        <f ca="1">Pasaia_1_9a!C18</f>
        <v>15.625</v>
      </c>
      <c r="S13" s="35"/>
      <c r="T13" s="36">
        <f ca="1">AVERAGE(B13:R13)</f>
        <v>11.305147058823529</v>
      </c>
      <c r="U13" s="36">
        <f ca="1">STDEV(B13:R13)</f>
        <v>7.2139757735521313</v>
      </c>
      <c r="V13" s="36">
        <f ca="1">U13/SQRT(17)</f>
        <v>1.7496461232354299</v>
      </c>
      <c r="W13" s="35"/>
      <c r="X13" s="283"/>
    </row>
    <row r="14" spans="1:24" x14ac:dyDescent="0.25">
      <c r="A14" s="276" t="s">
        <v>323</v>
      </c>
      <c r="B14" s="59">
        <f ca="1">Pasaia_1_1a!C19</f>
        <v>78.125</v>
      </c>
      <c r="C14" s="59">
        <f ca="1">Pasaia_1_1b!C19</f>
        <v>0</v>
      </c>
      <c r="D14" s="59">
        <f ca="1">Pasaia_1_2a!C19</f>
        <v>0</v>
      </c>
      <c r="E14" s="59">
        <f ca="1">Pasaia_1_2b!C19</f>
        <v>0</v>
      </c>
      <c r="F14" s="59">
        <f ca="1">Pasaia_1_3a!C19</f>
        <v>0</v>
      </c>
      <c r="G14" s="59">
        <f ca="1">Pasaia_1_3b!C19</f>
        <v>0</v>
      </c>
      <c r="H14" s="59">
        <f ca="1">Pasaia_1_4a!C19</f>
        <v>0</v>
      </c>
      <c r="I14" s="59">
        <f ca="1">Pasaia_1_4b!C19</f>
        <v>0</v>
      </c>
      <c r="J14" s="59">
        <f ca="1">Pasaia_1_5a!C19</f>
        <v>0</v>
      </c>
      <c r="K14" s="59">
        <f ca="1">Pasaia_1_5b!C19</f>
        <v>0</v>
      </c>
      <c r="L14" s="59">
        <f ca="1">Pasaia_1_6a!C19</f>
        <v>0</v>
      </c>
      <c r="M14" s="59">
        <f ca="1">Pasaia_1_6b!C19</f>
        <v>0</v>
      </c>
      <c r="N14" s="32">
        <f ca="1">Pasaia_1_7a!C19</f>
        <v>0</v>
      </c>
      <c r="O14" s="32">
        <f ca="1">Pasaia_1_7b!C19</f>
        <v>0</v>
      </c>
      <c r="P14" s="32">
        <f ca="1">Pasaia_1_8a!C19</f>
        <v>0</v>
      </c>
      <c r="Q14" s="32">
        <f ca="1">Pasaia_1_8b!C19</f>
        <v>0</v>
      </c>
      <c r="R14" s="32">
        <f ca="1">Pasaia_1_9a!C19</f>
        <v>3.125</v>
      </c>
      <c r="T14" s="32">
        <f ca="1">AVERAGE(B14:R14)</f>
        <v>4.7794117647058822</v>
      </c>
      <c r="U14" s="32">
        <f ca="1">STDEV(B14:R14)</f>
        <v>18.915856516619936</v>
      </c>
      <c r="V14" s="32">
        <f ca="1">U14/SQRT(17)</f>
        <v>4.5877690833560081</v>
      </c>
      <c r="X14" s="281"/>
    </row>
    <row r="15" spans="1:24" x14ac:dyDescent="0.25">
      <c r="A15" s="275" t="s">
        <v>324</v>
      </c>
      <c r="B15" s="61">
        <f ca="1">Pasaia_1_1a!C20</f>
        <v>0</v>
      </c>
      <c r="C15" s="61">
        <f ca="1">Pasaia_1_1b!C20</f>
        <v>39.0625</v>
      </c>
      <c r="D15" s="61">
        <f ca="1">Pasaia_1_2a!C20</f>
        <v>56.25</v>
      </c>
      <c r="E15" s="61">
        <f ca="1">Pasaia_1_2b!C20</f>
        <v>42.1875</v>
      </c>
      <c r="F15" s="61">
        <f ca="1">Pasaia_1_3a!C20</f>
        <v>43.75</v>
      </c>
      <c r="G15" s="61">
        <f ca="1">Pasaia_1_3b!C20</f>
        <v>40.625</v>
      </c>
      <c r="H15" s="61">
        <f ca="1">Pasaia_1_4a!C20</f>
        <v>67.1875</v>
      </c>
      <c r="I15" s="61">
        <f ca="1">Pasaia_1_4b!C20</f>
        <v>48.4375</v>
      </c>
      <c r="J15" s="61">
        <f ca="1">Pasaia_1_5a!C20</f>
        <v>45.3125</v>
      </c>
      <c r="K15" s="61">
        <f ca="1">Pasaia_1_5b!C20</f>
        <v>48.4375</v>
      </c>
      <c r="L15" s="61">
        <f ca="1">Pasaia_1_6a!C20</f>
        <v>60.9375</v>
      </c>
      <c r="M15" s="61">
        <f ca="1">Pasaia_1_6b!C20</f>
        <v>57.8125</v>
      </c>
      <c r="N15" s="36">
        <f ca="1">Pasaia_1_7a!C20</f>
        <v>56.25</v>
      </c>
      <c r="O15" s="36">
        <f ca="1">Pasaia_1_7b!C20</f>
        <v>75</v>
      </c>
      <c r="P15" s="36">
        <f ca="1">Pasaia_1_8a!C20</f>
        <v>70.3125</v>
      </c>
      <c r="Q15" s="36">
        <f ca="1">Pasaia_1_8b!C20</f>
        <v>54.6875</v>
      </c>
      <c r="R15" s="36">
        <f ca="1">Pasaia_1_9a!C20</f>
        <v>45.3125</v>
      </c>
      <c r="S15" s="35"/>
      <c r="T15" s="36">
        <f ca="1">AVERAGE(B15:R15)</f>
        <v>50.091911764705884</v>
      </c>
      <c r="U15" s="36">
        <f ca="1">STDEV(B15:R15)</f>
        <v>16.714647826864411</v>
      </c>
      <c r="V15" s="36">
        <f ca="1">U15/SQRT(17)</f>
        <v>4.0538975579507444</v>
      </c>
      <c r="W15" s="35"/>
      <c r="X15" s="283"/>
    </row>
    <row r="16" spans="1:24" x14ac:dyDescent="0.25">
      <c r="A16" s="276" t="s">
        <v>325</v>
      </c>
      <c r="B16" s="59">
        <f ca="1">Pasaia_1_1a!C21</f>
        <v>0</v>
      </c>
      <c r="C16" s="59">
        <f ca="1">Pasaia_1_1b!C21</f>
        <v>4.6875</v>
      </c>
      <c r="D16" s="59">
        <f ca="1">Pasaia_1_2a!C21</f>
        <v>0</v>
      </c>
      <c r="E16" s="59">
        <f ca="1">Pasaia_1_2b!C21</f>
        <v>0</v>
      </c>
      <c r="F16" s="59">
        <f ca="1">Pasaia_1_3a!C21</f>
        <v>1.5625</v>
      </c>
      <c r="G16" s="59">
        <f ca="1">Pasaia_1_3b!C21</f>
        <v>0</v>
      </c>
      <c r="H16" s="59">
        <f ca="1">Pasaia_1_4a!C21</f>
        <v>1.5625</v>
      </c>
      <c r="I16" s="59">
        <f ca="1">Pasaia_1_4b!C21</f>
        <v>4.6875</v>
      </c>
      <c r="J16" s="59">
        <f ca="1">Pasaia_1_5a!C21</f>
        <v>3.125</v>
      </c>
      <c r="K16" s="59">
        <f ca="1">Pasaia_1_5b!C21</f>
        <v>3.125</v>
      </c>
      <c r="L16" s="59">
        <f ca="1">Pasaia_1_6a!C21</f>
        <v>1.5625</v>
      </c>
      <c r="M16" s="59">
        <f ca="1">Pasaia_1_6b!C21</f>
        <v>1.5625</v>
      </c>
      <c r="N16" s="32">
        <f ca="1">Pasaia_1_7a!C21</f>
        <v>1.5625</v>
      </c>
      <c r="O16" s="32">
        <f ca="1">Pasaia_1_7b!C21</f>
        <v>4.6875</v>
      </c>
      <c r="P16" s="32">
        <f ca="1">Pasaia_1_8a!C21</f>
        <v>0</v>
      </c>
      <c r="Q16" s="32">
        <f ca="1">Pasaia_1_8b!C21</f>
        <v>1.5625</v>
      </c>
      <c r="R16" s="32">
        <f ca="1">Pasaia_1_9a!C21</f>
        <v>0</v>
      </c>
      <c r="T16" s="32">
        <f ca="1">AVERAGE(B16:R16)</f>
        <v>1.7463235294117647</v>
      </c>
      <c r="U16" s="32">
        <f ca="1">STDEV(B16:R16)</f>
        <v>1.7366216569569102</v>
      </c>
      <c r="V16" s="32">
        <f ca="1">U16/SQRT(17)</f>
        <v>0.42119261902167643</v>
      </c>
      <c r="X16" s="281"/>
    </row>
    <row r="17" spans="1:24" x14ac:dyDescent="0.25">
      <c r="A17" s="275" t="s">
        <v>326</v>
      </c>
      <c r="B17" s="61">
        <f ca="1">Pasaia_1_1a!C22</f>
        <v>0</v>
      </c>
      <c r="C17" s="61">
        <f ca="1">Pasaia_1_1b!C22</f>
        <v>0</v>
      </c>
      <c r="D17" s="61">
        <f ca="1">Pasaia_1_2a!C22</f>
        <v>0</v>
      </c>
      <c r="E17" s="61">
        <f ca="1">Pasaia_1_2b!C22</f>
        <v>0</v>
      </c>
      <c r="F17" s="61">
        <f ca="1">Pasaia_1_3a!C22</f>
        <v>0</v>
      </c>
      <c r="G17" s="61">
        <f ca="1">Pasaia_1_3b!C22</f>
        <v>0</v>
      </c>
      <c r="H17" s="61">
        <f ca="1">Pasaia_1_4a!C22</f>
        <v>0</v>
      </c>
      <c r="I17" s="61">
        <f ca="1">Pasaia_1_4b!C22</f>
        <v>0</v>
      </c>
      <c r="J17" s="61">
        <f ca="1">Pasaia_1_5a!C22</f>
        <v>1.5625</v>
      </c>
      <c r="K17" s="61">
        <f ca="1">Pasaia_1_5b!C22</f>
        <v>0</v>
      </c>
      <c r="L17" s="61">
        <f ca="1">Pasaia_1_6a!C22</f>
        <v>0</v>
      </c>
      <c r="M17" s="61">
        <f ca="1">Pasaia_1_6b!C22</f>
        <v>0</v>
      </c>
      <c r="N17" s="36">
        <f ca="1">Pasaia_1_7a!C22</f>
        <v>0</v>
      </c>
      <c r="O17" s="36">
        <f ca="1">Pasaia_1_7b!C22</f>
        <v>0</v>
      </c>
      <c r="P17" s="36">
        <f ca="1">Pasaia_1_8a!C22</f>
        <v>0</v>
      </c>
      <c r="Q17" s="36">
        <f ca="1">Pasaia_1_8b!C22</f>
        <v>0</v>
      </c>
      <c r="R17" s="36">
        <f ca="1">Pasaia_1_9a!C22</f>
        <v>0</v>
      </c>
      <c r="S17" s="35"/>
      <c r="T17" s="36">
        <f ca="1">AVERAGE(B17:R17)</f>
        <v>9.1911764705882359E-2</v>
      </c>
      <c r="U17" s="36">
        <f ca="1">STDEV(B17:R17)</f>
        <v>0.37896191411927027</v>
      </c>
      <c r="V17" s="36">
        <f ca="1">U17/SQRT(17)</f>
        <v>9.1911764705882346E-2</v>
      </c>
      <c r="W17" s="35"/>
      <c r="X17" s="283"/>
    </row>
    <row r="18" spans="1:24" x14ac:dyDescent="0.25">
      <c r="A18" s="276" t="s">
        <v>327</v>
      </c>
      <c r="B18" s="59">
        <f ca="1">Pasaia_1_1a!C23</f>
        <v>0</v>
      </c>
      <c r="C18" s="59">
        <f ca="1">Pasaia_1_1b!C23</f>
        <v>0</v>
      </c>
      <c r="D18" s="59">
        <f ca="1">Pasaia_1_2a!C23</f>
        <v>0</v>
      </c>
      <c r="E18" s="59">
        <f ca="1">Pasaia_1_2b!C23</f>
        <v>0</v>
      </c>
      <c r="F18" s="59">
        <f ca="1">Pasaia_1_3a!C23</f>
        <v>0</v>
      </c>
      <c r="G18" s="59">
        <f ca="1">Pasaia_1_3b!C23</f>
        <v>0</v>
      </c>
      <c r="H18" s="59">
        <f ca="1">Pasaia_1_4a!C23</f>
        <v>0</v>
      </c>
      <c r="I18" s="59">
        <f ca="1">Pasaia_1_4b!C23</f>
        <v>0</v>
      </c>
      <c r="J18" s="59">
        <f ca="1">Pasaia_1_5a!C23</f>
        <v>0</v>
      </c>
      <c r="K18" s="59">
        <f ca="1">Pasaia_1_5b!C23</f>
        <v>0</v>
      </c>
      <c r="L18" s="59">
        <f ca="1">Pasaia_1_6a!C23</f>
        <v>0</v>
      </c>
      <c r="M18" s="59">
        <f ca="1">Pasaia_1_6b!C23</f>
        <v>0</v>
      </c>
      <c r="N18" s="32">
        <f ca="1">Pasaia_1_7a!C23</f>
        <v>0</v>
      </c>
      <c r="O18" s="32">
        <f ca="1">Pasaia_1_7b!C23</f>
        <v>0</v>
      </c>
      <c r="P18" s="32">
        <f ca="1">Pasaia_1_8a!C23</f>
        <v>0</v>
      </c>
      <c r="Q18" s="32">
        <f ca="1">Pasaia_1_8b!C23</f>
        <v>0</v>
      </c>
      <c r="R18" s="32">
        <f ca="1">Pasaia_1_9a!C23</f>
        <v>0</v>
      </c>
      <c r="T18" s="32">
        <f ca="1">AVERAGE(B18:R18)</f>
        <v>0</v>
      </c>
      <c r="U18" s="32">
        <f ca="1">STDEV(B18:R18)</f>
        <v>0</v>
      </c>
      <c r="V18" s="32">
        <f ca="1">U18/SQRT(17)</f>
        <v>0</v>
      </c>
      <c r="X18" s="281"/>
    </row>
    <row r="19" spans="1:24" x14ac:dyDescent="0.25">
      <c r="A19" s="275" t="s">
        <v>328</v>
      </c>
      <c r="B19" s="61">
        <f ca="1">Pasaia_1_1a!C24</f>
        <v>0</v>
      </c>
      <c r="C19" s="61">
        <f ca="1">Pasaia_1_1b!C24</f>
        <v>53.125</v>
      </c>
      <c r="D19" s="61">
        <f ca="1">Pasaia_1_2a!C24</f>
        <v>20.3125</v>
      </c>
      <c r="E19" s="61">
        <f ca="1">Pasaia_1_2b!C24</f>
        <v>28.125</v>
      </c>
      <c r="F19" s="61">
        <f ca="1">Pasaia_1_3a!C24</f>
        <v>9.375</v>
      </c>
      <c r="G19" s="61">
        <f ca="1">Pasaia_1_3b!C24</f>
        <v>50</v>
      </c>
      <c r="H19" s="61">
        <f ca="1">Pasaia_1_4a!C24</f>
        <v>9.375</v>
      </c>
      <c r="I19" s="61">
        <f ca="1">Pasaia_1_4b!C24</f>
        <v>26.5625</v>
      </c>
      <c r="J19" s="61">
        <f ca="1">Pasaia_1_5a!C24</f>
        <v>10.9375</v>
      </c>
      <c r="K19" s="61">
        <f ca="1">Pasaia_1_5b!C24</f>
        <v>34.375</v>
      </c>
      <c r="L19" s="61">
        <f ca="1">Pasaia_1_6a!C24</f>
        <v>20.3125</v>
      </c>
      <c r="M19" s="61">
        <f ca="1">Pasaia_1_6b!C24</f>
        <v>7.8125</v>
      </c>
      <c r="N19" s="36">
        <f ca="1">Pasaia_1_7a!C24</f>
        <v>6.25</v>
      </c>
      <c r="O19" s="36">
        <f ca="1">Pasaia_1_7b!C24</f>
        <v>18.75</v>
      </c>
      <c r="P19" s="36">
        <f ca="1">Pasaia_1_8a!C24</f>
        <v>14.0625</v>
      </c>
      <c r="Q19" s="36">
        <f ca="1">Pasaia_1_8b!C24</f>
        <v>6.25</v>
      </c>
      <c r="R19" s="36">
        <f ca="1">Pasaia_1_9a!C24</f>
        <v>6.25</v>
      </c>
      <c r="S19" s="35"/>
      <c r="T19" s="36">
        <f ca="1">AVERAGE(B19:R19)</f>
        <v>18.933823529411764</v>
      </c>
      <c r="U19" s="36">
        <f ca="1">STDEV(B19:R19)</f>
        <v>15.318102779005034</v>
      </c>
      <c r="V19" s="36">
        <f ca="1">U19/SQRT(17)</f>
        <v>3.7151856318767749</v>
      </c>
      <c r="W19" s="35"/>
      <c r="X19" s="283"/>
    </row>
    <row r="20" spans="1:24" x14ac:dyDescent="0.25">
      <c r="A20" s="276" t="s">
        <v>329</v>
      </c>
      <c r="B20" s="59">
        <f ca="1">Pasaia_1_1a!C25</f>
        <v>0</v>
      </c>
      <c r="C20" s="59">
        <f ca="1">Pasaia_1_1b!C25</f>
        <v>0</v>
      </c>
      <c r="D20" s="59">
        <f ca="1">Pasaia_1_2a!C25</f>
        <v>0</v>
      </c>
      <c r="E20" s="59">
        <f ca="1">Pasaia_1_2b!C25</f>
        <v>0</v>
      </c>
      <c r="F20" s="59">
        <f ca="1">Pasaia_1_3a!C25</f>
        <v>0</v>
      </c>
      <c r="G20" s="59">
        <f ca="1">Pasaia_1_3b!C25</f>
        <v>0</v>
      </c>
      <c r="H20" s="59">
        <f ca="1">Pasaia_1_4a!C25</f>
        <v>0</v>
      </c>
      <c r="I20" s="59">
        <f ca="1">Pasaia_1_4b!C25</f>
        <v>0</v>
      </c>
      <c r="J20" s="59">
        <f ca="1">Pasaia_1_5a!C25</f>
        <v>0</v>
      </c>
      <c r="K20" s="59">
        <f ca="1">Pasaia_1_5b!C25</f>
        <v>0</v>
      </c>
      <c r="L20" s="59">
        <f ca="1">Pasaia_1_6a!C25</f>
        <v>0</v>
      </c>
      <c r="M20" s="59">
        <f ca="1">Pasaia_1_6b!C25</f>
        <v>0</v>
      </c>
      <c r="N20" s="32">
        <f ca="1">Pasaia_1_7a!C25</f>
        <v>0</v>
      </c>
      <c r="O20" s="32">
        <f ca="1">Pasaia_1_7b!C25</f>
        <v>0</v>
      </c>
      <c r="P20" s="32">
        <f ca="1">Pasaia_1_8a!C25</f>
        <v>0</v>
      </c>
      <c r="Q20" s="32">
        <f ca="1">Pasaia_1_8b!C25</f>
        <v>0</v>
      </c>
      <c r="R20" s="32">
        <f ca="1">Pasaia_1_9a!C25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371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372</v>
      </c>
      <c r="T23" s="1" t="s">
        <v>368</v>
      </c>
      <c r="U23" s="1" t="s">
        <v>369</v>
      </c>
      <c r="V23" s="1" t="s">
        <v>370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Pasaia_1_1a!I17</f>
        <v>0</v>
      </c>
      <c r="C25" s="59">
        <f ca="1">Pasaia_1_1b!I17</f>
        <v>0</v>
      </c>
      <c r="D25" s="59">
        <f ca="1">Pasaia_1_2a!I17</f>
        <v>0</v>
      </c>
      <c r="E25" s="59">
        <f ca="1">Pasaia_1_2b!I17</f>
        <v>0</v>
      </c>
      <c r="F25" s="59">
        <f ca="1">Pasaia_1_3a!I17</f>
        <v>0</v>
      </c>
      <c r="G25" s="59">
        <f ca="1">Pasaia_1_3b!I17</f>
        <v>0</v>
      </c>
      <c r="H25" s="59">
        <f ca="1">Pasaia_1_4a!I17</f>
        <v>0</v>
      </c>
      <c r="I25" s="59">
        <f ca="1">Pasaia_1_4b!I17</f>
        <v>0</v>
      </c>
      <c r="J25" s="59">
        <f ca="1">Pasaia_1_5a!I17</f>
        <v>0</v>
      </c>
      <c r="K25" s="59">
        <f ca="1">Pasaia_1_5b!I17</f>
        <v>0</v>
      </c>
      <c r="L25" s="59">
        <f ca="1">Pasaia_1_6a!I17</f>
        <v>0</v>
      </c>
      <c r="M25" s="59">
        <f ca="1">Pasaia_1_6b!I17</f>
        <v>0</v>
      </c>
      <c r="N25" s="32">
        <f ca="1">Pasaia_1_7a!I17</f>
        <v>0</v>
      </c>
      <c r="O25" s="32">
        <f ca="1">Pasaia_1_7b!I17</f>
        <v>0</v>
      </c>
      <c r="P25" s="32">
        <f ca="1">Pasaia_1_8a!I17</f>
        <v>0</v>
      </c>
      <c r="Q25" s="32">
        <f ca="1">Pasaia_1_8b!I17</f>
        <v>0</v>
      </c>
      <c r="R25" s="32">
        <f ca="1">Pasaia_1_9a!I17</f>
        <v>0</v>
      </c>
      <c r="T25" s="32">
        <f ca="1">AVERAGE(B25:R25)</f>
        <v>0</v>
      </c>
      <c r="U25" s="32">
        <f ca="1">STDEV(B25:R25)</f>
        <v>0</v>
      </c>
      <c r="V25" s="32">
        <f ca="1">U25/SQRT(17)</f>
        <v>0</v>
      </c>
      <c r="X25" s="281"/>
    </row>
    <row r="26" spans="1:24" x14ac:dyDescent="0.25">
      <c r="A26" s="276" t="s">
        <v>213</v>
      </c>
      <c r="B26" s="59">
        <f ca="1">Pasaia_1_1a!I18</f>
        <v>0</v>
      </c>
      <c r="C26" s="59">
        <f ca="1">Pasaia_1_1b!I18</f>
        <v>0</v>
      </c>
      <c r="D26" s="59">
        <f ca="1">Pasaia_1_2a!I18</f>
        <v>0</v>
      </c>
      <c r="E26" s="59">
        <f ca="1">Pasaia_1_2b!I18</f>
        <v>0</v>
      </c>
      <c r="F26" s="59">
        <f ca="1">Pasaia_1_3a!I18</f>
        <v>0</v>
      </c>
      <c r="G26" s="59">
        <f ca="1">Pasaia_1_3b!I18</f>
        <v>0</v>
      </c>
      <c r="H26" s="59">
        <f ca="1">Pasaia_1_4a!I18</f>
        <v>0</v>
      </c>
      <c r="I26" s="59">
        <f ca="1">Pasaia_1_4b!I18</f>
        <v>0</v>
      </c>
      <c r="J26" s="59">
        <f ca="1">Pasaia_1_5a!I18</f>
        <v>0</v>
      </c>
      <c r="K26" s="59">
        <f ca="1">Pasaia_1_5b!I18</f>
        <v>0</v>
      </c>
      <c r="L26" s="59">
        <f ca="1">Pasaia_1_6a!I18</f>
        <v>0</v>
      </c>
      <c r="M26" s="59">
        <f ca="1">Pasaia_1_6b!I18</f>
        <v>0</v>
      </c>
      <c r="N26" s="32">
        <f ca="1">Pasaia_1_7a!I18</f>
        <v>0</v>
      </c>
      <c r="O26" s="32">
        <f ca="1">Pasaia_1_7b!I18</f>
        <v>0</v>
      </c>
      <c r="P26" s="32">
        <f ca="1">Pasaia_1_8a!I18</f>
        <v>0</v>
      </c>
      <c r="Q26" s="32">
        <f ca="1">Pasaia_1_8b!I18</f>
        <v>0</v>
      </c>
      <c r="R26" s="32">
        <f ca="1">Pasaia_1_9a!I18</f>
        <v>0</v>
      </c>
      <c r="T26" s="32">
        <f ca="1">AVERAGE(B26:R26)</f>
        <v>0</v>
      </c>
      <c r="U26" s="32">
        <f ca="1">STDEV(B26:R26)</f>
        <v>0</v>
      </c>
      <c r="V26" s="32">
        <f ca="1">U26/SQRT(17)</f>
        <v>0</v>
      </c>
      <c r="X26" s="281"/>
    </row>
    <row r="27" spans="1:24" x14ac:dyDescent="0.25">
      <c r="A27" s="276" t="s">
        <v>214</v>
      </c>
      <c r="B27" s="59">
        <f ca="1">Pasaia_1_1a!I19</f>
        <v>0</v>
      </c>
      <c r="C27" s="59">
        <f ca="1">Pasaia_1_1b!I19</f>
        <v>0</v>
      </c>
      <c r="D27" s="59">
        <f ca="1">Pasaia_1_2a!I19</f>
        <v>0</v>
      </c>
      <c r="E27" s="59">
        <f ca="1">Pasaia_1_2b!I19</f>
        <v>0</v>
      </c>
      <c r="F27" s="59">
        <f ca="1">Pasaia_1_3a!I19</f>
        <v>0</v>
      </c>
      <c r="G27" s="59">
        <f ca="1">Pasaia_1_3b!I19</f>
        <v>0</v>
      </c>
      <c r="H27" s="59">
        <f ca="1">Pasaia_1_4a!I19</f>
        <v>0</v>
      </c>
      <c r="I27" s="59">
        <f ca="1">Pasaia_1_4b!I19</f>
        <v>0</v>
      </c>
      <c r="J27" s="59">
        <f ca="1">Pasaia_1_5a!I19</f>
        <v>0</v>
      </c>
      <c r="K27" s="59">
        <f ca="1">Pasaia_1_5b!I19</f>
        <v>0</v>
      </c>
      <c r="L27" s="59">
        <f ca="1">Pasaia_1_6a!I19</f>
        <v>0</v>
      </c>
      <c r="M27" s="59">
        <f ca="1">Pasaia_1_6b!I19</f>
        <v>0</v>
      </c>
      <c r="N27" s="32">
        <f ca="1">Pasaia_1_7a!I19</f>
        <v>0</v>
      </c>
      <c r="O27" s="32">
        <f ca="1">Pasaia_1_7b!I19</f>
        <v>0</v>
      </c>
      <c r="P27" s="32">
        <f ca="1">Pasaia_1_8a!I19</f>
        <v>0</v>
      </c>
      <c r="Q27" s="32">
        <f ca="1">Pasaia_1_8b!I19</f>
        <v>0</v>
      </c>
      <c r="R27" s="32">
        <f ca="1">Pasaia_1_9a!I19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Pasaia_1_1a!I20</f>
        <v>0</v>
      </c>
      <c r="C28" s="59">
        <f ca="1">Pasaia_1_1b!I20</f>
        <v>0</v>
      </c>
      <c r="D28" s="59">
        <f ca="1">Pasaia_1_2a!I20</f>
        <v>0</v>
      </c>
      <c r="E28" s="59">
        <f ca="1">Pasaia_1_2b!I20</f>
        <v>0</v>
      </c>
      <c r="F28" s="59">
        <f ca="1">Pasaia_1_3a!I20</f>
        <v>0</v>
      </c>
      <c r="G28" s="59">
        <f ca="1">Pasaia_1_3b!I20</f>
        <v>0</v>
      </c>
      <c r="H28" s="59">
        <f ca="1">Pasaia_1_4a!I20</f>
        <v>0</v>
      </c>
      <c r="I28" s="59">
        <f ca="1">Pasaia_1_4b!I20</f>
        <v>0</v>
      </c>
      <c r="J28" s="59">
        <f ca="1">Pasaia_1_5a!I20</f>
        <v>0</v>
      </c>
      <c r="K28" s="59">
        <f ca="1">Pasaia_1_5b!I20</f>
        <v>0</v>
      </c>
      <c r="L28" s="59">
        <f ca="1">Pasaia_1_6a!I20</f>
        <v>0</v>
      </c>
      <c r="M28" s="59">
        <f ca="1">Pasaia_1_6b!I20</f>
        <v>0</v>
      </c>
      <c r="N28" s="32">
        <f ca="1">Pasaia_1_7a!I20</f>
        <v>0</v>
      </c>
      <c r="O28" s="32">
        <f ca="1">Pasaia_1_7b!I20</f>
        <v>0</v>
      </c>
      <c r="P28" s="32">
        <f ca="1">Pasaia_1_8a!I20</f>
        <v>0</v>
      </c>
      <c r="Q28" s="32">
        <f ca="1">Pasaia_1_8b!I20</f>
        <v>0</v>
      </c>
      <c r="R28" s="32">
        <f ca="1">Pasaia_1_9a!I20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Pasaia_1_1a!I21</f>
        <v>0</v>
      </c>
      <c r="C29" s="59">
        <f ca="1">Pasaia_1_1b!I21</f>
        <v>0</v>
      </c>
      <c r="D29" s="59">
        <f ca="1">Pasaia_1_2a!I21</f>
        <v>0</v>
      </c>
      <c r="E29" s="59">
        <f ca="1">Pasaia_1_2b!I21</f>
        <v>0</v>
      </c>
      <c r="F29" s="59">
        <f ca="1">Pasaia_1_3a!I21</f>
        <v>0</v>
      </c>
      <c r="G29" s="59">
        <f ca="1">Pasaia_1_3b!I21</f>
        <v>0</v>
      </c>
      <c r="H29" s="59">
        <f ca="1">Pasaia_1_4a!I21</f>
        <v>0</v>
      </c>
      <c r="I29" s="59">
        <f ca="1">Pasaia_1_4b!I21</f>
        <v>0</v>
      </c>
      <c r="J29" s="59">
        <f ca="1">Pasaia_1_5a!I21</f>
        <v>0</v>
      </c>
      <c r="K29" s="59">
        <f ca="1">Pasaia_1_5b!I21</f>
        <v>0</v>
      </c>
      <c r="L29" s="59">
        <f ca="1">Pasaia_1_6a!I21</f>
        <v>0</v>
      </c>
      <c r="M29" s="59">
        <f ca="1">Pasaia_1_6b!I21</f>
        <v>0</v>
      </c>
      <c r="N29" s="32">
        <f ca="1">Pasaia_1_7a!I21</f>
        <v>0</v>
      </c>
      <c r="O29" s="32">
        <f ca="1">Pasaia_1_7b!I21</f>
        <v>0</v>
      </c>
      <c r="P29" s="32">
        <f ca="1">Pasaia_1_8a!I21</f>
        <v>0</v>
      </c>
      <c r="Q29" s="32">
        <f ca="1">Pasaia_1_8b!I21</f>
        <v>0</v>
      </c>
      <c r="R29" s="32">
        <f ca="1">Pasaia_1_9a!I21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Pasaia_1_1a!I22</f>
        <v>0</v>
      </c>
      <c r="C30" s="59">
        <f ca="1">Pasaia_1_1b!I22</f>
        <v>0</v>
      </c>
      <c r="D30" s="59">
        <f ca="1">Pasaia_1_2a!I22</f>
        <v>0</v>
      </c>
      <c r="E30" s="59">
        <f ca="1">Pasaia_1_2b!I22</f>
        <v>0</v>
      </c>
      <c r="F30" s="59">
        <f ca="1">Pasaia_1_3a!I22</f>
        <v>0</v>
      </c>
      <c r="G30" s="59">
        <f ca="1">Pasaia_1_3b!I22</f>
        <v>0</v>
      </c>
      <c r="H30" s="59">
        <f ca="1">Pasaia_1_4a!I22</f>
        <v>0</v>
      </c>
      <c r="I30" s="59">
        <f ca="1">Pasaia_1_4b!I22</f>
        <v>0</v>
      </c>
      <c r="J30" s="59">
        <f ca="1">Pasaia_1_5a!I22</f>
        <v>0</v>
      </c>
      <c r="K30" s="59">
        <f ca="1">Pasaia_1_5b!I22</f>
        <v>0</v>
      </c>
      <c r="L30" s="59">
        <f ca="1">Pasaia_1_6a!I22</f>
        <v>0</v>
      </c>
      <c r="M30" s="59">
        <f ca="1">Pasaia_1_6b!I22</f>
        <v>0</v>
      </c>
      <c r="N30" s="32">
        <f ca="1">Pasaia_1_7a!I22</f>
        <v>0</v>
      </c>
      <c r="O30" s="32">
        <f ca="1">Pasaia_1_7b!I22</f>
        <v>0</v>
      </c>
      <c r="P30" s="32">
        <f ca="1">Pasaia_1_8a!I22</f>
        <v>0</v>
      </c>
      <c r="Q30" s="32">
        <f ca="1">Pasaia_1_8b!I22</f>
        <v>0</v>
      </c>
      <c r="R30" s="32">
        <f ca="1">Pasaia_1_9a!I22</f>
        <v>0</v>
      </c>
      <c r="T30" s="32">
        <f ca="1">AVERAGE(B30:R30)</f>
        <v>0</v>
      </c>
      <c r="U30" s="32">
        <f ca="1">STDEV(B30:R30)</f>
        <v>0</v>
      </c>
      <c r="V30" s="32">
        <f ca="1">U30/SQRT(17)</f>
        <v>0</v>
      </c>
      <c r="X30" s="281"/>
    </row>
    <row r="31" spans="1:24" x14ac:dyDescent="0.25">
      <c r="A31" s="276" t="s">
        <v>218</v>
      </c>
      <c r="B31" s="59">
        <f ca="1">Pasaia_1_1a!I23</f>
        <v>0</v>
      </c>
      <c r="C31" s="59">
        <f ca="1">Pasaia_1_1b!I23</f>
        <v>0</v>
      </c>
      <c r="D31" s="59">
        <f ca="1">Pasaia_1_2a!I23</f>
        <v>0</v>
      </c>
      <c r="E31" s="59">
        <f ca="1">Pasaia_1_2b!I23</f>
        <v>3.125</v>
      </c>
      <c r="F31" s="59">
        <f ca="1">Pasaia_1_3a!I23</f>
        <v>7.8125</v>
      </c>
      <c r="G31" s="59">
        <f ca="1">Pasaia_1_3b!I23</f>
        <v>0</v>
      </c>
      <c r="H31" s="59">
        <f ca="1">Pasaia_1_4a!I23</f>
        <v>0</v>
      </c>
      <c r="I31" s="59">
        <f ca="1">Pasaia_1_4b!I23</f>
        <v>0</v>
      </c>
      <c r="J31" s="59">
        <f ca="1">Pasaia_1_5a!I23</f>
        <v>4.6875</v>
      </c>
      <c r="K31" s="59">
        <f ca="1">Pasaia_1_5b!I23</f>
        <v>1.5625</v>
      </c>
      <c r="L31" s="59">
        <f ca="1">Pasaia_1_6a!I23</f>
        <v>0</v>
      </c>
      <c r="M31" s="59">
        <f ca="1">Pasaia_1_6b!I23</f>
        <v>1.5625</v>
      </c>
      <c r="N31" s="32">
        <f ca="1">Pasaia_1_7a!I23</f>
        <v>6.25</v>
      </c>
      <c r="O31" s="32">
        <f ca="1">Pasaia_1_7b!I23</f>
        <v>0</v>
      </c>
      <c r="P31" s="32">
        <f ca="1">Pasaia_1_8a!I23</f>
        <v>1.5625</v>
      </c>
      <c r="Q31" s="32">
        <f ca="1">Pasaia_1_8b!I23</f>
        <v>3.125</v>
      </c>
      <c r="R31" s="32">
        <f ca="1">Pasaia_1_9a!I23</f>
        <v>7.8125</v>
      </c>
      <c r="T31" s="32">
        <f ca="1">AVERAGE(B31:R31)</f>
        <v>2.2058823529411766</v>
      </c>
      <c r="U31" s="32">
        <f ca="1">STDEV(B31:R31)</f>
        <v>2.8200216008116175</v>
      </c>
      <c r="V31" s="32">
        <f ca="1">U31/SQRT(17)</f>
        <v>0.68395570156880592</v>
      </c>
      <c r="X31" s="281"/>
    </row>
    <row r="32" spans="1:24" x14ac:dyDescent="0.25">
      <c r="A32" s="276" t="s">
        <v>219</v>
      </c>
      <c r="B32" s="59">
        <f ca="1">Pasaia_1_1a!I24</f>
        <v>0</v>
      </c>
      <c r="C32" s="59">
        <f ca="1">Pasaia_1_1b!I24</f>
        <v>0</v>
      </c>
      <c r="D32" s="59">
        <f ca="1">Pasaia_1_2a!I24</f>
        <v>0</v>
      </c>
      <c r="E32" s="59">
        <f ca="1">Pasaia_1_2b!I24</f>
        <v>0</v>
      </c>
      <c r="F32" s="59">
        <f ca="1">Pasaia_1_3a!I24</f>
        <v>0</v>
      </c>
      <c r="G32" s="59">
        <f ca="1">Pasaia_1_3b!I24</f>
        <v>0</v>
      </c>
      <c r="H32" s="59">
        <f ca="1">Pasaia_1_4a!I24</f>
        <v>0</v>
      </c>
      <c r="I32" s="59">
        <f ca="1">Pasaia_1_4b!I24</f>
        <v>0</v>
      </c>
      <c r="J32" s="59">
        <f ca="1">Pasaia_1_5a!I24</f>
        <v>0</v>
      </c>
      <c r="K32" s="59">
        <f ca="1">Pasaia_1_5b!I24</f>
        <v>0</v>
      </c>
      <c r="L32" s="59">
        <f ca="1">Pasaia_1_6a!I24</f>
        <v>0</v>
      </c>
      <c r="M32" s="59">
        <f ca="1">Pasaia_1_6b!I24</f>
        <v>0</v>
      </c>
      <c r="N32" s="32">
        <f ca="1">Pasaia_1_7a!I24</f>
        <v>0</v>
      </c>
      <c r="O32" s="32">
        <f ca="1">Pasaia_1_7b!I24</f>
        <v>0</v>
      </c>
      <c r="P32" s="32">
        <f ca="1">Pasaia_1_8a!I24</f>
        <v>0</v>
      </c>
      <c r="Q32" s="32">
        <f ca="1">Pasaia_1_8b!I24</f>
        <v>0</v>
      </c>
      <c r="R32" s="32">
        <f ca="1">Pasaia_1_9a!I24</f>
        <v>0</v>
      </c>
      <c r="T32" s="32">
        <f ca="1">AVERAGE(B32:R32)</f>
        <v>0</v>
      </c>
      <c r="U32" s="32">
        <f ca="1">STDEV(B32:R32)</f>
        <v>0</v>
      </c>
      <c r="V32" s="32">
        <f ca="1">U32/SQRT(17)</f>
        <v>0</v>
      </c>
      <c r="X32" s="281"/>
    </row>
    <row r="33" spans="1:24" x14ac:dyDescent="0.25">
      <c r="A33" s="276" t="s">
        <v>220</v>
      </c>
      <c r="B33" s="59">
        <f ca="1">Pasaia_1_1a!I25</f>
        <v>0</v>
      </c>
      <c r="C33" s="59">
        <f ca="1">Pasaia_1_1b!I25</f>
        <v>0</v>
      </c>
      <c r="D33" s="59">
        <f ca="1">Pasaia_1_2a!I25</f>
        <v>0</v>
      </c>
      <c r="E33" s="59">
        <f ca="1">Pasaia_1_2b!I25</f>
        <v>0</v>
      </c>
      <c r="F33" s="59">
        <f ca="1">Pasaia_1_3a!I25</f>
        <v>3.125</v>
      </c>
      <c r="G33" s="59">
        <f ca="1">Pasaia_1_3b!I25</f>
        <v>0</v>
      </c>
      <c r="H33" s="59">
        <f ca="1">Pasaia_1_4a!I25</f>
        <v>0</v>
      </c>
      <c r="I33" s="59">
        <f ca="1">Pasaia_1_4b!I25</f>
        <v>0</v>
      </c>
      <c r="J33" s="59">
        <f ca="1">Pasaia_1_5a!I25</f>
        <v>0</v>
      </c>
      <c r="K33" s="59">
        <f ca="1">Pasaia_1_5b!I25</f>
        <v>0</v>
      </c>
      <c r="L33" s="59">
        <f ca="1">Pasaia_1_6a!I25</f>
        <v>0</v>
      </c>
      <c r="M33" s="59">
        <f ca="1">Pasaia_1_6b!I25</f>
        <v>0</v>
      </c>
      <c r="N33" s="32">
        <f ca="1">Pasaia_1_7a!I25</f>
        <v>0</v>
      </c>
      <c r="O33" s="32">
        <f ca="1">Pasaia_1_7b!I25</f>
        <v>0</v>
      </c>
      <c r="P33" s="32">
        <f ca="1">Pasaia_1_8a!I25</f>
        <v>0</v>
      </c>
      <c r="Q33" s="32">
        <f ca="1">Pasaia_1_8b!I25</f>
        <v>0</v>
      </c>
      <c r="R33" s="32">
        <f ca="1">Pasaia_1_9a!I25</f>
        <v>0</v>
      </c>
      <c r="T33" s="32">
        <f ca="1">AVERAGE(B33:R33)</f>
        <v>0.18382352941176472</v>
      </c>
      <c r="U33" s="32">
        <f ca="1">STDEV(B33:R33)</f>
        <v>0.75792382823854054</v>
      </c>
      <c r="V33" s="32">
        <f ca="1">U33/SQRT(17)</f>
        <v>0.18382352941176469</v>
      </c>
      <c r="X33" s="281"/>
    </row>
    <row r="34" spans="1:24" x14ac:dyDescent="0.25">
      <c r="A34" s="276" t="s">
        <v>221</v>
      </c>
      <c r="B34" s="59">
        <f ca="1">Pasaia_1_1a!I26</f>
        <v>0</v>
      </c>
      <c r="C34" s="59">
        <f ca="1">Pasaia_1_1b!I26</f>
        <v>0</v>
      </c>
      <c r="D34" s="59">
        <f ca="1">Pasaia_1_2a!I26</f>
        <v>0</v>
      </c>
      <c r="E34" s="59">
        <f ca="1">Pasaia_1_2b!I26</f>
        <v>0</v>
      </c>
      <c r="F34" s="59">
        <f ca="1">Pasaia_1_3a!I26</f>
        <v>0</v>
      </c>
      <c r="G34" s="59">
        <f ca="1">Pasaia_1_3b!I26</f>
        <v>0</v>
      </c>
      <c r="H34" s="59">
        <f ca="1">Pasaia_1_4a!I26</f>
        <v>0</v>
      </c>
      <c r="I34" s="59">
        <f ca="1">Pasaia_1_4b!I26</f>
        <v>0</v>
      </c>
      <c r="J34" s="59">
        <f ca="1">Pasaia_1_5a!I26</f>
        <v>0</v>
      </c>
      <c r="K34" s="59">
        <f ca="1">Pasaia_1_5b!I26</f>
        <v>0</v>
      </c>
      <c r="L34" s="59">
        <f ca="1">Pasaia_1_6a!I26</f>
        <v>0</v>
      </c>
      <c r="M34" s="59">
        <f ca="1">Pasaia_1_6b!I26</f>
        <v>4.6875</v>
      </c>
      <c r="N34" s="32">
        <f ca="1">Pasaia_1_7a!I26</f>
        <v>0</v>
      </c>
      <c r="O34" s="32">
        <f ca="1">Pasaia_1_7b!I26</f>
        <v>0</v>
      </c>
      <c r="P34" s="32">
        <f ca="1">Pasaia_1_8a!I26</f>
        <v>0</v>
      </c>
      <c r="Q34" s="32">
        <f ca="1">Pasaia_1_8b!I26</f>
        <v>0</v>
      </c>
      <c r="R34" s="32">
        <f ca="1">Pasaia_1_9a!I26</f>
        <v>0</v>
      </c>
      <c r="T34" s="32">
        <f ca="1">AVERAGE(B34:R34)</f>
        <v>0.27573529411764708</v>
      </c>
      <c r="U34" s="32">
        <f ca="1">STDEV(B34:R34)</f>
        <v>1.1368857423578107</v>
      </c>
      <c r="V34" s="32">
        <f ca="1">U34/SQRT(17)</f>
        <v>0.27573529411764702</v>
      </c>
      <c r="X34" s="281"/>
    </row>
    <row r="35" spans="1:24" x14ac:dyDescent="0.25">
      <c r="A35" s="276" t="s">
        <v>222</v>
      </c>
      <c r="B35" s="59">
        <f ca="1">Pasaia_1_1a!I27</f>
        <v>0</v>
      </c>
      <c r="C35" s="59">
        <f ca="1">Pasaia_1_1b!I27</f>
        <v>0</v>
      </c>
      <c r="D35" s="59">
        <f ca="1">Pasaia_1_2a!I27</f>
        <v>0</v>
      </c>
      <c r="E35" s="59">
        <f ca="1">Pasaia_1_2b!I27</f>
        <v>0</v>
      </c>
      <c r="F35" s="59">
        <f ca="1">Pasaia_1_3a!I27</f>
        <v>0</v>
      </c>
      <c r="G35" s="59">
        <f ca="1">Pasaia_1_3b!I27</f>
        <v>0</v>
      </c>
      <c r="H35" s="59">
        <f ca="1">Pasaia_1_4a!I27</f>
        <v>0</v>
      </c>
      <c r="I35" s="59">
        <f ca="1">Pasaia_1_4b!I27</f>
        <v>0</v>
      </c>
      <c r="J35" s="59">
        <f ca="1">Pasaia_1_5a!I27</f>
        <v>0</v>
      </c>
      <c r="K35" s="59">
        <f ca="1">Pasaia_1_5b!I27</f>
        <v>0</v>
      </c>
      <c r="L35" s="59">
        <f ca="1">Pasaia_1_6a!I27</f>
        <v>0</v>
      </c>
      <c r="M35" s="59">
        <f ca="1">Pasaia_1_6b!I27</f>
        <v>0</v>
      </c>
      <c r="N35" s="32">
        <f ca="1">Pasaia_1_7a!I27</f>
        <v>0</v>
      </c>
      <c r="O35" s="32">
        <f ca="1">Pasaia_1_7b!I27</f>
        <v>0</v>
      </c>
      <c r="P35" s="32">
        <f ca="1">Pasaia_1_8a!I27</f>
        <v>0</v>
      </c>
      <c r="Q35" s="32">
        <f ca="1">Pasaia_1_8b!I27</f>
        <v>0</v>
      </c>
      <c r="R35" s="32">
        <f ca="1">Pasaia_1_9a!I27</f>
        <v>0</v>
      </c>
      <c r="T35" s="32">
        <f ca="1">AVERAGE(B35:R35)</f>
        <v>0</v>
      </c>
      <c r="U35" s="32">
        <f ca="1">STDEV(B35:R35)</f>
        <v>0</v>
      </c>
      <c r="V35" s="32">
        <f ca="1">U35/SQRT(17)</f>
        <v>0</v>
      </c>
      <c r="X35" s="281"/>
    </row>
    <row r="36" spans="1:24" x14ac:dyDescent="0.25">
      <c r="A36" s="276" t="s">
        <v>223</v>
      </c>
      <c r="B36" s="59">
        <f ca="1">Pasaia_1_1a!I28</f>
        <v>0</v>
      </c>
      <c r="C36" s="59">
        <f ca="1">Pasaia_1_1b!I28</f>
        <v>0</v>
      </c>
      <c r="D36" s="59">
        <f ca="1">Pasaia_1_2a!I28</f>
        <v>0</v>
      </c>
      <c r="E36" s="59">
        <f ca="1">Pasaia_1_2b!I28</f>
        <v>0</v>
      </c>
      <c r="F36" s="59">
        <f ca="1">Pasaia_1_3a!I28</f>
        <v>0</v>
      </c>
      <c r="G36" s="59">
        <f ca="1">Pasaia_1_3b!I28</f>
        <v>0</v>
      </c>
      <c r="H36" s="59">
        <f ca="1">Pasaia_1_4a!I28</f>
        <v>0</v>
      </c>
      <c r="I36" s="59">
        <f ca="1">Pasaia_1_4b!I28</f>
        <v>0</v>
      </c>
      <c r="J36" s="59">
        <f ca="1">Pasaia_1_5a!I28</f>
        <v>0</v>
      </c>
      <c r="K36" s="59">
        <f ca="1">Pasaia_1_5b!I28</f>
        <v>0</v>
      </c>
      <c r="L36" s="59">
        <f ca="1">Pasaia_1_6a!I28</f>
        <v>0</v>
      </c>
      <c r="M36" s="59">
        <f ca="1">Pasaia_1_6b!I28</f>
        <v>0</v>
      </c>
      <c r="N36" s="32">
        <f ca="1">Pasaia_1_7a!I28</f>
        <v>0</v>
      </c>
      <c r="O36" s="32">
        <f ca="1">Pasaia_1_7b!I28</f>
        <v>0</v>
      </c>
      <c r="P36" s="32">
        <f ca="1">Pasaia_1_8a!I28</f>
        <v>0</v>
      </c>
      <c r="Q36" s="32">
        <f ca="1">Pasaia_1_8b!I28</f>
        <v>0</v>
      </c>
      <c r="R36" s="32">
        <f ca="1">Pasaia_1_9a!I28</f>
        <v>0</v>
      </c>
      <c r="T36" s="32">
        <f ca="1">AVERAGE(B36:R36)</f>
        <v>0</v>
      </c>
      <c r="U36" s="32">
        <f ca="1">STDEV(B36:R36)</f>
        <v>0</v>
      </c>
      <c r="V36" s="32">
        <f ca="1">U36/SQRT(17)</f>
        <v>0</v>
      </c>
      <c r="X36" s="281"/>
    </row>
    <row r="37" spans="1:24" x14ac:dyDescent="0.25">
      <c r="A37" s="276" t="s">
        <v>224</v>
      </c>
      <c r="B37" s="59">
        <f ca="1">Pasaia_1_1a!I29</f>
        <v>0</v>
      </c>
      <c r="C37" s="59">
        <f ca="1">Pasaia_1_1b!I29</f>
        <v>0</v>
      </c>
      <c r="D37" s="59">
        <f ca="1">Pasaia_1_2a!I29</f>
        <v>0</v>
      </c>
      <c r="E37" s="59">
        <f ca="1">Pasaia_1_2b!I29</f>
        <v>0</v>
      </c>
      <c r="F37" s="59">
        <f ca="1">Pasaia_1_3a!I29</f>
        <v>0</v>
      </c>
      <c r="G37" s="59">
        <f ca="1">Pasaia_1_3b!I29</f>
        <v>0</v>
      </c>
      <c r="H37" s="59">
        <f ca="1">Pasaia_1_4a!I29</f>
        <v>0</v>
      </c>
      <c r="I37" s="59">
        <f ca="1">Pasaia_1_4b!I29</f>
        <v>0</v>
      </c>
      <c r="J37" s="59">
        <f ca="1">Pasaia_1_5a!I29</f>
        <v>0</v>
      </c>
      <c r="K37" s="59">
        <f ca="1">Pasaia_1_5b!I29</f>
        <v>0</v>
      </c>
      <c r="L37" s="59">
        <f ca="1">Pasaia_1_6a!I29</f>
        <v>0</v>
      </c>
      <c r="M37" s="59">
        <f ca="1">Pasaia_1_6b!I29</f>
        <v>0</v>
      </c>
      <c r="N37" s="32">
        <f ca="1">Pasaia_1_7a!I29</f>
        <v>0</v>
      </c>
      <c r="O37" s="32">
        <f ca="1">Pasaia_1_7b!I29</f>
        <v>0</v>
      </c>
      <c r="P37" s="32">
        <f ca="1">Pasaia_1_8a!I29</f>
        <v>0</v>
      </c>
      <c r="Q37" s="32">
        <f ca="1">Pasaia_1_8b!I29</f>
        <v>0</v>
      </c>
      <c r="R37" s="32">
        <f ca="1">Pasaia_1_9a!I29</f>
        <v>0</v>
      </c>
      <c r="T37" s="32">
        <f ca="1">AVERAGE(B37:R37)</f>
        <v>0</v>
      </c>
      <c r="U37" s="32">
        <f ca="1">STDEV(B37:R37)</f>
        <v>0</v>
      </c>
      <c r="V37" s="32">
        <f ca="1">U37/SQRT(17)</f>
        <v>0</v>
      </c>
      <c r="X37" s="281"/>
    </row>
    <row r="38" spans="1:24" x14ac:dyDescent="0.25">
      <c r="A38" s="276" t="s">
        <v>225</v>
      </c>
      <c r="B38" s="59">
        <f ca="1">Pasaia_1_1a!I30</f>
        <v>0</v>
      </c>
      <c r="C38" s="59">
        <f ca="1">Pasaia_1_1b!I30</f>
        <v>0</v>
      </c>
      <c r="D38" s="59">
        <f ca="1">Pasaia_1_2a!I30</f>
        <v>0</v>
      </c>
      <c r="E38" s="59">
        <f ca="1">Pasaia_1_2b!I30</f>
        <v>0</v>
      </c>
      <c r="F38" s="59">
        <f ca="1">Pasaia_1_3a!I30</f>
        <v>0</v>
      </c>
      <c r="G38" s="59">
        <f ca="1">Pasaia_1_3b!I30</f>
        <v>0</v>
      </c>
      <c r="H38" s="59">
        <f ca="1">Pasaia_1_4a!I30</f>
        <v>0</v>
      </c>
      <c r="I38" s="59">
        <f ca="1">Pasaia_1_4b!I30</f>
        <v>0</v>
      </c>
      <c r="J38" s="59">
        <f ca="1">Pasaia_1_5a!I30</f>
        <v>0</v>
      </c>
      <c r="K38" s="59">
        <f ca="1">Pasaia_1_5b!I30</f>
        <v>0</v>
      </c>
      <c r="L38" s="59">
        <f ca="1">Pasaia_1_6a!I30</f>
        <v>0</v>
      </c>
      <c r="M38" s="59">
        <f ca="1">Pasaia_1_6b!I30</f>
        <v>0</v>
      </c>
      <c r="N38" s="32">
        <f ca="1">Pasaia_1_7a!I30</f>
        <v>0</v>
      </c>
      <c r="O38" s="32">
        <f ca="1">Pasaia_1_7b!I30</f>
        <v>0</v>
      </c>
      <c r="P38" s="32">
        <f ca="1">Pasaia_1_8a!I30</f>
        <v>0</v>
      </c>
      <c r="Q38" s="32">
        <f ca="1">Pasaia_1_8b!I30</f>
        <v>0</v>
      </c>
      <c r="R38" s="32">
        <f ca="1">Pasaia_1_9a!I30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Pasaia_1_1a!I31</f>
        <v>0</v>
      </c>
      <c r="C39" s="59">
        <f ca="1">Pasaia_1_1b!I31</f>
        <v>0</v>
      </c>
      <c r="D39" s="59">
        <f ca="1">Pasaia_1_2a!I31</f>
        <v>0</v>
      </c>
      <c r="E39" s="59">
        <f ca="1">Pasaia_1_2b!I31</f>
        <v>0</v>
      </c>
      <c r="F39" s="59">
        <f ca="1">Pasaia_1_3a!I31</f>
        <v>0</v>
      </c>
      <c r="G39" s="59">
        <f ca="1">Pasaia_1_3b!I31</f>
        <v>0</v>
      </c>
      <c r="H39" s="59">
        <f ca="1">Pasaia_1_4a!I31</f>
        <v>0</v>
      </c>
      <c r="I39" s="59">
        <f ca="1">Pasaia_1_4b!I31</f>
        <v>0</v>
      </c>
      <c r="J39" s="59">
        <f ca="1">Pasaia_1_5a!I31</f>
        <v>0</v>
      </c>
      <c r="K39" s="59">
        <f ca="1">Pasaia_1_5b!I31</f>
        <v>0</v>
      </c>
      <c r="L39" s="59">
        <f ca="1">Pasaia_1_6a!I31</f>
        <v>0</v>
      </c>
      <c r="M39" s="59">
        <f ca="1">Pasaia_1_6b!I31</f>
        <v>0</v>
      </c>
      <c r="N39" s="32">
        <f ca="1">Pasaia_1_7a!I31</f>
        <v>0</v>
      </c>
      <c r="O39" s="32">
        <f ca="1">Pasaia_1_7b!I31</f>
        <v>0</v>
      </c>
      <c r="P39" s="32">
        <f ca="1">Pasaia_1_8a!I31</f>
        <v>0</v>
      </c>
      <c r="Q39" s="32">
        <f ca="1">Pasaia_1_8b!I31</f>
        <v>0</v>
      </c>
      <c r="R39" s="32">
        <f ca="1">Pasaia_1_9a!I31</f>
        <v>0</v>
      </c>
      <c r="T39" s="32">
        <f ca="1">AVERAGE(B39:R39)</f>
        <v>0</v>
      </c>
      <c r="U39" s="32">
        <f ca="1">STDEV(B39:R39)</f>
        <v>0</v>
      </c>
      <c r="V39" s="32">
        <f ca="1">U39/SQRT(17)</f>
        <v>0</v>
      </c>
      <c r="X39" s="281"/>
    </row>
    <row r="40" spans="1:24" x14ac:dyDescent="0.25">
      <c r="A40" s="276" t="s">
        <v>227</v>
      </c>
      <c r="B40" s="59">
        <f ca="1">Pasaia_1_1a!I32</f>
        <v>0</v>
      </c>
      <c r="C40" s="59">
        <f ca="1">Pasaia_1_1b!I32</f>
        <v>0</v>
      </c>
      <c r="D40" s="59">
        <f ca="1">Pasaia_1_2a!I32</f>
        <v>0</v>
      </c>
      <c r="E40" s="59">
        <f ca="1">Pasaia_1_2b!I32</f>
        <v>0</v>
      </c>
      <c r="F40" s="59">
        <f ca="1">Pasaia_1_3a!I32</f>
        <v>0</v>
      </c>
      <c r="G40" s="59">
        <f ca="1">Pasaia_1_3b!I32</f>
        <v>0</v>
      </c>
      <c r="H40" s="59">
        <f ca="1">Pasaia_1_4a!I32</f>
        <v>0</v>
      </c>
      <c r="I40" s="59">
        <f ca="1">Pasaia_1_4b!I32</f>
        <v>0</v>
      </c>
      <c r="J40" s="59">
        <f ca="1">Pasaia_1_5a!I32</f>
        <v>0</v>
      </c>
      <c r="K40" s="59">
        <f ca="1">Pasaia_1_5b!I32</f>
        <v>0</v>
      </c>
      <c r="L40" s="59">
        <f ca="1">Pasaia_1_6a!I32</f>
        <v>0</v>
      </c>
      <c r="M40" s="59">
        <f ca="1">Pasaia_1_6b!I32</f>
        <v>0</v>
      </c>
      <c r="N40" s="32">
        <f ca="1">Pasaia_1_7a!I32</f>
        <v>0</v>
      </c>
      <c r="O40" s="32">
        <f ca="1">Pasaia_1_7b!I32</f>
        <v>0</v>
      </c>
      <c r="P40" s="32">
        <f ca="1">Pasaia_1_8a!I32</f>
        <v>0</v>
      </c>
      <c r="Q40" s="32">
        <f ca="1">Pasaia_1_8b!I32</f>
        <v>0</v>
      </c>
      <c r="R40" s="32">
        <f ca="1">Pasaia_1_9a!I32</f>
        <v>0</v>
      </c>
      <c r="T40" s="32">
        <f ca="1">AVERAGE(B40:R40)</f>
        <v>0</v>
      </c>
      <c r="U40" s="32">
        <f ca="1">STDEV(B40:R40)</f>
        <v>0</v>
      </c>
      <c r="V40" s="32">
        <f ca="1">U40/SQRT(17)</f>
        <v>0</v>
      </c>
      <c r="X40" s="281"/>
    </row>
    <row r="41" spans="1:24" x14ac:dyDescent="0.25">
      <c r="A41" s="276" t="s">
        <v>228</v>
      </c>
      <c r="B41" s="59">
        <f ca="1">Pasaia_1_1a!I33</f>
        <v>0</v>
      </c>
      <c r="C41" s="59">
        <f ca="1">Pasaia_1_1b!I33</f>
        <v>0</v>
      </c>
      <c r="D41" s="59">
        <f ca="1">Pasaia_1_2a!I33</f>
        <v>0</v>
      </c>
      <c r="E41" s="59">
        <f ca="1">Pasaia_1_2b!I33</f>
        <v>21.875</v>
      </c>
      <c r="F41" s="59">
        <f ca="1">Pasaia_1_3a!I33</f>
        <v>17.1875</v>
      </c>
      <c r="G41" s="59">
        <f ca="1">Pasaia_1_3b!I33</f>
        <v>1.5625</v>
      </c>
      <c r="H41" s="59">
        <f ca="1">Pasaia_1_4a!I33</f>
        <v>1.5625</v>
      </c>
      <c r="I41" s="59">
        <f ca="1">Pasaia_1_4b!I33</f>
        <v>18.75</v>
      </c>
      <c r="J41" s="59">
        <f ca="1">Pasaia_1_5a!I33</f>
        <v>18.75</v>
      </c>
      <c r="K41" s="59">
        <f ca="1">Pasaia_1_5b!I33</f>
        <v>0</v>
      </c>
      <c r="L41" s="59">
        <f ca="1">Pasaia_1_6a!I33</f>
        <v>1.5625</v>
      </c>
      <c r="M41" s="59">
        <f ca="1">Pasaia_1_6b!I33</f>
        <v>20.3125</v>
      </c>
      <c r="N41" s="32">
        <f ca="1">Pasaia_1_7a!I33</f>
        <v>20.3125</v>
      </c>
      <c r="O41" s="32">
        <f ca="1">Pasaia_1_7b!I33</f>
        <v>0</v>
      </c>
      <c r="P41" s="32">
        <f ca="1">Pasaia_1_8a!I33</f>
        <v>0</v>
      </c>
      <c r="Q41" s="32">
        <f ca="1">Pasaia_1_8b!I33</f>
        <v>26.5625</v>
      </c>
      <c r="R41" s="32">
        <f ca="1">Pasaia_1_9a!I33</f>
        <v>21.875</v>
      </c>
      <c r="T41" s="32">
        <f ca="1">AVERAGE(B41:R41)</f>
        <v>10.018382352941176</v>
      </c>
      <c r="U41" s="32">
        <f ca="1">STDEV(B41:R41)</f>
        <v>10.569403363200976</v>
      </c>
      <c r="V41" s="32">
        <f ca="1">U41/SQRT(17)</f>
        <v>2.5634568509550686</v>
      </c>
      <c r="X41" s="281"/>
    </row>
    <row r="42" spans="1:24" x14ac:dyDescent="0.25">
      <c r="A42" s="276" t="s">
        <v>229</v>
      </c>
      <c r="B42" s="59">
        <f ca="1">Pasaia_1_1a!I34</f>
        <v>0</v>
      </c>
      <c r="C42" s="59">
        <f ca="1">Pasaia_1_1b!I34</f>
        <v>0</v>
      </c>
      <c r="D42" s="59">
        <f ca="1">Pasaia_1_2a!I34</f>
        <v>0</v>
      </c>
      <c r="E42" s="59">
        <f ca="1">Pasaia_1_2b!I34</f>
        <v>0</v>
      </c>
      <c r="F42" s="59">
        <f ca="1">Pasaia_1_3a!I34</f>
        <v>1.5625</v>
      </c>
      <c r="G42" s="59">
        <f ca="1">Pasaia_1_3b!I34</f>
        <v>0</v>
      </c>
      <c r="H42" s="59">
        <f ca="1">Pasaia_1_4a!I34</f>
        <v>0</v>
      </c>
      <c r="I42" s="59">
        <f ca="1">Pasaia_1_4b!I34</f>
        <v>0</v>
      </c>
      <c r="J42" s="59">
        <f ca="1">Pasaia_1_5a!I34</f>
        <v>0</v>
      </c>
      <c r="K42" s="59">
        <f ca="1">Pasaia_1_5b!I34</f>
        <v>0</v>
      </c>
      <c r="L42" s="59">
        <f ca="1">Pasaia_1_6a!I34</f>
        <v>0</v>
      </c>
      <c r="M42" s="59">
        <f ca="1">Pasaia_1_6b!I34</f>
        <v>0</v>
      </c>
      <c r="N42" s="32">
        <f ca="1">Pasaia_1_7a!I34</f>
        <v>0</v>
      </c>
      <c r="O42" s="32">
        <f ca="1">Pasaia_1_7b!I34</f>
        <v>0</v>
      </c>
      <c r="P42" s="32">
        <f ca="1">Pasaia_1_8a!I34</f>
        <v>0</v>
      </c>
      <c r="Q42" s="32">
        <f ca="1">Pasaia_1_8b!I34</f>
        <v>0</v>
      </c>
      <c r="R42" s="32">
        <f ca="1">Pasaia_1_9a!I34</f>
        <v>0</v>
      </c>
      <c r="T42" s="32">
        <f ca="1">AVERAGE(B42:R42)</f>
        <v>9.1911764705882359E-2</v>
      </c>
      <c r="U42" s="32">
        <f ca="1">STDEV(B42:R42)</f>
        <v>0.37896191411927027</v>
      </c>
      <c r="V42" s="32">
        <f ca="1">U42/SQRT(17)</f>
        <v>9.1911764705882346E-2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Pasaia_1_1a!I36</f>
        <v>0</v>
      </c>
      <c r="C44" s="59">
        <f ca="1">Pasaia_1_1b!I36</f>
        <v>0</v>
      </c>
      <c r="D44" s="59">
        <f ca="1">Pasaia_1_2a!I36</f>
        <v>0</v>
      </c>
      <c r="E44" s="59">
        <f ca="1">Pasaia_1_2b!I36</f>
        <v>0</v>
      </c>
      <c r="F44" s="59">
        <f ca="1">Pasaia_1_3a!I36</f>
        <v>0</v>
      </c>
      <c r="G44" s="59">
        <f ca="1">Pasaia_1_3b!I36</f>
        <v>0</v>
      </c>
      <c r="H44" s="59">
        <f ca="1">Pasaia_1_4a!I36</f>
        <v>0</v>
      </c>
      <c r="I44" s="59">
        <f ca="1">Pasaia_1_4b!I36</f>
        <v>0</v>
      </c>
      <c r="J44" s="59">
        <f ca="1">Pasaia_1_5a!I36</f>
        <v>0</v>
      </c>
      <c r="K44" s="59">
        <f ca="1">Pasaia_1_5b!I36</f>
        <v>0</v>
      </c>
      <c r="L44" s="59">
        <f ca="1">Pasaia_1_6a!I36</f>
        <v>0</v>
      </c>
      <c r="M44" s="59">
        <f ca="1">Pasaia_1_6b!I36</f>
        <v>0</v>
      </c>
      <c r="N44" s="32">
        <f ca="1">Pasaia_1_7a!I36</f>
        <v>0</v>
      </c>
      <c r="O44" s="32">
        <f ca="1">Pasaia_1_7b!I36</f>
        <v>0</v>
      </c>
      <c r="P44" s="32">
        <f ca="1">Pasaia_1_8a!I36</f>
        <v>0</v>
      </c>
      <c r="Q44" s="32">
        <f ca="1">Pasaia_1_8b!I36</f>
        <v>0</v>
      </c>
      <c r="R44" s="32">
        <f ca="1">Pasaia_1_9a!I36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Pasaia_1_1a!I37</f>
        <v>0</v>
      </c>
      <c r="C45" s="59">
        <f ca="1">Pasaia_1_1b!I37</f>
        <v>0</v>
      </c>
      <c r="D45" s="59">
        <f ca="1">Pasaia_1_2a!I37</f>
        <v>0</v>
      </c>
      <c r="E45" s="59">
        <f ca="1">Pasaia_1_2b!I37</f>
        <v>1.5625</v>
      </c>
      <c r="F45" s="59">
        <f ca="1">Pasaia_1_3a!I37</f>
        <v>0</v>
      </c>
      <c r="G45" s="59">
        <f ca="1">Pasaia_1_3b!I37</f>
        <v>0</v>
      </c>
      <c r="H45" s="59">
        <f ca="1">Pasaia_1_4a!I37</f>
        <v>0</v>
      </c>
      <c r="I45" s="59">
        <f ca="1">Pasaia_1_4b!I37</f>
        <v>0</v>
      </c>
      <c r="J45" s="59">
        <f ca="1">Pasaia_1_5a!I37</f>
        <v>0</v>
      </c>
      <c r="K45" s="59">
        <f ca="1">Pasaia_1_5b!I37</f>
        <v>0</v>
      </c>
      <c r="L45" s="59">
        <f ca="1">Pasaia_1_6a!I37</f>
        <v>0</v>
      </c>
      <c r="M45" s="59">
        <f ca="1">Pasaia_1_6b!I37</f>
        <v>1.5625</v>
      </c>
      <c r="N45" s="32">
        <f ca="1">Pasaia_1_7a!I37</f>
        <v>0</v>
      </c>
      <c r="O45" s="32">
        <f ca="1">Pasaia_1_7b!I37</f>
        <v>0</v>
      </c>
      <c r="P45" s="32">
        <f ca="1">Pasaia_1_8a!I37</f>
        <v>0</v>
      </c>
      <c r="Q45" s="32">
        <f ca="1">Pasaia_1_8b!I37</f>
        <v>1.5625</v>
      </c>
      <c r="R45" s="32">
        <f ca="1">Pasaia_1_9a!I37</f>
        <v>0</v>
      </c>
      <c r="T45" s="32">
        <f ca="1">AVERAGE(B45:R45)</f>
        <v>0.27573529411764708</v>
      </c>
      <c r="U45" s="32">
        <f ca="1">STDEV(B45:R45)</f>
        <v>0.61398847499482478</v>
      </c>
      <c r="V45" s="32">
        <f ca="1">U45/SQRT(17)</f>
        <v>0.14891407854797473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Pasaia_1_1a!I39</f>
        <v>21.875</v>
      </c>
      <c r="C47" s="59">
        <f ca="1">Pasaia_1_1b!I39</f>
        <v>0</v>
      </c>
      <c r="D47" s="59">
        <f ca="1">Pasaia_1_2a!I39</f>
        <v>0</v>
      </c>
      <c r="E47" s="59">
        <f ca="1">Pasaia_1_2b!I39</f>
        <v>0</v>
      </c>
      <c r="F47" s="59">
        <f ca="1">Pasaia_1_3a!I39</f>
        <v>0</v>
      </c>
      <c r="G47" s="59">
        <f ca="1">Pasaia_1_3b!I39</f>
        <v>0</v>
      </c>
      <c r="H47" s="59">
        <f ca="1">Pasaia_1_4a!I39</f>
        <v>0</v>
      </c>
      <c r="I47" s="59">
        <f ca="1">Pasaia_1_4b!I39</f>
        <v>0</v>
      </c>
      <c r="J47" s="59">
        <f ca="1">Pasaia_1_5a!I39</f>
        <v>0</v>
      </c>
      <c r="K47" s="59">
        <f ca="1">Pasaia_1_5b!I39</f>
        <v>0</v>
      </c>
      <c r="L47" s="59">
        <f ca="1">Pasaia_1_6a!I39</f>
        <v>0</v>
      </c>
      <c r="M47" s="59">
        <f ca="1">Pasaia_1_6b!I39</f>
        <v>0</v>
      </c>
      <c r="N47" s="32">
        <f ca="1">Pasaia_1_7a!I39</f>
        <v>0</v>
      </c>
      <c r="O47" s="32">
        <f ca="1">Pasaia_1_7b!I39</f>
        <v>0</v>
      </c>
      <c r="P47" s="32">
        <f ca="1">Pasaia_1_8a!I39</f>
        <v>0</v>
      </c>
      <c r="Q47" s="32">
        <f ca="1">Pasaia_1_8b!I39</f>
        <v>0</v>
      </c>
      <c r="R47" s="32">
        <f ca="1">Pasaia_1_9a!I39</f>
        <v>0</v>
      </c>
      <c r="T47" s="32">
        <f ca="1">AVERAGE(B47:R47)</f>
        <v>1.286764705882353</v>
      </c>
      <c r="U47" s="32">
        <f ca="1">STDEV(B47:R47)</f>
        <v>5.3054667976697836</v>
      </c>
      <c r="V47" s="32">
        <f ca="1">U47/SQRT(17)</f>
        <v>1.2867647058823528</v>
      </c>
      <c r="X47" s="281"/>
    </row>
    <row r="48" spans="1:24" x14ac:dyDescent="0.25">
      <c r="A48" s="276" t="s">
        <v>233</v>
      </c>
      <c r="B48" s="59">
        <f ca="1">Pasaia_1_1a!I40</f>
        <v>0</v>
      </c>
      <c r="C48" s="59">
        <f ca="1">Pasaia_1_1b!I40</f>
        <v>0</v>
      </c>
      <c r="D48" s="59">
        <f ca="1">Pasaia_1_2a!I40</f>
        <v>0</v>
      </c>
      <c r="E48" s="59">
        <f ca="1">Pasaia_1_2b!I40</f>
        <v>0</v>
      </c>
      <c r="F48" s="59">
        <f ca="1">Pasaia_1_3a!I40</f>
        <v>0</v>
      </c>
      <c r="G48" s="59">
        <f ca="1">Pasaia_1_3b!I40</f>
        <v>0</v>
      </c>
      <c r="H48" s="59">
        <f ca="1">Pasaia_1_4a!I40</f>
        <v>0</v>
      </c>
      <c r="I48" s="59">
        <f ca="1">Pasaia_1_4b!I40</f>
        <v>0</v>
      </c>
      <c r="J48" s="59">
        <f ca="1">Pasaia_1_5a!I40</f>
        <v>0</v>
      </c>
      <c r="K48" s="59">
        <f ca="1">Pasaia_1_5b!I40</f>
        <v>0</v>
      </c>
      <c r="L48" s="59">
        <f ca="1">Pasaia_1_6a!I40</f>
        <v>0</v>
      </c>
      <c r="M48" s="59">
        <f ca="1">Pasaia_1_6b!I40</f>
        <v>0</v>
      </c>
      <c r="N48" s="32">
        <f ca="1">Pasaia_1_7a!I40</f>
        <v>0</v>
      </c>
      <c r="O48" s="32">
        <f ca="1">Pasaia_1_7b!I40</f>
        <v>0</v>
      </c>
      <c r="P48" s="32">
        <f ca="1">Pasaia_1_8a!I40</f>
        <v>0</v>
      </c>
      <c r="Q48" s="32">
        <f ca="1">Pasaia_1_8b!I40</f>
        <v>0</v>
      </c>
      <c r="R48" s="32">
        <f ca="1">Pasaia_1_9a!I40</f>
        <v>0</v>
      </c>
      <c r="T48" s="32">
        <f ca="1">AVERAGE(B48:R48)</f>
        <v>0</v>
      </c>
      <c r="U48" s="32">
        <f ca="1">STDEV(B48:R48)</f>
        <v>0</v>
      </c>
      <c r="V48" s="32">
        <f ca="1">U48/SQRT(17)</f>
        <v>0</v>
      </c>
      <c r="X48" s="281"/>
    </row>
    <row r="49" spans="1:24" x14ac:dyDescent="0.25">
      <c r="A49" s="276" t="s">
        <v>234</v>
      </c>
      <c r="B49" s="59">
        <f ca="1">Pasaia_1_1a!I41</f>
        <v>0</v>
      </c>
      <c r="C49" s="59">
        <f ca="1">Pasaia_1_1b!I41</f>
        <v>0</v>
      </c>
      <c r="D49" s="59">
        <f ca="1">Pasaia_1_2a!I41</f>
        <v>0</v>
      </c>
      <c r="E49" s="59">
        <f ca="1">Pasaia_1_2b!I41</f>
        <v>0</v>
      </c>
      <c r="F49" s="59">
        <f ca="1">Pasaia_1_3a!I41</f>
        <v>0</v>
      </c>
      <c r="G49" s="59">
        <f ca="1">Pasaia_1_3b!I41</f>
        <v>0</v>
      </c>
      <c r="H49" s="59">
        <f ca="1">Pasaia_1_4a!I41</f>
        <v>0</v>
      </c>
      <c r="I49" s="59">
        <f ca="1">Pasaia_1_4b!I41</f>
        <v>0</v>
      </c>
      <c r="J49" s="59">
        <f ca="1">Pasaia_1_5a!I41</f>
        <v>0</v>
      </c>
      <c r="K49" s="59">
        <f ca="1">Pasaia_1_5b!I41</f>
        <v>0</v>
      </c>
      <c r="L49" s="59">
        <f ca="1">Pasaia_1_6a!I41</f>
        <v>0</v>
      </c>
      <c r="M49" s="59">
        <f ca="1">Pasaia_1_6b!I41</f>
        <v>0</v>
      </c>
      <c r="N49" s="32">
        <f ca="1">Pasaia_1_7a!I41</f>
        <v>0</v>
      </c>
      <c r="O49" s="32">
        <f ca="1">Pasaia_1_7b!I41</f>
        <v>0</v>
      </c>
      <c r="P49" s="32">
        <f ca="1">Pasaia_1_8a!I41</f>
        <v>0</v>
      </c>
      <c r="Q49" s="32">
        <f ca="1">Pasaia_1_8b!I41</f>
        <v>0</v>
      </c>
      <c r="R49" s="32">
        <f ca="1">Pasaia_1_9a!I41</f>
        <v>0</v>
      </c>
      <c r="T49" s="32">
        <f ca="1">AVERAGE(B49:R49)</f>
        <v>0</v>
      </c>
      <c r="U49" s="32">
        <f ca="1">STDEV(B49:R49)</f>
        <v>0</v>
      </c>
      <c r="V49" s="32">
        <f ca="1">U49/SQRT(17)</f>
        <v>0</v>
      </c>
      <c r="X49" s="281"/>
    </row>
    <row r="50" spans="1:24" x14ac:dyDescent="0.25">
      <c r="A50" s="276" t="s">
        <v>235</v>
      </c>
      <c r="B50" s="59">
        <f ca="1">Pasaia_1_1a!I42</f>
        <v>0</v>
      </c>
      <c r="C50" s="59">
        <f ca="1">Pasaia_1_1b!I42</f>
        <v>0</v>
      </c>
      <c r="D50" s="59">
        <f ca="1">Pasaia_1_2a!I42</f>
        <v>0</v>
      </c>
      <c r="E50" s="59">
        <f ca="1">Pasaia_1_2b!I42</f>
        <v>0</v>
      </c>
      <c r="F50" s="59">
        <f ca="1">Pasaia_1_3a!I42</f>
        <v>4.6875</v>
      </c>
      <c r="G50" s="59">
        <f ca="1">Pasaia_1_3b!I42</f>
        <v>0</v>
      </c>
      <c r="H50" s="59">
        <f ca="1">Pasaia_1_4a!I42</f>
        <v>0</v>
      </c>
      <c r="I50" s="59">
        <f ca="1">Pasaia_1_4b!I42</f>
        <v>0</v>
      </c>
      <c r="J50" s="59">
        <f ca="1">Pasaia_1_5a!I42</f>
        <v>1.5625</v>
      </c>
      <c r="K50" s="59">
        <f ca="1">Pasaia_1_5b!I42</f>
        <v>0</v>
      </c>
      <c r="L50" s="59">
        <f ca="1">Pasaia_1_6a!I42</f>
        <v>0</v>
      </c>
      <c r="M50" s="59">
        <f ca="1">Pasaia_1_6b!I42</f>
        <v>0</v>
      </c>
      <c r="N50" s="32">
        <f ca="1">Pasaia_1_7a!I42</f>
        <v>3.125</v>
      </c>
      <c r="O50" s="32">
        <f ca="1">Pasaia_1_7b!I42</f>
        <v>0</v>
      </c>
      <c r="P50" s="32">
        <f ca="1">Pasaia_1_8a!I42</f>
        <v>0</v>
      </c>
      <c r="Q50" s="32">
        <f ca="1">Pasaia_1_8b!I42</f>
        <v>0</v>
      </c>
      <c r="R50" s="32">
        <f ca="1">Pasaia_1_9a!I42</f>
        <v>4.6875</v>
      </c>
      <c r="T50" s="32">
        <f ca="1">AVERAGE(B50:R50)</f>
        <v>0.82720588235294112</v>
      </c>
      <c r="U50" s="32">
        <f ca="1">STDEV(B50:R50)</f>
        <v>1.6680782548604354</v>
      </c>
      <c r="V50" s="32">
        <f ca="1">U50/SQRT(17)</f>
        <v>0.40456840215209122</v>
      </c>
      <c r="X50" s="281"/>
    </row>
    <row r="51" spans="1:24" x14ac:dyDescent="0.25">
      <c r="A51" s="276" t="s">
        <v>236</v>
      </c>
      <c r="B51" s="59">
        <f ca="1">Pasaia_1_1a!I43</f>
        <v>0</v>
      </c>
      <c r="C51" s="59">
        <f ca="1">Pasaia_1_1b!I43</f>
        <v>0</v>
      </c>
      <c r="D51" s="59">
        <f ca="1">Pasaia_1_2a!I43</f>
        <v>0</v>
      </c>
      <c r="E51" s="59">
        <f ca="1">Pasaia_1_2b!I43</f>
        <v>0</v>
      </c>
      <c r="F51" s="59">
        <f ca="1">Pasaia_1_3a!I43</f>
        <v>0</v>
      </c>
      <c r="G51" s="59">
        <f ca="1">Pasaia_1_3b!I43</f>
        <v>0</v>
      </c>
      <c r="H51" s="59">
        <f ca="1">Pasaia_1_4a!I43</f>
        <v>9.375</v>
      </c>
      <c r="I51" s="59">
        <f ca="1">Pasaia_1_4b!I43</f>
        <v>0</v>
      </c>
      <c r="J51" s="59">
        <f ca="1">Pasaia_1_5a!I43</f>
        <v>0</v>
      </c>
      <c r="K51" s="59">
        <f ca="1">Pasaia_1_5b!I43</f>
        <v>0</v>
      </c>
      <c r="L51" s="59">
        <f ca="1">Pasaia_1_6a!I43</f>
        <v>0</v>
      </c>
      <c r="M51" s="59">
        <f ca="1">Pasaia_1_6b!I43</f>
        <v>0</v>
      </c>
      <c r="N51" s="32">
        <f ca="1">Pasaia_1_7a!I43</f>
        <v>0</v>
      </c>
      <c r="O51" s="32">
        <f ca="1">Pasaia_1_7b!I43</f>
        <v>0</v>
      </c>
      <c r="P51" s="32">
        <f ca="1">Pasaia_1_8a!I43</f>
        <v>0</v>
      </c>
      <c r="Q51" s="32">
        <f ca="1">Pasaia_1_8b!I43</f>
        <v>0</v>
      </c>
      <c r="R51" s="32">
        <f ca="1">Pasaia_1_9a!I43</f>
        <v>0</v>
      </c>
      <c r="T51" s="32">
        <f ca="1">AVERAGE(B51:R51)</f>
        <v>0.55147058823529416</v>
      </c>
      <c r="U51" s="32">
        <f ca="1">STDEV(B51:R51)</f>
        <v>2.2737714847156214</v>
      </c>
      <c r="V51" s="32">
        <f ca="1">U51/SQRT(17)</f>
        <v>0.55147058823529405</v>
      </c>
      <c r="X51" s="281"/>
    </row>
    <row r="52" spans="1:24" x14ac:dyDescent="0.25">
      <c r="A52" s="276" t="s">
        <v>237</v>
      </c>
      <c r="B52" s="59">
        <f ca="1">Pasaia_1_1a!I44</f>
        <v>0</v>
      </c>
      <c r="C52" s="59">
        <f ca="1">Pasaia_1_1b!I44</f>
        <v>3.125</v>
      </c>
      <c r="D52" s="59">
        <f ca="1">Pasaia_1_2a!I44</f>
        <v>23.4375</v>
      </c>
      <c r="E52" s="59">
        <f ca="1">Pasaia_1_2b!I44</f>
        <v>3.125</v>
      </c>
      <c r="F52" s="59">
        <f ca="1">Pasaia_1_3a!I44</f>
        <v>10.9375</v>
      </c>
      <c r="G52" s="59">
        <f ca="1">Pasaia_1_3b!I44</f>
        <v>7.8125</v>
      </c>
      <c r="H52" s="59">
        <f ca="1">Pasaia_1_4a!I44</f>
        <v>10.9375</v>
      </c>
      <c r="I52" s="59">
        <f ca="1">Pasaia_1_4b!I44</f>
        <v>1.5625</v>
      </c>
      <c r="J52" s="59">
        <f ca="1">Pasaia_1_5a!I44</f>
        <v>14.0625</v>
      </c>
      <c r="K52" s="59">
        <f ca="1">Pasaia_1_5b!I44</f>
        <v>12.5</v>
      </c>
      <c r="L52" s="59">
        <f ca="1">Pasaia_1_6a!I44</f>
        <v>15.625</v>
      </c>
      <c r="M52" s="59">
        <f ca="1">Pasaia_1_6b!I44</f>
        <v>4.6875</v>
      </c>
      <c r="N52" s="32">
        <f ca="1">Pasaia_1_7a!I44</f>
        <v>6.25</v>
      </c>
      <c r="O52" s="32">
        <f ca="1">Pasaia_1_7b!I44</f>
        <v>1.5625</v>
      </c>
      <c r="P52" s="32">
        <f ca="1">Pasaia_1_8a!I44</f>
        <v>14.0625</v>
      </c>
      <c r="Q52" s="32">
        <f ca="1">Pasaia_1_8b!I44</f>
        <v>6.25</v>
      </c>
      <c r="R52" s="32">
        <f ca="1">Pasaia_1_9a!I44</f>
        <v>10.9375</v>
      </c>
      <c r="T52" s="32">
        <f ca="1">AVERAGE(B52:R52)</f>
        <v>8.639705882352942</v>
      </c>
      <c r="U52" s="32">
        <f ca="1">STDEV(B52:R52)</f>
        <v>6.2284209276379379</v>
      </c>
      <c r="V52" s="32">
        <f ca="1">U52/SQRT(17)</f>
        <v>1.510613962674044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Pasaia_1_1a!I46</f>
        <v>76.5625</v>
      </c>
      <c r="C54" s="59">
        <f ca="1">Pasaia_1_1b!I46</f>
        <v>0</v>
      </c>
      <c r="D54" s="59">
        <f ca="1">Pasaia_1_2a!I46</f>
        <v>0</v>
      </c>
      <c r="E54" s="59">
        <f ca="1">Pasaia_1_2b!I46</f>
        <v>0</v>
      </c>
      <c r="F54" s="59">
        <f ca="1">Pasaia_1_3a!I46</f>
        <v>0</v>
      </c>
      <c r="G54" s="59">
        <f ca="1">Pasaia_1_3b!I46</f>
        <v>0</v>
      </c>
      <c r="H54" s="59">
        <f ca="1">Pasaia_1_4a!I46</f>
        <v>0</v>
      </c>
      <c r="I54" s="59">
        <f ca="1">Pasaia_1_4b!I46</f>
        <v>0</v>
      </c>
      <c r="J54" s="59">
        <f ca="1">Pasaia_1_5a!I46</f>
        <v>0</v>
      </c>
      <c r="K54" s="59">
        <f ca="1">Pasaia_1_5b!I46</f>
        <v>0</v>
      </c>
      <c r="L54" s="59">
        <f ca="1">Pasaia_1_6a!I46</f>
        <v>0</v>
      </c>
      <c r="M54" s="59">
        <f ca="1">Pasaia_1_6b!I46</f>
        <v>0</v>
      </c>
      <c r="N54" s="32">
        <f ca="1">Pasaia_1_7a!I46</f>
        <v>0</v>
      </c>
      <c r="O54" s="32">
        <f ca="1">Pasaia_1_7b!I46</f>
        <v>0</v>
      </c>
      <c r="P54" s="32">
        <f ca="1">Pasaia_1_8a!I46</f>
        <v>0</v>
      </c>
      <c r="Q54" s="32">
        <f ca="1">Pasaia_1_8b!I46</f>
        <v>0</v>
      </c>
      <c r="R54" s="32">
        <f ca="1">Pasaia_1_9a!I46</f>
        <v>0</v>
      </c>
      <c r="T54" s="32">
        <f ca="1">AVERAGE(B54:R54)</f>
        <v>4.5036764705882355</v>
      </c>
      <c r="U54" s="32">
        <f ca="1">STDEV(B54:R54)</f>
        <v>18.569133791844244</v>
      </c>
      <c r="V54" s="32">
        <f ca="1">U54/SQRT(17)</f>
        <v>4.5036764705882355</v>
      </c>
      <c r="X54" s="281"/>
    </row>
    <row r="55" spans="1:24" x14ac:dyDescent="0.25">
      <c r="A55" s="276" t="s">
        <v>239</v>
      </c>
      <c r="B55" s="59">
        <f ca="1">Pasaia_1_1a!I47</f>
        <v>1.5625</v>
      </c>
      <c r="C55" s="59">
        <f ca="1">Pasaia_1_1b!I47</f>
        <v>0</v>
      </c>
      <c r="D55" s="59">
        <f ca="1">Pasaia_1_2a!I47</f>
        <v>0</v>
      </c>
      <c r="E55" s="59">
        <f ca="1">Pasaia_1_2b!I47</f>
        <v>0</v>
      </c>
      <c r="F55" s="59">
        <f ca="1">Pasaia_1_3a!I47</f>
        <v>0</v>
      </c>
      <c r="G55" s="59">
        <f ca="1">Pasaia_1_3b!I47</f>
        <v>0</v>
      </c>
      <c r="H55" s="59">
        <f ca="1">Pasaia_1_4a!I47</f>
        <v>0</v>
      </c>
      <c r="I55" s="59">
        <f ca="1">Pasaia_1_4b!I47</f>
        <v>0</v>
      </c>
      <c r="J55" s="59">
        <f ca="1">Pasaia_1_5a!I47</f>
        <v>0</v>
      </c>
      <c r="K55" s="59">
        <f ca="1">Pasaia_1_5b!I47</f>
        <v>0</v>
      </c>
      <c r="L55" s="59">
        <f ca="1">Pasaia_1_6a!I47</f>
        <v>0</v>
      </c>
      <c r="M55" s="59">
        <f ca="1">Pasaia_1_6b!I47</f>
        <v>0</v>
      </c>
      <c r="N55" s="32">
        <f ca="1">Pasaia_1_7a!I47</f>
        <v>0</v>
      </c>
      <c r="O55" s="32">
        <f ca="1">Pasaia_1_7b!I47</f>
        <v>0</v>
      </c>
      <c r="P55" s="32">
        <f ca="1">Pasaia_1_8a!I47</f>
        <v>0</v>
      </c>
      <c r="Q55" s="32">
        <f ca="1">Pasaia_1_8b!I47</f>
        <v>0</v>
      </c>
      <c r="R55" s="32">
        <f ca="1">Pasaia_1_9a!I47</f>
        <v>3.125</v>
      </c>
      <c r="T55" s="32">
        <f ca="1">AVERAGE(B55:R55)</f>
        <v>0.27573529411764708</v>
      </c>
      <c r="U55" s="32">
        <f ca="1">STDEV(B55:R55)</f>
        <v>0.82592834354831934</v>
      </c>
      <c r="V55" s="32">
        <f ca="1">U55/SQRT(17)</f>
        <v>0.20031704703771477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Pasaia_1_1a!I49</f>
        <v>0</v>
      </c>
      <c r="C57" s="59">
        <f ca="1">Pasaia_1_1b!I49</f>
        <v>29.6875</v>
      </c>
      <c r="D57" s="59">
        <f ca="1">Pasaia_1_2a!I49</f>
        <v>45.3125</v>
      </c>
      <c r="E57" s="59">
        <f ca="1">Pasaia_1_2b!I49</f>
        <v>14.0625</v>
      </c>
      <c r="F57" s="59">
        <f ca="1">Pasaia_1_3a!I49</f>
        <v>34.375</v>
      </c>
      <c r="G57" s="59">
        <f ca="1">Pasaia_1_3b!I49</f>
        <v>23.4375</v>
      </c>
      <c r="H57" s="59">
        <f ca="1">Pasaia_1_4a!I49</f>
        <v>46.875</v>
      </c>
      <c r="I57" s="59">
        <f ca="1">Pasaia_1_4b!I49</f>
        <v>9.375</v>
      </c>
      <c r="J57" s="59">
        <f ca="1">Pasaia_1_5a!I49</f>
        <v>29.6875</v>
      </c>
      <c r="K57" s="59">
        <f ca="1">Pasaia_1_5b!I49</f>
        <v>17.1875</v>
      </c>
      <c r="L57" s="59">
        <f ca="1">Pasaia_1_6a!I49</f>
        <v>43.75</v>
      </c>
      <c r="M57" s="59">
        <f ca="1">Pasaia_1_6b!I49</f>
        <v>20.3125</v>
      </c>
      <c r="N57" s="32">
        <f ca="1">Pasaia_1_7a!I49</f>
        <v>35.9375</v>
      </c>
      <c r="O57" s="32">
        <f ca="1">Pasaia_1_7b!I49</f>
        <v>40.625</v>
      </c>
      <c r="P57" s="32">
        <f ca="1">Pasaia_1_8a!I49</f>
        <v>42.1875</v>
      </c>
      <c r="Q57" s="32">
        <f ca="1">Pasaia_1_8b!I49</f>
        <v>23.4375</v>
      </c>
      <c r="R57" s="32">
        <f ca="1">Pasaia_1_9a!I49</f>
        <v>31.25</v>
      </c>
      <c r="T57" s="32">
        <f ca="1">AVERAGE(B57:R57)</f>
        <v>28.676470588235293</v>
      </c>
      <c r="U57" s="32">
        <f ca="1">STDEV(B57:R57)</f>
        <v>13.508410923234305</v>
      </c>
      <c r="V57" s="32">
        <f ca="1">U57/SQRT(17)</f>
        <v>3.2762708865142596</v>
      </c>
      <c r="X57" s="281"/>
    </row>
    <row r="58" spans="1:24" x14ac:dyDescent="0.25">
      <c r="A58" s="276" t="s">
        <v>241</v>
      </c>
      <c r="B58" s="59">
        <f ca="1">Pasaia_1_1a!I50</f>
        <v>0</v>
      </c>
      <c r="C58" s="59">
        <f ca="1">Pasaia_1_1b!I50</f>
        <v>0</v>
      </c>
      <c r="D58" s="59">
        <f ca="1">Pasaia_1_2a!I50</f>
        <v>0</v>
      </c>
      <c r="E58" s="59">
        <f ca="1">Pasaia_1_2b!I50</f>
        <v>0</v>
      </c>
      <c r="F58" s="59">
        <f ca="1">Pasaia_1_3a!I50</f>
        <v>0</v>
      </c>
      <c r="G58" s="59">
        <f ca="1">Pasaia_1_3b!I50</f>
        <v>0</v>
      </c>
      <c r="H58" s="59">
        <f ca="1">Pasaia_1_4a!I50</f>
        <v>0</v>
      </c>
      <c r="I58" s="59">
        <f ca="1">Pasaia_1_4b!I50</f>
        <v>0</v>
      </c>
      <c r="J58" s="59">
        <f ca="1">Pasaia_1_5a!I50</f>
        <v>0</v>
      </c>
      <c r="K58" s="59">
        <f ca="1">Pasaia_1_5b!I50</f>
        <v>0</v>
      </c>
      <c r="L58" s="59">
        <f ca="1">Pasaia_1_6a!I50</f>
        <v>0</v>
      </c>
      <c r="M58" s="59">
        <f ca="1">Pasaia_1_6b!I50</f>
        <v>0</v>
      </c>
      <c r="N58" s="32">
        <f ca="1">Pasaia_1_7a!I50</f>
        <v>0</v>
      </c>
      <c r="O58" s="32">
        <f ca="1">Pasaia_1_7b!I50</f>
        <v>0</v>
      </c>
      <c r="P58" s="32">
        <f ca="1">Pasaia_1_8a!I50</f>
        <v>0</v>
      </c>
      <c r="Q58" s="32">
        <f ca="1">Pasaia_1_8b!I50</f>
        <v>0</v>
      </c>
      <c r="R58" s="32">
        <f ca="1">Pasaia_1_9a!I50</f>
        <v>0</v>
      </c>
      <c r="T58" s="32">
        <f ca="1">AVERAGE(B58:R58)</f>
        <v>0</v>
      </c>
      <c r="U58" s="32">
        <f ca="1">STDEV(B58:R58)</f>
        <v>0</v>
      </c>
      <c r="V58" s="32">
        <f ca="1">U58/SQRT(17)</f>
        <v>0</v>
      </c>
      <c r="X58" s="281"/>
    </row>
    <row r="59" spans="1:24" x14ac:dyDescent="0.25">
      <c r="A59" s="276" t="s">
        <v>242</v>
      </c>
      <c r="B59" s="59">
        <f ca="1">Pasaia_1_1a!I51</f>
        <v>0</v>
      </c>
      <c r="C59" s="59">
        <f ca="1">Pasaia_1_1b!I51</f>
        <v>9.375</v>
      </c>
      <c r="D59" s="59">
        <f ca="1">Pasaia_1_2a!I51</f>
        <v>10.9375</v>
      </c>
      <c r="E59" s="59">
        <f ca="1">Pasaia_1_2b!I51</f>
        <v>28.125</v>
      </c>
      <c r="F59" s="59">
        <f ca="1">Pasaia_1_3a!I51</f>
        <v>9.375</v>
      </c>
      <c r="G59" s="59">
        <f ca="1">Pasaia_1_3b!I51</f>
        <v>17.1875</v>
      </c>
      <c r="H59" s="59">
        <f ca="1">Pasaia_1_4a!I51</f>
        <v>20.3125</v>
      </c>
      <c r="I59" s="59">
        <f ca="1">Pasaia_1_4b!I51</f>
        <v>39.0625</v>
      </c>
      <c r="J59" s="59">
        <f ca="1">Pasaia_1_5a!I51</f>
        <v>15.625</v>
      </c>
      <c r="K59" s="59">
        <f ca="1">Pasaia_1_5b!I51</f>
        <v>31.25</v>
      </c>
      <c r="L59" s="59">
        <f ca="1">Pasaia_1_6a!I51</f>
        <v>17.1875</v>
      </c>
      <c r="M59" s="59">
        <f ca="1">Pasaia_1_6b!I51</f>
        <v>37.5</v>
      </c>
      <c r="N59" s="32">
        <f ca="1">Pasaia_1_7a!I51</f>
        <v>20.3125</v>
      </c>
      <c r="O59" s="32">
        <f ca="1">Pasaia_1_7b!I51</f>
        <v>34.375</v>
      </c>
      <c r="P59" s="32">
        <f ca="1">Pasaia_1_8a!I51</f>
        <v>28.125</v>
      </c>
      <c r="Q59" s="32">
        <f ca="1">Pasaia_1_8b!I51</f>
        <v>31.25</v>
      </c>
      <c r="R59" s="32">
        <f ca="1">Pasaia_1_9a!I51</f>
        <v>14.0625</v>
      </c>
      <c r="T59" s="32">
        <f ca="1">AVERAGE(B59:R59)</f>
        <v>21.415441176470587</v>
      </c>
      <c r="U59" s="32">
        <f ca="1">STDEV(B59:R59)</f>
        <v>11.19622436482824</v>
      </c>
      <c r="V59" s="32">
        <f ca="1">U59/SQRT(17)</f>
        <v>2.7154832743706372</v>
      </c>
      <c r="X59" s="281"/>
    </row>
    <row r="60" spans="1:24" x14ac:dyDescent="0.25">
      <c r="A60" s="276" t="s">
        <v>243</v>
      </c>
      <c r="B60" s="59">
        <f ca="1">Pasaia_1_1a!I52</f>
        <v>0</v>
      </c>
      <c r="C60" s="59">
        <f ca="1">Pasaia_1_1b!I52</f>
        <v>0</v>
      </c>
      <c r="D60" s="59">
        <f ca="1">Pasaia_1_2a!I52</f>
        <v>0</v>
      </c>
      <c r="E60" s="59">
        <f ca="1">Pasaia_1_2b!I52</f>
        <v>0</v>
      </c>
      <c r="F60" s="59">
        <f ca="1">Pasaia_1_3a!I52</f>
        <v>0</v>
      </c>
      <c r="G60" s="59">
        <f ca="1">Pasaia_1_3b!I52</f>
        <v>0</v>
      </c>
      <c r="H60" s="59">
        <f ca="1">Pasaia_1_4a!I52</f>
        <v>0</v>
      </c>
      <c r="I60" s="59">
        <f ca="1">Pasaia_1_4b!I52</f>
        <v>0</v>
      </c>
      <c r="J60" s="59">
        <f ca="1">Pasaia_1_5a!I52</f>
        <v>0</v>
      </c>
      <c r="K60" s="59">
        <f ca="1">Pasaia_1_5b!I52</f>
        <v>0</v>
      </c>
      <c r="L60" s="59">
        <f ca="1">Pasaia_1_6a!I52</f>
        <v>0</v>
      </c>
      <c r="M60" s="59">
        <f ca="1">Pasaia_1_6b!I52</f>
        <v>0</v>
      </c>
      <c r="N60" s="32">
        <f ca="1">Pasaia_1_7a!I52</f>
        <v>0</v>
      </c>
      <c r="O60" s="32">
        <f ca="1">Pasaia_1_7b!I52</f>
        <v>0</v>
      </c>
      <c r="P60" s="32">
        <f ca="1">Pasaia_1_8a!I52</f>
        <v>0</v>
      </c>
      <c r="Q60" s="32">
        <f ca="1">Pasaia_1_8b!I52</f>
        <v>0</v>
      </c>
      <c r="R60" s="32">
        <f ca="1">Pasaia_1_9a!I52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Pasaia_1_1a!I54</f>
        <v>0</v>
      </c>
      <c r="C62" s="59">
        <f ca="1">Pasaia_1_1b!I54</f>
        <v>0</v>
      </c>
      <c r="D62" s="59">
        <f ca="1">Pasaia_1_2a!I54</f>
        <v>0</v>
      </c>
      <c r="E62" s="59">
        <f ca="1">Pasaia_1_2b!I54</f>
        <v>0</v>
      </c>
      <c r="F62" s="59">
        <f ca="1">Pasaia_1_3a!I54</f>
        <v>0</v>
      </c>
      <c r="G62" s="59">
        <f ca="1">Pasaia_1_3b!I54</f>
        <v>0</v>
      </c>
      <c r="H62" s="59">
        <f ca="1">Pasaia_1_4a!I54</f>
        <v>0</v>
      </c>
      <c r="I62" s="59">
        <f ca="1">Pasaia_1_4b!I54</f>
        <v>0</v>
      </c>
      <c r="J62" s="59">
        <f ca="1">Pasaia_1_5a!I54</f>
        <v>0</v>
      </c>
      <c r="K62" s="59">
        <f ca="1">Pasaia_1_5b!I54</f>
        <v>0</v>
      </c>
      <c r="L62" s="59">
        <f ca="1">Pasaia_1_6a!I54</f>
        <v>0</v>
      </c>
      <c r="M62" s="59">
        <f ca="1">Pasaia_1_6b!I54</f>
        <v>0</v>
      </c>
      <c r="N62" s="32">
        <f ca="1">Pasaia_1_7a!I54</f>
        <v>0</v>
      </c>
      <c r="O62" s="32">
        <f ca="1">Pasaia_1_7b!I54</f>
        <v>0</v>
      </c>
      <c r="P62" s="32">
        <f ca="1">Pasaia_1_8a!I54</f>
        <v>0</v>
      </c>
      <c r="Q62" s="32">
        <f ca="1">Pasaia_1_8b!I54</f>
        <v>0</v>
      </c>
      <c r="R62" s="32">
        <f ca="1">Pasaia_1_9a!I54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Pasaia_1_1a!I55</f>
        <v>0</v>
      </c>
      <c r="C63" s="59">
        <f ca="1">Pasaia_1_1b!I55</f>
        <v>0</v>
      </c>
      <c r="D63" s="59">
        <f ca="1">Pasaia_1_2a!I55</f>
        <v>0</v>
      </c>
      <c r="E63" s="59">
        <f ca="1">Pasaia_1_2b!I55</f>
        <v>0</v>
      </c>
      <c r="F63" s="59">
        <f ca="1">Pasaia_1_3a!I55</f>
        <v>0</v>
      </c>
      <c r="G63" s="59">
        <f ca="1">Pasaia_1_3b!I55</f>
        <v>0</v>
      </c>
      <c r="H63" s="59">
        <f ca="1">Pasaia_1_4a!I55</f>
        <v>0</v>
      </c>
      <c r="I63" s="59">
        <f ca="1">Pasaia_1_4b!I55</f>
        <v>0</v>
      </c>
      <c r="J63" s="59">
        <f ca="1">Pasaia_1_5a!I55</f>
        <v>0</v>
      </c>
      <c r="K63" s="59">
        <f ca="1">Pasaia_1_5b!I55</f>
        <v>0</v>
      </c>
      <c r="L63" s="59">
        <f ca="1">Pasaia_1_6a!I55</f>
        <v>0</v>
      </c>
      <c r="M63" s="59">
        <f ca="1">Pasaia_1_6b!I55</f>
        <v>0</v>
      </c>
      <c r="N63" s="32">
        <f ca="1">Pasaia_1_7a!I55</f>
        <v>0</v>
      </c>
      <c r="O63" s="32">
        <f ca="1">Pasaia_1_7b!I55</f>
        <v>0</v>
      </c>
      <c r="P63" s="32">
        <f ca="1">Pasaia_1_8a!I55</f>
        <v>0</v>
      </c>
      <c r="Q63" s="32">
        <f ca="1">Pasaia_1_8b!I55</f>
        <v>0</v>
      </c>
      <c r="R63" s="32">
        <f ca="1">Pasaia_1_9a!I55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Pasaia_1_1a!I56</f>
        <v>0</v>
      </c>
      <c r="C64" s="59">
        <f ca="1">Pasaia_1_1b!I56</f>
        <v>4.6875</v>
      </c>
      <c r="D64" s="59">
        <f ca="1">Pasaia_1_2a!I56</f>
        <v>0</v>
      </c>
      <c r="E64" s="59">
        <f ca="1">Pasaia_1_2b!I56</f>
        <v>0</v>
      </c>
      <c r="F64" s="59">
        <f ca="1">Pasaia_1_3a!I56</f>
        <v>1.5625</v>
      </c>
      <c r="G64" s="59">
        <f ca="1">Pasaia_1_3b!I56</f>
        <v>0</v>
      </c>
      <c r="H64" s="59">
        <f ca="1">Pasaia_1_4a!I56</f>
        <v>1.5625</v>
      </c>
      <c r="I64" s="59">
        <f ca="1">Pasaia_1_4b!I56</f>
        <v>4.6875</v>
      </c>
      <c r="J64" s="59">
        <f ca="1">Pasaia_1_5a!I56</f>
        <v>3.125</v>
      </c>
      <c r="K64" s="59">
        <f ca="1">Pasaia_1_5b!I56</f>
        <v>0</v>
      </c>
      <c r="L64" s="59">
        <f ca="1">Pasaia_1_6a!I56</f>
        <v>1.5625</v>
      </c>
      <c r="M64" s="59">
        <f ca="1">Pasaia_1_6b!I56</f>
        <v>1.5625</v>
      </c>
      <c r="N64" s="32">
        <f ca="1">Pasaia_1_7a!I56</f>
        <v>1.5625</v>
      </c>
      <c r="O64" s="32">
        <f ca="1">Pasaia_1_7b!I56</f>
        <v>4.6875</v>
      </c>
      <c r="P64" s="32">
        <f ca="1">Pasaia_1_8a!I56</f>
        <v>0</v>
      </c>
      <c r="Q64" s="32">
        <f ca="1">Pasaia_1_8b!I56</f>
        <v>1.5625</v>
      </c>
      <c r="R64" s="32">
        <f ca="1">Pasaia_1_9a!I56</f>
        <v>0</v>
      </c>
      <c r="T64" s="32">
        <f ca="1">AVERAGE(B64:R64)</f>
        <v>1.5625</v>
      </c>
      <c r="U64" s="32">
        <f ca="1">STDEV(B64:R64)</f>
        <v>1.7469281074217107</v>
      </c>
      <c r="V64" s="32">
        <f ca="1">U64/SQRT(17)</f>
        <v>0.42369230042706285</v>
      </c>
      <c r="X64" s="281"/>
    </row>
    <row r="65" spans="1:24" x14ac:dyDescent="0.25">
      <c r="A65" s="276" t="s">
        <v>247</v>
      </c>
      <c r="B65" s="59">
        <f ca="1">Pasaia_1_1a!I57</f>
        <v>0</v>
      </c>
      <c r="C65" s="59">
        <f ca="1">Pasaia_1_1b!I57</f>
        <v>0</v>
      </c>
      <c r="D65" s="59">
        <f ca="1">Pasaia_1_2a!I57</f>
        <v>0</v>
      </c>
      <c r="E65" s="59">
        <f ca="1">Pasaia_1_2b!I57</f>
        <v>0</v>
      </c>
      <c r="F65" s="59">
        <f ca="1">Pasaia_1_3a!I57</f>
        <v>0</v>
      </c>
      <c r="G65" s="59">
        <f ca="1">Pasaia_1_3b!I57</f>
        <v>0</v>
      </c>
      <c r="H65" s="59">
        <f ca="1">Pasaia_1_4a!I57</f>
        <v>0</v>
      </c>
      <c r="I65" s="59">
        <f ca="1">Pasaia_1_4b!I57</f>
        <v>0</v>
      </c>
      <c r="J65" s="59">
        <f ca="1">Pasaia_1_5a!I57</f>
        <v>0</v>
      </c>
      <c r="K65" s="59">
        <f ca="1">Pasaia_1_5b!I57</f>
        <v>3.125</v>
      </c>
      <c r="L65" s="59">
        <f ca="1">Pasaia_1_6a!I57</f>
        <v>0</v>
      </c>
      <c r="M65" s="59">
        <f ca="1">Pasaia_1_6b!I57</f>
        <v>0</v>
      </c>
      <c r="N65" s="32">
        <f ca="1">Pasaia_1_7a!I57</f>
        <v>0</v>
      </c>
      <c r="O65" s="32">
        <f ca="1">Pasaia_1_7b!I57</f>
        <v>0</v>
      </c>
      <c r="P65" s="32">
        <f ca="1">Pasaia_1_8a!I57</f>
        <v>0</v>
      </c>
      <c r="Q65" s="32">
        <f ca="1">Pasaia_1_8b!I57</f>
        <v>0</v>
      </c>
      <c r="R65" s="32">
        <f ca="1">Pasaia_1_9a!I57</f>
        <v>0</v>
      </c>
      <c r="T65" s="32">
        <f ca="1">AVERAGE(B65:R65)</f>
        <v>0.18382352941176472</v>
      </c>
      <c r="U65" s="32">
        <f ca="1">STDEV(B65:R65)</f>
        <v>0.75792382823854054</v>
      </c>
      <c r="V65" s="32">
        <f ca="1">U65/SQRT(17)</f>
        <v>0.18382352941176469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Pasaia_1_1a!I59</f>
        <v>0</v>
      </c>
      <c r="C67" s="59">
        <f ca="1">Pasaia_1_1b!I59</f>
        <v>0</v>
      </c>
      <c r="D67" s="59">
        <f ca="1">Pasaia_1_2a!I59</f>
        <v>0</v>
      </c>
      <c r="E67" s="59">
        <f ca="1">Pasaia_1_2b!I59</f>
        <v>0</v>
      </c>
      <c r="F67" s="59">
        <f ca="1">Pasaia_1_3a!I59</f>
        <v>0</v>
      </c>
      <c r="G67" s="59">
        <f ca="1">Pasaia_1_3b!I59</f>
        <v>0</v>
      </c>
      <c r="H67" s="59">
        <f ca="1">Pasaia_1_4a!I59</f>
        <v>0</v>
      </c>
      <c r="I67" s="59">
        <f ca="1">Pasaia_1_4b!I59</f>
        <v>0</v>
      </c>
      <c r="J67" s="59">
        <f ca="1">Pasaia_1_5a!I59</f>
        <v>0</v>
      </c>
      <c r="K67" s="59">
        <f ca="1">Pasaia_1_5b!I59</f>
        <v>0</v>
      </c>
      <c r="L67" s="59">
        <f ca="1">Pasaia_1_6a!I59</f>
        <v>0</v>
      </c>
      <c r="M67" s="59">
        <f ca="1">Pasaia_1_6b!I59</f>
        <v>0</v>
      </c>
      <c r="N67" s="32">
        <f ca="1">Pasaia_1_7a!I59</f>
        <v>0</v>
      </c>
      <c r="O67" s="32">
        <f ca="1">Pasaia_1_7b!I59</f>
        <v>0</v>
      </c>
      <c r="P67" s="32">
        <f ca="1">Pasaia_1_8a!I59</f>
        <v>0</v>
      </c>
      <c r="Q67" s="32">
        <f ca="1">Pasaia_1_8b!I59</f>
        <v>0</v>
      </c>
      <c r="R67" s="32">
        <f ca="1">Pasaia_1_9a!I59</f>
        <v>0</v>
      </c>
      <c r="T67" s="32">
        <f ca="1">AVERAGE(B67:R67)</f>
        <v>0</v>
      </c>
      <c r="U67" s="32">
        <f ca="1">STDEV(B67:R67)</f>
        <v>0</v>
      </c>
      <c r="V67" s="32">
        <f ca="1">U67/SQRT(17)</f>
        <v>0</v>
      </c>
      <c r="X67" s="281"/>
    </row>
    <row r="68" spans="1:24" x14ac:dyDescent="0.25">
      <c r="A68" s="276" t="s">
        <v>249</v>
      </c>
      <c r="B68" s="59">
        <f ca="1">Pasaia_1_1a!I60</f>
        <v>0</v>
      </c>
      <c r="C68" s="59">
        <f ca="1">Pasaia_1_1b!I60</f>
        <v>0</v>
      </c>
      <c r="D68" s="59">
        <f ca="1">Pasaia_1_2a!I60</f>
        <v>0</v>
      </c>
      <c r="E68" s="59">
        <f ca="1">Pasaia_1_2b!I60</f>
        <v>0</v>
      </c>
      <c r="F68" s="59">
        <f ca="1">Pasaia_1_3a!I60</f>
        <v>0</v>
      </c>
      <c r="G68" s="59">
        <f ca="1">Pasaia_1_3b!I60</f>
        <v>0</v>
      </c>
      <c r="H68" s="59">
        <f ca="1">Pasaia_1_4a!I60</f>
        <v>0</v>
      </c>
      <c r="I68" s="59">
        <f ca="1">Pasaia_1_4b!I60</f>
        <v>0</v>
      </c>
      <c r="J68" s="59">
        <f ca="1">Pasaia_1_5a!I60</f>
        <v>1.5625</v>
      </c>
      <c r="K68" s="59">
        <f ca="1">Pasaia_1_5b!I60</f>
        <v>0</v>
      </c>
      <c r="L68" s="59">
        <f ca="1">Pasaia_1_6a!I60</f>
        <v>0</v>
      </c>
      <c r="M68" s="59">
        <f ca="1">Pasaia_1_6b!I60</f>
        <v>0</v>
      </c>
      <c r="N68" s="32">
        <f ca="1">Pasaia_1_7a!I60</f>
        <v>0</v>
      </c>
      <c r="O68" s="32">
        <f ca="1">Pasaia_1_7b!I60</f>
        <v>0</v>
      </c>
      <c r="P68" s="32">
        <f ca="1">Pasaia_1_8a!I60</f>
        <v>0</v>
      </c>
      <c r="Q68" s="32">
        <f ca="1">Pasaia_1_8b!I60</f>
        <v>0</v>
      </c>
      <c r="R68" s="32">
        <f ca="1">Pasaia_1_9a!I60</f>
        <v>0</v>
      </c>
      <c r="T68" s="32">
        <f ca="1">AVERAGE(B68:R68)</f>
        <v>9.1911764705882359E-2</v>
      </c>
      <c r="U68" s="32">
        <f ca="1">STDEV(B68:R68)</f>
        <v>0.37896191411927027</v>
      </c>
      <c r="V68" s="32">
        <f ca="1">U68/SQRT(17)</f>
        <v>9.1911764705882346E-2</v>
      </c>
      <c r="X68" s="281"/>
    </row>
    <row r="69" spans="1:24" x14ac:dyDescent="0.25">
      <c r="A69" s="276" t="s">
        <v>250</v>
      </c>
      <c r="B69" s="59">
        <f ca="1">Pasaia_1_1a!I61</f>
        <v>0</v>
      </c>
      <c r="C69" s="59">
        <f ca="1">Pasaia_1_1b!I61</f>
        <v>0</v>
      </c>
      <c r="D69" s="59">
        <f ca="1">Pasaia_1_2a!I61</f>
        <v>0</v>
      </c>
      <c r="E69" s="59">
        <f ca="1">Pasaia_1_2b!I61</f>
        <v>0</v>
      </c>
      <c r="F69" s="59">
        <f ca="1">Pasaia_1_3a!I61</f>
        <v>0</v>
      </c>
      <c r="G69" s="59">
        <f ca="1">Pasaia_1_3b!I61</f>
        <v>0</v>
      </c>
      <c r="H69" s="59">
        <f ca="1">Pasaia_1_4a!I61</f>
        <v>0</v>
      </c>
      <c r="I69" s="59">
        <f ca="1">Pasaia_1_4b!I61</f>
        <v>0</v>
      </c>
      <c r="J69" s="59">
        <f ca="1">Pasaia_1_5a!I61</f>
        <v>0</v>
      </c>
      <c r="K69" s="59">
        <f ca="1">Pasaia_1_5b!I61</f>
        <v>0</v>
      </c>
      <c r="L69" s="59">
        <f ca="1">Pasaia_1_6a!I61</f>
        <v>0</v>
      </c>
      <c r="M69" s="59">
        <f ca="1">Pasaia_1_6b!I61</f>
        <v>0</v>
      </c>
      <c r="N69" s="32">
        <f ca="1">Pasaia_1_7a!I61</f>
        <v>0</v>
      </c>
      <c r="O69" s="32">
        <f ca="1">Pasaia_1_7b!I61</f>
        <v>0</v>
      </c>
      <c r="P69" s="32">
        <f ca="1">Pasaia_1_8a!I61</f>
        <v>0</v>
      </c>
      <c r="Q69" s="32">
        <f ca="1">Pasaia_1_8b!I61</f>
        <v>0</v>
      </c>
      <c r="R69" s="32">
        <f ca="1">Pasaia_1_9a!I61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Pasaia_1_1a!I62</f>
        <v>0</v>
      </c>
      <c r="C70" s="59">
        <f ca="1">Pasaia_1_1b!I62</f>
        <v>0</v>
      </c>
      <c r="D70" s="59">
        <f ca="1">Pasaia_1_2a!I62</f>
        <v>0</v>
      </c>
      <c r="E70" s="59">
        <f ca="1">Pasaia_1_2b!I62</f>
        <v>0</v>
      </c>
      <c r="F70" s="59">
        <f ca="1">Pasaia_1_3a!I62</f>
        <v>0</v>
      </c>
      <c r="G70" s="59">
        <f ca="1">Pasaia_1_3b!I62</f>
        <v>0</v>
      </c>
      <c r="H70" s="59">
        <f ca="1">Pasaia_1_4a!I62</f>
        <v>0</v>
      </c>
      <c r="I70" s="59">
        <f ca="1">Pasaia_1_4b!I62</f>
        <v>0</v>
      </c>
      <c r="J70" s="59">
        <f ca="1">Pasaia_1_5a!I62</f>
        <v>0</v>
      </c>
      <c r="K70" s="59">
        <f ca="1">Pasaia_1_5b!I62</f>
        <v>0</v>
      </c>
      <c r="L70" s="59">
        <f ca="1">Pasaia_1_6a!I62</f>
        <v>0</v>
      </c>
      <c r="M70" s="59">
        <f ca="1">Pasaia_1_6b!I62</f>
        <v>0</v>
      </c>
      <c r="N70" s="32">
        <f ca="1">Pasaia_1_7a!I62</f>
        <v>0</v>
      </c>
      <c r="O70" s="32">
        <f ca="1">Pasaia_1_7b!I62</f>
        <v>0</v>
      </c>
      <c r="P70" s="32">
        <f ca="1">Pasaia_1_8a!I62</f>
        <v>0</v>
      </c>
      <c r="Q70" s="32">
        <f ca="1">Pasaia_1_8b!I62</f>
        <v>0</v>
      </c>
      <c r="R70" s="32">
        <f ca="1">Pasaia_1_9a!I62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Pasaia_1_1a!I63</f>
        <v>0</v>
      </c>
      <c r="C71" s="59">
        <f ca="1">Pasaia_1_1b!I63</f>
        <v>0</v>
      </c>
      <c r="D71" s="59">
        <f ca="1">Pasaia_1_2a!I63</f>
        <v>0</v>
      </c>
      <c r="E71" s="59">
        <f ca="1">Pasaia_1_2b!I63</f>
        <v>0</v>
      </c>
      <c r="F71" s="59">
        <f ca="1">Pasaia_1_3a!I63</f>
        <v>0</v>
      </c>
      <c r="G71" s="59">
        <f ca="1">Pasaia_1_3b!I63</f>
        <v>0</v>
      </c>
      <c r="H71" s="59">
        <f ca="1">Pasaia_1_4a!I63</f>
        <v>0</v>
      </c>
      <c r="I71" s="59">
        <f ca="1">Pasaia_1_4b!I63</f>
        <v>0</v>
      </c>
      <c r="J71" s="59">
        <f ca="1">Pasaia_1_5a!I63</f>
        <v>0</v>
      </c>
      <c r="K71" s="59">
        <f ca="1">Pasaia_1_5b!I63</f>
        <v>0</v>
      </c>
      <c r="L71" s="59">
        <f ca="1">Pasaia_1_6a!I63</f>
        <v>0</v>
      </c>
      <c r="M71" s="59">
        <f ca="1">Pasaia_1_6b!I63</f>
        <v>0</v>
      </c>
      <c r="N71" s="32">
        <f ca="1">Pasaia_1_7a!I63</f>
        <v>0</v>
      </c>
      <c r="O71" s="32">
        <f ca="1">Pasaia_1_7b!I63</f>
        <v>0</v>
      </c>
      <c r="P71" s="32">
        <f ca="1">Pasaia_1_8a!I63</f>
        <v>0</v>
      </c>
      <c r="Q71" s="32">
        <f ca="1">Pasaia_1_8b!I63</f>
        <v>0</v>
      </c>
      <c r="R71" s="32">
        <f ca="1">Pasaia_1_9a!I63</f>
        <v>0</v>
      </c>
      <c r="T71" s="32">
        <f ca="1">AVERAGE(B71:R71)</f>
        <v>0</v>
      </c>
      <c r="U71" s="32">
        <f ca="1">STDEV(B71:R71)</f>
        <v>0</v>
      </c>
      <c r="V71" s="32">
        <f ca="1">U71/SQRT(17)</f>
        <v>0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Pasaia_1_1a!I65</f>
        <v>0</v>
      </c>
      <c r="C73" s="59">
        <f ca="1">Pasaia_1_1b!I65</f>
        <v>0</v>
      </c>
      <c r="D73" s="59">
        <f ca="1">Pasaia_1_2a!I65</f>
        <v>0</v>
      </c>
      <c r="E73" s="59">
        <f ca="1">Pasaia_1_2b!I65</f>
        <v>0</v>
      </c>
      <c r="F73" s="59">
        <f ca="1">Pasaia_1_3a!I65</f>
        <v>0</v>
      </c>
      <c r="G73" s="59">
        <f ca="1">Pasaia_1_3b!I65</f>
        <v>0</v>
      </c>
      <c r="H73" s="59">
        <f ca="1">Pasaia_1_4a!I65</f>
        <v>0</v>
      </c>
      <c r="I73" s="59">
        <f ca="1">Pasaia_1_4b!I65</f>
        <v>0</v>
      </c>
      <c r="J73" s="59">
        <f ca="1">Pasaia_1_5a!I65</f>
        <v>0</v>
      </c>
      <c r="K73" s="59">
        <f ca="1">Pasaia_1_5b!I65</f>
        <v>0</v>
      </c>
      <c r="L73" s="59">
        <f ca="1">Pasaia_1_6a!I65</f>
        <v>0</v>
      </c>
      <c r="M73" s="59">
        <f ca="1">Pasaia_1_6b!I65</f>
        <v>0</v>
      </c>
      <c r="N73" s="32">
        <f ca="1">Pasaia_1_7a!I65</f>
        <v>0</v>
      </c>
      <c r="O73" s="32">
        <f ca="1">Pasaia_1_7b!I65</f>
        <v>0</v>
      </c>
      <c r="P73" s="32">
        <f ca="1">Pasaia_1_8a!I65</f>
        <v>0</v>
      </c>
      <c r="Q73" s="32">
        <f ca="1">Pasaia_1_8b!I65</f>
        <v>0</v>
      </c>
      <c r="R73" s="32">
        <f ca="1">Pasaia_1_9a!I65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Pasaia_1_1a!I66</f>
        <v>0</v>
      </c>
      <c r="C74" s="59">
        <f ca="1">Pasaia_1_1b!I66</f>
        <v>0</v>
      </c>
      <c r="D74" s="59">
        <f ca="1">Pasaia_1_2a!I66</f>
        <v>0</v>
      </c>
      <c r="E74" s="59">
        <f ca="1">Pasaia_1_2b!I66</f>
        <v>0</v>
      </c>
      <c r="F74" s="59">
        <f ca="1">Pasaia_1_3a!I66</f>
        <v>0</v>
      </c>
      <c r="G74" s="59">
        <f ca="1">Pasaia_1_3b!I66</f>
        <v>0</v>
      </c>
      <c r="H74" s="59">
        <f ca="1">Pasaia_1_4a!I66</f>
        <v>0</v>
      </c>
      <c r="I74" s="59">
        <f ca="1">Pasaia_1_4b!I66</f>
        <v>0</v>
      </c>
      <c r="J74" s="59">
        <f ca="1">Pasaia_1_5a!I66</f>
        <v>0</v>
      </c>
      <c r="K74" s="59">
        <f ca="1">Pasaia_1_5b!I66</f>
        <v>0</v>
      </c>
      <c r="L74" s="59">
        <f ca="1">Pasaia_1_6a!I66</f>
        <v>0</v>
      </c>
      <c r="M74" s="59">
        <f ca="1">Pasaia_1_6b!I66</f>
        <v>0</v>
      </c>
      <c r="N74" s="32">
        <f ca="1">Pasaia_1_7a!I66</f>
        <v>0</v>
      </c>
      <c r="O74" s="32">
        <f ca="1">Pasaia_1_7b!I66</f>
        <v>0</v>
      </c>
      <c r="P74" s="32">
        <f ca="1">Pasaia_1_8a!I66</f>
        <v>0</v>
      </c>
      <c r="Q74" s="32">
        <f ca="1">Pasaia_1_8b!I66</f>
        <v>0</v>
      </c>
      <c r="R74" s="32">
        <f ca="1">Pasaia_1_9a!I66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Pasaia_1_1a!I68</f>
        <v>0</v>
      </c>
      <c r="C76" s="59">
        <f ca="1">Pasaia_1_1b!I68</f>
        <v>43.75</v>
      </c>
      <c r="D76" s="59">
        <f ca="1">Pasaia_1_2a!I68</f>
        <v>17.1875</v>
      </c>
      <c r="E76" s="59">
        <f ca="1">Pasaia_1_2b!I68</f>
        <v>18.75</v>
      </c>
      <c r="F76" s="59">
        <f ca="1">Pasaia_1_3a!I68</f>
        <v>1.5625</v>
      </c>
      <c r="G76" s="59">
        <f ca="1">Pasaia_1_3b!I68</f>
        <v>25</v>
      </c>
      <c r="H76" s="59">
        <f ca="1">Pasaia_1_4a!I68</f>
        <v>3.125</v>
      </c>
      <c r="I76" s="59">
        <f ca="1">Pasaia_1_4b!I68</f>
        <v>18.75</v>
      </c>
      <c r="J76" s="59">
        <f ca="1">Pasaia_1_5a!I68</f>
        <v>7.8125</v>
      </c>
      <c r="K76" s="59">
        <f ca="1">Pasaia_1_5b!I68</f>
        <v>20.3125</v>
      </c>
      <c r="L76" s="59">
        <f ca="1">Pasaia_1_6a!I68</f>
        <v>10.9375</v>
      </c>
      <c r="M76" s="59">
        <f ca="1">Pasaia_1_6b!I68</f>
        <v>6.25</v>
      </c>
      <c r="N76" s="32">
        <f ca="1">Pasaia_1_7a!I68</f>
        <v>1.5625</v>
      </c>
      <c r="O76" s="32">
        <f ca="1">Pasaia_1_7b!I68</f>
        <v>14.0625</v>
      </c>
      <c r="P76" s="32">
        <f ca="1">Pasaia_1_8a!I68</f>
        <v>7.8125</v>
      </c>
      <c r="Q76" s="32">
        <f ca="1">Pasaia_1_8b!I68</f>
        <v>3.125</v>
      </c>
      <c r="R76" s="32">
        <f ca="1">Pasaia_1_9a!I68</f>
        <v>0</v>
      </c>
      <c r="T76" s="32">
        <f ca="1">AVERAGE(B76:R76)</f>
        <v>11.764705882352942</v>
      </c>
      <c r="U76" s="32">
        <f ca="1">STDEV(B76:R76)</f>
        <v>11.456940646201684</v>
      </c>
      <c r="V76" s="32">
        <f ca="1">U76/SQRT(17)</f>
        <v>2.7787162606306941</v>
      </c>
      <c r="X76" s="281"/>
    </row>
    <row r="77" spans="1:24" x14ac:dyDescent="0.25">
      <c r="A77" s="276" t="s">
        <v>256</v>
      </c>
      <c r="B77" s="59">
        <f ca="1">Pasaia_1_1a!I69</f>
        <v>0</v>
      </c>
      <c r="C77" s="59">
        <f ca="1">Pasaia_1_1b!I69</f>
        <v>0</v>
      </c>
      <c r="D77" s="59">
        <f ca="1">Pasaia_1_2a!I69</f>
        <v>0</v>
      </c>
      <c r="E77" s="59">
        <f ca="1">Pasaia_1_2b!I69</f>
        <v>0</v>
      </c>
      <c r="F77" s="59">
        <f ca="1">Pasaia_1_3a!I69</f>
        <v>0</v>
      </c>
      <c r="G77" s="59">
        <f ca="1">Pasaia_1_3b!I69</f>
        <v>0</v>
      </c>
      <c r="H77" s="59">
        <f ca="1">Pasaia_1_4a!I69</f>
        <v>0</v>
      </c>
      <c r="I77" s="59">
        <f ca="1">Pasaia_1_4b!I69</f>
        <v>0</v>
      </c>
      <c r="J77" s="59">
        <f ca="1">Pasaia_1_5a!I69</f>
        <v>0</v>
      </c>
      <c r="K77" s="59">
        <f ca="1">Pasaia_1_5b!I69</f>
        <v>0</v>
      </c>
      <c r="L77" s="59">
        <f ca="1">Pasaia_1_6a!I69</f>
        <v>0</v>
      </c>
      <c r="M77" s="59">
        <f ca="1">Pasaia_1_6b!I69</f>
        <v>0</v>
      </c>
      <c r="N77" s="32">
        <f ca="1">Pasaia_1_7a!I69</f>
        <v>0</v>
      </c>
      <c r="O77" s="32">
        <f ca="1">Pasaia_1_7b!I69</f>
        <v>0</v>
      </c>
      <c r="P77" s="32">
        <f ca="1">Pasaia_1_8a!I69</f>
        <v>0</v>
      </c>
      <c r="Q77" s="32">
        <f ca="1">Pasaia_1_8b!I69</f>
        <v>0</v>
      </c>
      <c r="R77" s="32">
        <f ca="1">Pasaia_1_9a!I69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Pasaia_1_1a!I70</f>
        <v>0</v>
      </c>
      <c r="C78" s="59">
        <f ca="1">Pasaia_1_1b!I70</f>
        <v>0</v>
      </c>
      <c r="D78" s="59">
        <f ca="1">Pasaia_1_2a!I70</f>
        <v>0</v>
      </c>
      <c r="E78" s="59">
        <f ca="1">Pasaia_1_2b!I70</f>
        <v>0</v>
      </c>
      <c r="F78" s="59">
        <f ca="1">Pasaia_1_3a!I70</f>
        <v>0</v>
      </c>
      <c r="G78" s="59">
        <f ca="1">Pasaia_1_3b!I70</f>
        <v>0</v>
      </c>
      <c r="H78" s="59">
        <f ca="1">Pasaia_1_4a!I70</f>
        <v>0</v>
      </c>
      <c r="I78" s="59">
        <f ca="1">Pasaia_1_4b!I70</f>
        <v>0</v>
      </c>
      <c r="J78" s="59">
        <f ca="1">Pasaia_1_5a!I70</f>
        <v>0</v>
      </c>
      <c r="K78" s="59">
        <f ca="1">Pasaia_1_5b!I70</f>
        <v>0</v>
      </c>
      <c r="L78" s="59">
        <f ca="1">Pasaia_1_6a!I70</f>
        <v>0</v>
      </c>
      <c r="M78" s="59">
        <f ca="1">Pasaia_1_6b!I70</f>
        <v>0</v>
      </c>
      <c r="N78" s="32">
        <f ca="1">Pasaia_1_7a!I70</f>
        <v>0</v>
      </c>
      <c r="O78" s="32">
        <f ca="1">Pasaia_1_7b!I70</f>
        <v>0</v>
      </c>
      <c r="P78" s="32">
        <f ca="1">Pasaia_1_8a!I70</f>
        <v>0</v>
      </c>
      <c r="Q78" s="32">
        <f ca="1">Pasaia_1_8b!I70</f>
        <v>0</v>
      </c>
      <c r="R78" s="32">
        <f ca="1">Pasaia_1_9a!I70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Pasaia_1_1a!I71</f>
        <v>0</v>
      </c>
      <c r="C79" s="59">
        <f ca="1">Pasaia_1_1b!I71</f>
        <v>0</v>
      </c>
      <c r="D79" s="59">
        <f ca="1">Pasaia_1_2a!I71</f>
        <v>0</v>
      </c>
      <c r="E79" s="59">
        <f ca="1">Pasaia_1_2b!I71</f>
        <v>0</v>
      </c>
      <c r="F79" s="59">
        <f ca="1">Pasaia_1_3a!I71</f>
        <v>0</v>
      </c>
      <c r="G79" s="59">
        <f ca="1">Pasaia_1_3b!I71</f>
        <v>0</v>
      </c>
      <c r="H79" s="59">
        <f ca="1">Pasaia_1_4a!I71</f>
        <v>0</v>
      </c>
      <c r="I79" s="59">
        <f ca="1">Pasaia_1_4b!I71</f>
        <v>0</v>
      </c>
      <c r="J79" s="59">
        <f ca="1">Pasaia_1_5a!I71</f>
        <v>0</v>
      </c>
      <c r="K79" s="59">
        <f ca="1">Pasaia_1_5b!I71</f>
        <v>0</v>
      </c>
      <c r="L79" s="59">
        <f ca="1">Pasaia_1_6a!I71</f>
        <v>0</v>
      </c>
      <c r="M79" s="59">
        <f ca="1">Pasaia_1_6b!I71</f>
        <v>0</v>
      </c>
      <c r="N79" s="32">
        <f ca="1">Pasaia_1_7a!I71</f>
        <v>0</v>
      </c>
      <c r="O79" s="32">
        <f ca="1">Pasaia_1_7b!I71</f>
        <v>0</v>
      </c>
      <c r="P79" s="32">
        <f ca="1">Pasaia_1_8a!I71</f>
        <v>0</v>
      </c>
      <c r="Q79" s="32">
        <f ca="1">Pasaia_1_8b!I71</f>
        <v>0</v>
      </c>
      <c r="R79" s="32">
        <f ca="1">Pasaia_1_9a!I71</f>
        <v>6.25</v>
      </c>
      <c r="T79" s="32">
        <f ca="1">AVERAGE(B79:R79)</f>
        <v>0.36764705882352944</v>
      </c>
      <c r="U79" s="32">
        <f ca="1">STDEV(B79:R79)</f>
        <v>1.5158476564770811</v>
      </c>
      <c r="V79" s="32">
        <f ca="1">U79/SQRT(17)</f>
        <v>0.36764705882352938</v>
      </c>
      <c r="X79" s="281"/>
    </row>
    <row r="80" spans="1:24" x14ac:dyDescent="0.25">
      <c r="A80" s="276" t="s">
        <v>259</v>
      </c>
      <c r="B80" s="59">
        <f ca="1">Pasaia_1_1a!I72</f>
        <v>0</v>
      </c>
      <c r="C80" s="59">
        <f ca="1">Pasaia_1_1b!I72</f>
        <v>9.375</v>
      </c>
      <c r="D80" s="59">
        <f ca="1">Pasaia_1_2a!I72</f>
        <v>3.125</v>
      </c>
      <c r="E80" s="59">
        <f ca="1">Pasaia_1_2b!I72</f>
        <v>9.375</v>
      </c>
      <c r="F80" s="59">
        <f ca="1">Pasaia_1_3a!I72</f>
        <v>7.8125</v>
      </c>
      <c r="G80" s="59">
        <f ca="1">Pasaia_1_3b!I72</f>
        <v>25</v>
      </c>
      <c r="H80" s="59">
        <f ca="1">Pasaia_1_4a!I72</f>
        <v>6.25</v>
      </c>
      <c r="I80" s="59">
        <f ca="1">Pasaia_1_4b!I72</f>
        <v>7.8125</v>
      </c>
      <c r="J80" s="59">
        <f ca="1">Pasaia_1_5a!I72</f>
        <v>3.125</v>
      </c>
      <c r="K80" s="59">
        <f ca="1">Pasaia_1_5b!I72</f>
        <v>14.0625</v>
      </c>
      <c r="L80" s="59">
        <f ca="1">Pasaia_1_6a!I72</f>
        <v>9.375</v>
      </c>
      <c r="M80" s="59">
        <f ca="1">Pasaia_1_6b!I72</f>
        <v>1.5625</v>
      </c>
      <c r="N80" s="32">
        <f ca="1">Pasaia_1_7a!I72</f>
        <v>4.6875</v>
      </c>
      <c r="O80" s="32">
        <f ca="1">Pasaia_1_7b!I72</f>
        <v>4.6875</v>
      </c>
      <c r="P80" s="32">
        <f ca="1">Pasaia_1_8a!I72</f>
        <v>6.25</v>
      </c>
      <c r="Q80" s="32">
        <f ca="1">Pasaia_1_8b!I72</f>
        <v>3.125</v>
      </c>
      <c r="R80" s="32">
        <f ca="1">Pasaia_1_9a!I72</f>
        <v>0</v>
      </c>
      <c r="T80" s="32">
        <f ca="1">AVERAGE(B80:R80)</f>
        <v>6.8014705882352944</v>
      </c>
      <c r="U80" s="32">
        <f ca="1">STDEV(B80:R80)</f>
        <v>5.9993991924988528</v>
      </c>
      <c r="V80" s="32">
        <f ca="1">U80/SQRT(17)</f>
        <v>1.4550680329951806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Pasaia_1_1a!I74</f>
        <v>0</v>
      </c>
      <c r="C82" s="59">
        <f ca="1">Pasaia_1_1b!I74</f>
        <v>0</v>
      </c>
      <c r="D82" s="59">
        <f ca="1">Pasaia_1_2a!I74</f>
        <v>0</v>
      </c>
      <c r="E82" s="59">
        <f ca="1">Pasaia_1_2b!I74</f>
        <v>0</v>
      </c>
      <c r="F82" s="59">
        <f ca="1">Pasaia_1_3a!I74</f>
        <v>0</v>
      </c>
      <c r="G82" s="59">
        <f ca="1">Pasaia_1_3b!I74</f>
        <v>0</v>
      </c>
      <c r="H82" s="59">
        <f ca="1">Pasaia_1_4a!I74</f>
        <v>0</v>
      </c>
      <c r="I82" s="59">
        <f ca="1">Pasaia_1_4b!I74</f>
        <v>0</v>
      </c>
      <c r="J82" s="59">
        <f ca="1">Pasaia_1_5a!I74</f>
        <v>0</v>
      </c>
      <c r="K82" s="59">
        <f ca="1">Pasaia_1_5b!I74</f>
        <v>0</v>
      </c>
      <c r="L82" s="59">
        <f ca="1">Pasaia_1_6a!I74</f>
        <v>0</v>
      </c>
      <c r="M82" s="59">
        <f ca="1">Pasaia_1_6b!I74</f>
        <v>0</v>
      </c>
      <c r="N82" s="32">
        <f ca="1">Pasaia_1_7a!I74</f>
        <v>0</v>
      </c>
      <c r="O82" s="32">
        <f ca="1">Pasaia_1_7b!I74</f>
        <v>0</v>
      </c>
      <c r="P82" s="32">
        <f ca="1">Pasaia_1_8a!I74</f>
        <v>0</v>
      </c>
      <c r="Q82" s="32">
        <f ca="1">Pasaia_1_8b!I74</f>
        <v>0</v>
      </c>
      <c r="R82" s="32">
        <f ca="1">Pasaia_1_9a!I74</f>
        <v>0</v>
      </c>
      <c r="T82" s="32">
        <f ca="1">AVERAGE(B82:R82)</f>
        <v>0</v>
      </c>
      <c r="U82" s="32">
        <f ca="1">STDEV(B82:R82)</f>
        <v>0</v>
      </c>
      <c r="V82" s="32">
        <f ca="1">U82/SQRT(17)</f>
        <v>0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368</v>
      </c>
      <c r="U84" s="1" t="s">
        <v>369</v>
      </c>
      <c r="V84" s="1" t="s">
        <v>370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376</v>
      </c>
      <c r="T87" s="33" t="s">
        <v>368</v>
      </c>
      <c r="U87" s="33" t="s">
        <v>369</v>
      </c>
      <c r="V87" s="33" t="s">
        <v>370</v>
      </c>
      <c r="W87" s="33" t="s">
        <v>374</v>
      </c>
      <c r="X87" s="284" t="s">
        <v>375</v>
      </c>
    </row>
    <row r="88" spans="1:24" x14ac:dyDescent="0.25">
      <c r="A88" s="275" t="s">
        <v>320</v>
      </c>
      <c r="B88" s="63">
        <f ca="1">Pasaia_1_1a!B16</f>
        <v>0</v>
      </c>
      <c r="C88" s="63">
        <f ca="1">Pasaia_1_1b!B16</f>
        <v>0</v>
      </c>
      <c r="D88" s="63">
        <f ca="1">Pasaia_1_2a!B16</f>
        <v>0</v>
      </c>
      <c r="E88" s="63">
        <f ca="1">Pasaia_1_2b!B16</f>
        <v>16</v>
      </c>
      <c r="F88" s="63">
        <f ca="1">Pasaia_1_3a!B16</f>
        <v>19</v>
      </c>
      <c r="G88" s="63">
        <f ca="1">Pasaia_1_3b!B16</f>
        <v>1</v>
      </c>
      <c r="H88" s="63">
        <f ca="1">Pasaia_1_4a!B16</f>
        <v>1</v>
      </c>
      <c r="I88" s="63">
        <f ca="1">Pasaia_1_4b!B16</f>
        <v>12</v>
      </c>
      <c r="J88" s="63">
        <f ca="1">Pasaia_1_5a!B16</f>
        <v>15</v>
      </c>
      <c r="K88" s="63">
        <f ca="1">Pasaia_1_5b!B16</f>
        <v>1</v>
      </c>
      <c r="L88" s="63">
        <f ca="1">Pasaia_1_6a!B16</f>
        <v>1</v>
      </c>
      <c r="M88" s="63">
        <f ca="1">Pasaia_1_6b!B16</f>
        <v>17</v>
      </c>
      <c r="N88" s="204">
        <f ca="1">Pasaia_1_7a!B16</f>
        <v>17</v>
      </c>
      <c r="O88" s="204">
        <f ca="1">Pasaia_1_7b!B16</f>
        <v>0</v>
      </c>
      <c r="P88" s="204">
        <f ca="1">Pasaia_1_8a!B16</f>
        <v>1</v>
      </c>
      <c r="Q88" s="204">
        <f ca="1">Pasaia_1_8b!B16</f>
        <v>19</v>
      </c>
      <c r="R88" s="204">
        <f ca="1">Pasaia_1_9a!B16</f>
        <v>19</v>
      </c>
      <c r="S88" s="204">
        <f ca="1">SUM(B88:R88)</f>
        <v>139</v>
      </c>
      <c r="T88" s="36">
        <f ca="1">AVERAGE(B88:R88)</f>
        <v>8.1764705882352935</v>
      </c>
      <c r="U88" s="36">
        <f ca="1">STDEV(B88:R88)</f>
        <v>8.4943753016161168</v>
      </c>
      <c r="V88" s="36">
        <f ca="1">U88/SQRT(17)</f>
        <v>2.0601886230706543</v>
      </c>
      <c r="W88" s="36">
        <f ca="1">W101</f>
        <v>0.67323406033607613</v>
      </c>
      <c r="X88" s="287">
        <f ca="1">X101</f>
        <v>0.35453651467315361</v>
      </c>
    </row>
    <row r="89" spans="1:24" x14ac:dyDescent="0.25">
      <c r="A89" s="276" t="s">
        <v>321</v>
      </c>
      <c r="B89" s="62">
        <f ca="1">Pasaia_1_1a!B17</f>
        <v>0</v>
      </c>
      <c r="C89" s="62">
        <f ca="1">Pasaia_1_1b!B17</f>
        <v>0</v>
      </c>
      <c r="D89" s="62">
        <f ca="1">Pasaia_1_2a!B17</f>
        <v>0</v>
      </c>
      <c r="E89" s="62">
        <f ca="1">Pasaia_1_2b!B17</f>
        <v>1</v>
      </c>
      <c r="F89" s="62">
        <f ca="1">Pasaia_1_3a!B17</f>
        <v>0</v>
      </c>
      <c r="G89" s="62">
        <f ca="1">Pasaia_1_3b!B17</f>
        <v>0</v>
      </c>
      <c r="H89" s="62">
        <f ca="1">Pasaia_1_4a!B17</f>
        <v>0</v>
      </c>
      <c r="I89" s="62">
        <f ca="1">Pasaia_1_4b!B17</f>
        <v>0</v>
      </c>
      <c r="J89" s="62">
        <f ca="1">Pasaia_1_5a!B17</f>
        <v>0</v>
      </c>
      <c r="K89" s="62">
        <f ca="1">Pasaia_1_5b!B17</f>
        <v>0</v>
      </c>
      <c r="L89" s="62">
        <f ca="1">Pasaia_1_6a!B17</f>
        <v>0</v>
      </c>
      <c r="M89" s="62">
        <f ca="1">Pasaia_1_6b!B17</f>
        <v>1</v>
      </c>
      <c r="N89" s="203">
        <f ca="1">Pasaia_1_7a!B17</f>
        <v>0</v>
      </c>
      <c r="O89" s="203">
        <f ca="1">Pasaia_1_7b!B17</f>
        <v>0</v>
      </c>
      <c r="P89" s="203">
        <f ca="1">Pasaia_1_8a!B17</f>
        <v>0</v>
      </c>
      <c r="Q89" s="203">
        <f ca="1">Pasaia_1_8b!B17</f>
        <v>1</v>
      </c>
      <c r="R89" s="203">
        <f ca="1">Pasaia_1_9a!B17</f>
        <v>0</v>
      </c>
      <c r="S89" s="203">
        <f ca="1">SUM(B89:R89)</f>
        <v>3</v>
      </c>
      <c r="T89" s="32">
        <f ca="1">AVERAGE(B89:R89)</f>
        <v>0.17647058823529413</v>
      </c>
      <c r="U89" s="32">
        <f ca="1">STDEV(B89:R89)</f>
        <v>0.3929526239966879</v>
      </c>
      <c r="V89" s="32">
        <f ca="1">U89/SQRT(17)</f>
        <v>9.530501027070383E-2</v>
      </c>
      <c r="W89" s="32">
        <f ca="1">W120</f>
        <v>0</v>
      </c>
      <c r="X89" s="286">
        <f ca="1">X120</f>
        <v>0</v>
      </c>
    </row>
    <row r="90" spans="1:24" x14ac:dyDescent="0.25">
      <c r="A90" s="275" t="s">
        <v>322</v>
      </c>
      <c r="B90" s="63">
        <f ca="1">Pasaia_1_1a!B18</f>
        <v>14</v>
      </c>
      <c r="C90" s="63">
        <f ca="1">Pasaia_1_1b!B18</f>
        <v>2</v>
      </c>
      <c r="D90" s="63">
        <f ca="1">Pasaia_1_2a!B18</f>
        <v>15</v>
      </c>
      <c r="E90" s="63">
        <f ca="1">Pasaia_1_2b!B18</f>
        <v>2</v>
      </c>
      <c r="F90" s="63">
        <f ca="1">Pasaia_1_3a!B18</f>
        <v>10</v>
      </c>
      <c r="G90" s="63">
        <f ca="1">Pasaia_1_3b!B18</f>
        <v>5</v>
      </c>
      <c r="H90" s="63">
        <f ca="1">Pasaia_1_4a!B18</f>
        <v>13</v>
      </c>
      <c r="I90" s="63">
        <f ca="1">Pasaia_1_4b!B18</f>
        <v>1</v>
      </c>
      <c r="J90" s="63">
        <f ca="1">Pasaia_1_5a!B18</f>
        <v>10</v>
      </c>
      <c r="K90" s="63">
        <f ca="1">Pasaia_1_5b!B18</f>
        <v>8</v>
      </c>
      <c r="L90" s="63">
        <f ca="1">Pasaia_1_6a!B18</f>
        <v>10</v>
      </c>
      <c r="M90" s="63">
        <f ca="1">Pasaia_1_6b!B18</f>
        <v>3</v>
      </c>
      <c r="N90" s="204">
        <f ca="1">Pasaia_1_7a!B18</f>
        <v>6</v>
      </c>
      <c r="O90" s="204">
        <f ca="1">Pasaia_1_7b!B18</f>
        <v>1</v>
      </c>
      <c r="P90" s="204">
        <f ca="1">Pasaia_1_8a!B18</f>
        <v>9</v>
      </c>
      <c r="Q90" s="204">
        <f ca="1">Pasaia_1_8b!B18</f>
        <v>4</v>
      </c>
      <c r="R90" s="204">
        <f ca="1">Pasaia_1_9a!B18</f>
        <v>10</v>
      </c>
      <c r="S90" s="204">
        <f ca="1">SUM(B90:R90)</f>
        <v>123</v>
      </c>
      <c r="T90" s="36">
        <f ca="1">AVERAGE(B90:R90)</f>
        <v>7.2352941176470589</v>
      </c>
      <c r="U90" s="36">
        <f ca="1">STDEV(B90:R90)</f>
        <v>4.6169444950733629</v>
      </c>
      <c r="V90" s="36">
        <f ca="1">U90/SQRT(17)</f>
        <v>1.1197735188706748</v>
      </c>
      <c r="W90" s="36">
        <f ca="1">W123</f>
        <v>0.79151695570259395</v>
      </c>
      <c r="X90" s="287">
        <f ca="1">X123</f>
        <v>0.39526736730781931</v>
      </c>
    </row>
    <row r="91" spans="1:24" x14ac:dyDescent="0.25">
      <c r="A91" s="276" t="s">
        <v>323</v>
      </c>
      <c r="B91" s="62">
        <f ca="1">Pasaia_1_1a!B19</f>
        <v>50</v>
      </c>
      <c r="C91" s="62">
        <f ca="1">Pasaia_1_1b!B19</f>
        <v>0</v>
      </c>
      <c r="D91" s="62">
        <f ca="1">Pasaia_1_2a!B19</f>
        <v>0</v>
      </c>
      <c r="E91" s="62">
        <f ca="1">Pasaia_1_2b!B19</f>
        <v>0</v>
      </c>
      <c r="F91" s="62">
        <f ca="1">Pasaia_1_3a!B19</f>
        <v>0</v>
      </c>
      <c r="G91" s="62">
        <f ca="1">Pasaia_1_3b!B19</f>
        <v>0</v>
      </c>
      <c r="H91" s="62">
        <f ca="1">Pasaia_1_4a!B19</f>
        <v>0</v>
      </c>
      <c r="I91" s="62">
        <f ca="1">Pasaia_1_4b!B19</f>
        <v>0</v>
      </c>
      <c r="J91" s="62">
        <f ca="1">Pasaia_1_5a!B19</f>
        <v>0</v>
      </c>
      <c r="K91" s="62">
        <f ca="1">Pasaia_1_5b!B19</f>
        <v>0</v>
      </c>
      <c r="L91" s="62">
        <f ca="1">Pasaia_1_6a!B19</f>
        <v>0</v>
      </c>
      <c r="M91" s="62">
        <f ca="1">Pasaia_1_6b!B19</f>
        <v>0</v>
      </c>
      <c r="N91" s="203">
        <f ca="1">Pasaia_1_7a!B19</f>
        <v>0</v>
      </c>
      <c r="O91" s="203">
        <f ca="1">Pasaia_1_7b!B19</f>
        <v>0</v>
      </c>
      <c r="P91" s="203">
        <f ca="1">Pasaia_1_8a!B19</f>
        <v>0</v>
      </c>
      <c r="Q91" s="203">
        <f ca="1">Pasaia_1_8b!B19</f>
        <v>0</v>
      </c>
      <c r="R91" s="203">
        <f ca="1">Pasaia_1_9a!B19</f>
        <v>2</v>
      </c>
      <c r="S91" s="203">
        <f ca="1">SUM(B91:R91)</f>
        <v>52</v>
      </c>
      <c r="T91" s="32">
        <f ca="1">AVERAGE(B91:R91)</f>
        <v>3.0588235294117645</v>
      </c>
      <c r="U91" s="32">
        <f ca="1">STDEV(B91:R91)</f>
        <v>12.106148170636759</v>
      </c>
      <c r="V91" s="32">
        <f ca="1">U91/SQRT(17)</f>
        <v>2.9361722133478452</v>
      </c>
      <c r="W91" s="32">
        <f ca="1">W130</f>
        <v>0.22057003640017672</v>
      </c>
      <c r="X91" s="286">
        <f ca="1">X130</f>
        <v>0.10872781065088755</v>
      </c>
    </row>
    <row r="92" spans="1:24" x14ac:dyDescent="0.25">
      <c r="A92" s="275" t="s">
        <v>324</v>
      </c>
      <c r="B92" s="63">
        <f ca="1">Pasaia_1_1a!B20</f>
        <v>0</v>
      </c>
      <c r="C92" s="63">
        <f ca="1">Pasaia_1_1b!B20</f>
        <v>25</v>
      </c>
      <c r="D92" s="63">
        <f ca="1">Pasaia_1_2a!B20</f>
        <v>36</v>
      </c>
      <c r="E92" s="63">
        <f ca="1">Pasaia_1_2b!B20</f>
        <v>27</v>
      </c>
      <c r="F92" s="63">
        <f ca="1">Pasaia_1_3a!B20</f>
        <v>28</v>
      </c>
      <c r="G92" s="63">
        <f ca="1">Pasaia_1_3b!B20</f>
        <v>26</v>
      </c>
      <c r="H92" s="63">
        <f ca="1">Pasaia_1_4a!B20</f>
        <v>43</v>
      </c>
      <c r="I92" s="63">
        <f ca="1">Pasaia_1_4b!B20</f>
        <v>31</v>
      </c>
      <c r="J92" s="63">
        <f ca="1">Pasaia_1_5a!B20</f>
        <v>29</v>
      </c>
      <c r="K92" s="63">
        <f ca="1">Pasaia_1_5b!B20</f>
        <v>31</v>
      </c>
      <c r="L92" s="63">
        <f ca="1">Pasaia_1_6a!B20</f>
        <v>39</v>
      </c>
      <c r="M92" s="63">
        <f ca="1">Pasaia_1_6b!B20</f>
        <v>37</v>
      </c>
      <c r="N92" s="204">
        <f ca="1">Pasaia_1_7a!B20</f>
        <v>36</v>
      </c>
      <c r="O92" s="204">
        <f ca="1">Pasaia_1_7b!B20</f>
        <v>48</v>
      </c>
      <c r="P92" s="204">
        <f ca="1">Pasaia_1_8a!B20</f>
        <v>45</v>
      </c>
      <c r="Q92" s="204">
        <f ca="1">Pasaia_1_8b!B20</f>
        <v>35</v>
      </c>
      <c r="R92" s="204">
        <f ca="1">Pasaia_1_9a!B20</f>
        <v>29</v>
      </c>
      <c r="S92" s="204">
        <f ca="1">SUM(B92:R92)</f>
        <v>545</v>
      </c>
      <c r="T92" s="36">
        <f ca="1">AVERAGE(B92:R92)</f>
        <v>32.058823529411768</v>
      </c>
      <c r="U92" s="36">
        <f ca="1">STDEV(B92:R92)</f>
        <v>10.697374609193217</v>
      </c>
      <c r="V92" s="36">
        <f ca="1">U92/SQRT(17)</f>
        <v>2.5944944370884748</v>
      </c>
      <c r="W92" s="36">
        <f ca="1">W133</f>
        <v>0.68260422718183722</v>
      </c>
      <c r="X92" s="287">
        <f ca="1">X133</f>
        <v>0.48949415032404675</v>
      </c>
    </row>
    <row r="93" spans="1:24" x14ac:dyDescent="0.25">
      <c r="A93" s="276" t="s">
        <v>325</v>
      </c>
      <c r="B93" s="62">
        <f ca="1">Pasaia_1_1a!B21</f>
        <v>0</v>
      </c>
      <c r="C93" s="62">
        <f ca="1">Pasaia_1_1b!B21</f>
        <v>3</v>
      </c>
      <c r="D93" s="62">
        <f ca="1">Pasaia_1_2a!B21</f>
        <v>0</v>
      </c>
      <c r="E93" s="62">
        <f ca="1">Pasaia_1_2b!B21</f>
        <v>0</v>
      </c>
      <c r="F93" s="62">
        <f ca="1">Pasaia_1_3a!B21</f>
        <v>1</v>
      </c>
      <c r="G93" s="62">
        <f ca="1">Pasaia_1_3b!B21</f>
        <v>0</v>
      </c>
      <c r="H93" s="62">
        <f ca="1">Pasaia_1_4a!B21</f>
        <v>1</v>
      </c>
      <c r="I93" s="62">
        <f ca="1">Pasaia_1_4b!B21</f>
        <v>3</v>
      </c>
      <c r="J93" s="62">
        <f ca="1">Pasaia_1_5a!B21</f>
        <v>2</v>
      </c>
      <c r="K93" s="62">
        <f ca="1">Pasaia_1_5b!B21</f>
        <v>2</v>
      </c>
      <c r="L93" s="62">
        <f ca="1">Pasaia_1_6a!B21</f>
        <v>1</v>
      </c>
      <c r="M93" s="62">
        <f ca="1">Pasaia_1_6b!B21</f>
        <v>1</v>
      </c>
      <c r="N93" s="203">
        <f ca="1">Pasaia_1_7a!B21</f>
        <v>1</v>
      </c>
      <c r="O93" s="203">
        <f ca="1">Pasaia_1_7b!B21</f>
        <v>3</v>
      </c>
      <c r="P93" s="203">
        <f ca="1">Pasaia_1_8a!B21</f>
        <v>0</v>
      </c>
      <c r="Q93" s="203">
        <f ca="1">Pasaia_1_8b!B21</f>
        <v>1</v>
      </c>
      <c r="R93" s="203">
        <f ca="1">Pasaia_1_9a!B21</f>
        <v>0</v>
      </c>
      <c r="S93" s="203">
        <f ca="1">SUM(B93:R93)</f>
        <v>19</v>
      </c>
      <c r="T93" s="32">
        <f ca="1">AVERAGE(B93:R93)</f>
        <v>1.1176470588235294</v>
      </c>
      <c r="U93" s="32">
        <f ca="1">STDEV(B93:R93)</f>
        <v>1.1114378604524227</v>
      </c>
      <c r="V93" s="32">
        <f ca="1">U93/SQRT(17)</f>
        <v>0.26956327617387293</v>
      </c>
      <c r="W93" s="32">
        <f ca="1">W138</f>
        <v>0.33649575758351602</v>
      </c>
      <c r="X93" s="286">
        <f ca="1">X138</f>
        <v>0.18836565096952906</v>
      </c>
    </row>
    <row r="94" spans="1:24" x14ac:dyDescent="0.25">
      <c r="A94" s="275" t="s">
        <v>326</v>
      </c>
      <c r="B94" s="63">
        <f ca="1">Pasaia_1_1a!B22</f>
        <v>0</v>
      </c>
      <c r="C94" s="63">
        <f ca="1">Pasaia_1_1b!B22</f>
        <v>0</v>
      </c>
      <c r="D94" s="63">
        <f ca="1">Pasaia_1_2a!B22</f>
        <v>0</v>
      </c>
      <c r="E94" s="63">
        <f ca="1">Pasaia_1_2b!B22</f>
        <v>0</v>
      </c>
      <c r="F94" s="63">
        <f ca="1">Pasaia_1_3a!B22</f>
        <v>0</v>
      </c>
      <c r="G94" s="63">
        <f ca="1">Pasaia_1_3b!B22</f>
        <v>0</v>
      </c>
      <c r="H94" s="63">
        <f ca="1">Pasaia_1_4a!B22</f>
        <v>0</v>
      </c>
      <c r="I94" s="63">
        <f ca="1">Pasaia_1_4b!B22</f>
        <v>0</v>
      </c>
      <c r="J94" s="63">
        <f ca="1">Pasaia_1_5a!B22</f>
        <v>1</v>
      </c>
      <c r="K94" s="63">
        <f ca="1">Pasaia_1_5b!B22</f>
        <v>0</v>
      </c>
      <c r="L94" s="63">
        <f ca="1">Pasaia_1_6a!B22</f>
        <v>0</v>
      </c>
      <c r="M94" s="63">
        <f ca="1">Pasaia_1_6b!B22</f>
        <v>0</v>
      </c>
      <c r="N94" s="204">
        <f ca="1">Pasaia_1_7a!B22</f>
        <v>0</v>
      </c>
      <c r="O94" s="204">
        <f ca="1">Pasaia_1_7b!B22</f>
        <v>0</v>
      </c>
      <c r="P94" s="204">
        <f ca="1">Pasaia_1_8a!B22</f>
        <v>0</v>
      </c>
      <c r="Q94" s="204">
        <f ca="1">Pasaia_1_8b!B22</f>
        <v>0</v>
      </c>
      <c r="R94" s="204">
        <f ca="1">Pasaia_1_9a!B22</f>
        <v>0</v>
      </c>
      <c r="S94" s="204">
        <f ca="1">SUM(B94:R94)</f>
        <v>1</v>
      </c>
      <c r="T94" s="36">
        <f ca="1">AVERAGE(B94:R94)</f>
        <v>5.8823529411764705E-2</v>
      </c>
      <c r="U94" s="36">
        <f ca="1">STDEV(B94:R94)</f>
        <v>0.24253562503633297</v>
      </c>
      <c r="V94" s="36">
        <f ca="1">U94/SQRT(17)</f>
        <v>5.8823529411764705E-2</v>
      </c>
      <c r="W94" s="36">
        <f ca="1">W143</f>
        <v>0</v>
      </c>
      <c r="X94" s="287">
        <f ca="1">X143</f>
        <v>0</v>
      </c>
    </row>
    <row r="95" spans="1:24" x14ac:dyDescent="0.25">
      <c r="A95" s="276" t="s">
        <v>327</v>
      </c>
      <c r="B95" s="62">
        <f ca="1">Pasaia_1_1a!B23</f>
        <v>0</v>
      </c>
      <c r="C95" s="62">
        <f ca="1">Pasaia_1_1b!B23</f>
        <v>0</v>
      </c>
      <c r="D95" s="62">
        <f ca="1">Pasaia_1_2a!B23</f>
        <v>0</v>
      </c>
      <c r="E95" s="62">
        <f ca="1">Pasaia_1_2b!B23</f>
        <v>0</v>
      </c>
      <c r="F95" s="62">
        <f ca="1">Pasaia_1_3a!B23</f>
        <v>0</v>
      </c>
      <c r="G95" s="62">
        <f ca="1">Pasaia_1_3b!B23</f>
        <v>0</v>
      </c>
      <c r="H95" s="62">
        <f ca="1">Pasaia_1_4a!B23</f>
        <v>0</v>
      </c>
      <c r="I95" s="62">
        <f ca="1">Pasaia_1_4b!B23</f>
        <v>0</v>
      </c>
      <c r="J95" s="62">
        <f ca="1">Pasaia_1_5a!B23</f>
        <v>0</v>
      </c>
      <c r="K95" s="62">
        <f ca="1">Pasaia_1_5b!B23</f>
        <v>0</v>
      </c>
      <c r="L95" s="62">
        <f ca="1">Pasaia_1_6a!B23</f>
        <v>0</v>
      </c>
      <c r="M95" s="62">
        <f ca="1">Pasaia_1_6b!B23</f>
        <v>0</v>
      </c>
      <c r="N95" s="203">
        <f ca="1">Pasaia_1_7a!B23</f>
        <v>0</v>
      </c>
      <c r="O95" s="203">
        <f ca="1">Pasaia_1_7b!B23</f>
        <v>0</v>
      </c>
      <c r="P95" s="203">
        <f ca="1">Pasaia_1_8a!B23</f>
        <v>0</v>
      </c>
      <c r="Q95" s="203">
        <f ca="1">Pasaia_1_8b!B23</f>
        <v>0</v>
      </c>
      <c r="R95" s="203">
        <f ca="1">Pasaia_1_9a!B23</f>
        <v>0</v>
      </c>
      <c r="S95" s="203">
        <f ca="1">SUM(B95:R95)</f>
        <v>0</v>
      </c>
      <c r="T95" s="32">
        <f ca="1">AVERAGE(B95:R95)</f>
        <v>0</v>
      </c>
      <c r="U95" s="32">
        <f ca="1">STDEV(B95:R95)</f>
        <v>0</v>
      </c>
      <c r="V95" s="32">
        <f ca="1">U95/SQRT(17)</f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Pasaia_1_1a!B24</f>
        <v>0</v>
      </c>
      <c r="C96" s="63">
        <f ca="1">Pasaia_1_1b!B24</f>
        <v>34</v>
      </c>
      <c r="D96" s="63">
        <f ca="1">Pasaia_1_2a!B24</f>
        <v>13</v>
      </c>
      <c r="E96" s="63">
        <f ca="1">Pasaia_1_2b!B24</f>
        <v>18</v>
      </c>
      <c r="F96" s="63">
        <f ca="1">Pasaia_1_3a!B24</f>
        <v>6</v>
      </c>
      <c r="G96" s="63">
        <f ca="1">Pasaia_1_3b!B24</f>
        <v>32</v>
      </c>
      <c r="H96" s="63">
        <f ca="1">Pasaia_1_4a!B24</f>
        <v>6</v>
      </c>
      <c r="I96" s="63">
        <f ca="1">Pasaia_1_4b!B24</f>
        <v>17</v>
      </c>
      <c r="J96" s="63">
        <f ca="1">Pasaia_1_5a!B24</f>
        <v>7</v>
      </c>
      <c r="K96" s="63">
        <f ca="1">Pasaia_1_5b!B24</f>
        <v>22</v>
      </c>
      <c r="L96" s="63">
        <f ca="1">Pasaia_1_6a!B24</f>
        <v>13</v>
      </c>
      <c r="M96" s="63">
        <f ca="1">Pasaia_1_6b!B24</f>
        <v>5</v>
      </c>
      <c r="N96" s="204">
        <f ca="1">Pasaia_1_7a!B24</f>
        <v>4</v>
      </c>
      <c r="O96" s="204">
        <f ca="1">Pasaia_1_7b!B24</f>
        <v>12</v>
      </c>
      <c r="P96" s="204">
        <f ca="1">Pasaia_1_8a!B24</f>
        <v>9</v>
      </c>
      <c r="Q96" s="204">
        <f ca="1">Pasaia_1_8b!B24</f>
        <v>4</v>
      </c>
      <c r="R96" s="204">
        <f ca="1">Pasaia_1_9a!B24</f>
        <v>4</v>
      </c>
      <c r="S96" s="204">
        <f ca="1">SUM(B96:R96)</f>
        <v>206</v>
      </c>
      <c r="T96" s="36">
        <f ca="1">AVERAGE(B96:R96)</f>
        <v>12.117647058823529</v>
      </c>
      <c r="U96" s="36">
        <f ca="1">STDEV(B96:R96)</f>
        <v>9.8035857785632228</v>
      </c>
      <c r="V96" s="36">
        <f ca="1">U96/SQRT(17)</f>
        <v>2.3777188044011361</v>
      </c>
      <c r="W96" s="36">
        <f ca="1">W152</f>
        <v>0.73998360508424554</v>
      </c>
      <c r="X96" s="287">
        <f ca="1">X152</f>
        <v>0.4844942972947498</v>
      </c>
    </row>
    <row r="97" spans="1:24" x14ac:dyDescent="0.25">
      <c r="A97" s="276" t="s">
        <v>329</v>
      </c>
      <c r="B97" s="62">
        <f ca="1">Pasaia_1_1a!B25</f>
        <v>0</v>
      </c>
      <c r="C97" s="62">
        <f ca="1">Pasaia_1_1b!B25</f>
        <v>0</v>
      </c>
      <c r="D97" s="62">
        <f ca="1">Pasaia_1_2a!B25</f>
        <v>0</v>
      </c>
      <c r="E97" s="62">
        <f ca="1">Pasaia_1_2b!B25</f>
        <v>0</v>
      </c>
      <c r="F97" s="62">
        <f ca="1">Pasaia_1_3a!B25</f>
        <v>0</v>
      </c>
      <c r="G97" s="62">
        <f ca="1">Pasaia_1_3b!B25</f>
        <v>0</v>
      </c>
      <c r="H97" s="62">
        <f ca="1">Pasaia_1_4a!B25</f>
        <v>0</v>
      </c>
      <c r="I97" s="62">
        <f ca="1">Pasaia_1_4b!B25</f>
        <v>0</v>
      </c>
      <c r="J97" s="62">
        <f ca="1">Pasaia_1_5a!B25</f>
        <v>0</v>
      </c>
      <c r="K97" s="62">
        <f ca="1">Pasaia_1_5b!B25</f>
        <v>0</v>
      </c>
      <c r="L97" s="62">
        <f ca="1">Pasaia_1_6a!B25</f>
        <v>0</v>
      </c>
      <c r="M97" s="62">
        <f ca="1">Pasaia_1_6b!B25</f>
        <v>0</v>
      </c>
      <c r="N97" s="203">
        <f ca="1">Pasaia_1_7a!B25</f>
        <v>0</v>
      </c>
      <c r="O97" s="203">
        <f ca="1">Pasaia_1_7b!B25</f>
        <v>0</v>
      </c>
      <c r="P97" s="203">
        <f ca="1">Pasaia_1_8a!B25</f>
        <v>0</v>
      </c>
      <c r="Q97" s="203">
        <f ca="1">Pasaia_1_8b!B25</f>
        <v>0</v>
      </c>
      <c r="R97" s="203">
        <f ca="1">Pasaia_1_9a!B25</f>
        <v>0</v>
      </c>
      <c r="S97" s="203">
        <f ca="1">SUM(B97:R97)</f>
        <v>0</v>
      </c>
      <c r="T97" s="32">
        <f ca="1">AVERAGE(B97:R97)</f>
        <v>0</v>
      </c>
      <c r="U97" s="32">
        <f ca="1">STDEV(B97:R97)</f>
        <v>0</v>
      </c>
      <c r="V97" s="32">
        <f ca="1">U97/SQRT(17)</f>
        <v>0</v>
      </c>
      <c r="W97" s="32">
        <f ca="1">W158</f>
        <v>0</v>
      </c>
      <c r="X97" s="286">
        <f ca="1">X158</f>
        <v>1</v>
      </c>
    </row>
    <row r="98" spans="1:24" x14ac:dyDescent="0.25">
      <c r="A98" s="273" t="s">
        <v>377</v>
      </c>
      <c r="B98" s="57">
        <f ca="1">SUM(B88:B97)</f>
        <v>64</v>
      </c>
      <c r="C98" s="57">
        <f ca="1">SUM(C88:C97)</f>
        <v>64</v>
      </c>
      <c r="D98" s="57">
        <f ca="1">SUM(D88:D97)</f>
        <v>64</v>
      </c>
      <c r="E98" s="57">
        <f ca="1">SUM(E88:E97)</f>
        <v>64</v>
      </c>
      <c r="F98" s="57">
        <f ca="1">SUM(F88:F97)</f>
        <v>64</v>
      </c>
      <c r="G98" s="57">
        <f ca="1">SUM(G88:G97)</f>
        <v>64</v>
      </c>
      <c r="H98" s="57">
        <f ca="1">SUM(H88:H97)</f>
        <v>64</v>
      </c>
      <c r="I98" s="57">
        <f ca="1">SUM(I88:I97)</f>
        <v>64</v>
      </c>
      <c r="J98" s="57">
        <f ca="1">SUM(J88:J97)</f>
        <v>64</v>
      </c>
      <c r="K98" s="57">
        <f ca="1">SUM(K88:K97)</f>
        <v>64</v>
      </c>
      <c r="L98" s="57">
        <f ca="1">SUM(L88:L97)</f>
        <v>64</v>
      </c>
      <c r="M98" s="57">
        <f ca="1">SUM(M88:M97)</f>
        <v>64</v>
      </c>
      <c r="N98" s="205">
        <f ca="1">SUM(N88:N97)</f>
        <v>64</v>
      </c>
      <c r="O98" s="205">
        <f ca="1">SUM(O88:O97)</f>
        <v>64</v>
      </c>
      <c r="P98" s="205">
        <f ca="1">SUM(P88:P97)</f>
        <v>64</v>
      </c>
      <c r="Q98" s="205">
        <f ca="1">SUM(Q88:Q97)</f>
        <v>64</v>
      </c>
      <c r="R98" s="205">
        <f ca="1">SUM(R88:R97)</f>
        <v>64</v>
      </c>
      <c r="S98" s="205">
        <f ca="1">SUM(S88:S97)</f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378</v>
      </c>
      <c r="S100" s="1" t="s">
        <v>376</v>
      </c>
      <c r="T100" s="1" t="s">
        <v>368</v>
      </c>
      <c r="U100" s="1" t="s">
        <v>369</v>
      </c>
      <c r="V100" s="1" t="s">
        <v>370</v>
      </c>
      <c r="W100" s="1" t="s">
        <v>374</v>
      </c>
      <c r="X100" s="285" t="s">
        <v>375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0.67323406033607613</v>
      </c>
      <c r="X101" s="287">
        <f ca="1">1-SUM(X102:X119)</f>
        <v>0.35453651467315361</v>
      </c>
    </row>
    <row r="102" spans="1:24" x14ac:dyDescent="0.25">
      <c r="A102" s="276" t="s">
        <v>212</v>
      </c>
      <c r="B102" s="62">
        <f ca="1">Pasaia_1_1a!H17</f>
        <v>0</v>
      </c>
      <c r="C102" s="62">
        <f ca="1">Pasaia_1_1b!H17</f>
        <v>0</v>
      </c>
      <c r="D102" s="62">
        <f ca="1">Pasaia_1_2a!H17</f>
        <v>0</v>
      </c>
      <c r="E102" s="62">
        <f ca="1">Pasaia_1_2b!H17</f>
        <v>0</v>
      </c>
      <c r="F102" s="62">
        <f ca="1">Pasaia_1_3a!H17</f>
        <v>0</v>
      </c>
      <c r="G102" s="62">
        <f ca="1">Pasaia_1_3b!H17</f>
        <v>0</v>
      </c>
      <c r="H102" s="62">
        <f ca="1">Pasaia_1_4a!H17</f>
        <v>0</v>
      </c>
      <c r="I102" s="62">
        <f ca="1">Pasaia_1_4b!H17</f>
        <v>0</v>
      </c>
      <c r="J102" s="62">
        <f ca="1">Pasaia_1_5a!H17</f>
        <v>0</v>
      </c>
      <c r="K102" s="62">
        <f ca="1">Pasaia_1_5b!H17</f>
        <v>0</v>
      </c>
      <c r="L102" s="62">
        <f ca="1">Pasaia_1_6a!H17</f>
        <v>0</v>
      </c>
      <c r="M102" s="62">
        <f ca="1">Pasaia_1_6b!H17</f>
        <v>0</v>
      </c>
      <c r="N102" s="203">
        <f ca="1">Pasaia_1_7a!H17</f>
        <v>0</v>
      </c>
      <c r="O102" s="203">
        <f ca="1">Pasaia_1_7b!H17</f>
        <v>0</v>
      </c>
      <c r="P102" s="203">
        <f ca="1">Pasaia_1_8a!H17</f>
        <v>0</v>
      </c>
      <c r="Q102" s="203">
        <f ca="1">Pasaia_1_8b!H17</f>
        <v>0</v>
      </c>
      <c r="R102" s="203">
        <f ca="1">Pasaia_1_9a!H17</f>
        <v>0</v>
      </c>
      <c r="S102" s="203">
        <f ca="1">SUM(B102:R102)</f>
        <v>0</v>
      </c>
      <c r="T102" s="32">
        <f ca="1">AVERAGE(B102:R102)</f>
        <v>0</v>
      </c>
      <c r="U102" s="32">
        <f ca="1">STDEV(B102:R102)</f>
        <v>0</v>
      </c>
      <c r="V102" s="32">
        <f ca="1">U102/SQRT(17)</f>
        <v>0</v>
      </c>
      <c r="W102" s="32">
        <f ca="1">IF(S102=0,0,-1*((S102/S88)*(LN(S102/S88))))</f>
        <v>0</v>
      </c>
      <c r="X102" s="286">
        <f ca="1">IF(S102=0,0,(S102/S88)^2)</f>
        <v>0</v>
      </c>
    </row>
    <row r="103" spans="1:24" x14ac:dyDescent="0.25">
      <c r="A103" s="276" t="s">
        <v>213</v>
      </c>
      <c r="B103" s="62">
        <f ca="1">Pasaia_1_1a!H18</f>
        <v>0</v>
      </c>
      <c r="C103" s="62">
        <f ca="1">Pasaia_1_1b!H18</f>
        <v>0</v>
      </c>
      <c r="D103" s="62">
        <f ca="1">Pasaia_1_2a!H18</f>
        <v>0</v>
      </c>
      <c r="E103" s="62">
        <f ca="1">Pasaia_1_2b!H18</f>
        <v>0</v>
      </c>
      <c r="F103" s="62">
        <f ca="1">Pasaia_1_3a!H18</f>
        <v>0</v>
      </c>
      <c r="G103" s="62">
        <f ca="1">Pasaia_1_3b!H18</f>
        <v>0</v>
      </c>
      <c r="H103" s="62">
        <f ca="1">Pasaia_1_4a!H18</f>
        <v>0</v>
      </c>
      <c r="I103" s="62">
        <f ca="1">Pasaia_1_4b!H18</f>
        <v>0</v>
      </c>
      <c r="J103" s="62">
        <f ca="1">Pasaia_1_5a!H18</f>
        <v>0</v>
      </c>
      <c r="K103" s="62">
        <f ca="1">Pasaia_1_5b!H18</f>
        <v>0</v>
      </c>
      <c r="L103" s="62">
        <f ca="1">Pasaia_1_6a!H18</f>
        <v>0</v>
      </c>
      <c r="M103" s="62">
        <f ca="1">Pasaia_1_6b!H18</f>
        <v>0</v>
      </c>
      <c r="N103" s="203">
        <f ca="1">Pasaia_1_7a!H18</f>
        <v>0</v>
      </c>
      <c r="O103" s="203">
        <f ca="1">Pasaia_1_7b!H18</f>
        <v>0</v>
      </c>
      <c r="P103" s="203">
        <f ca="1">Pasaia_1_8a!H18</f>
        <v>0</v>
      </c>
      <c r="Q103" s="203">
        <f ca="1">Pasaia_1_8b!H18</f>
        <v>0</v>
      </c>
      <c r="R103" s="203">
        <f ca="1">Pasaia_1_9a!H18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Pasaia_1_1a!H19</f>
        <v>0</v>
      </c>
      <c r="C104" s="62">
        <f ca="1">Pasaia_1_1b!H19</f>
        <v>0</v>
      </c>
      <c r="D104" s="62">
        <f ca="1">Pasaia_1_2a!H19</f>
        <v>0</v>
      </c>
      <c r="E104" s="62">
        <f ca="1">Pasaia_1_2b!H19</f>
        <v>0</v>
      </c>
      <c r="F104" s="62">
        <f ca="1">Pasaia_1_3a!H19</f>
        <v>0</v>
      </c>
      <c r="G104" s="62">
        <f ca="1">Pasaia_1_3b!H19</f>
        <v>0</v>
      </c>
      <c r="H104" s="62">
        <f ca="1">Pasaia_1_4a!H19</f>
        <v>0</v>
      </c>
      <c r="I104" s="62">
        <f ca="1">Pasaia_1_4b!H19</f>
        <v>0</v>
      </c>
      <c r="J104" s="62">
        <f ca="1">Pasaia_1_5a!H19</f>
        <v>0</v>
      </c>
      <c r="K104" s="62">
        <f ca="1">Pasaia_1_5b!H19</f>
        <v>0</v>
      </c>
      <c r="L104" s="62">
        <f ca="1">Pasaia_1_6a!H19</f>
        <v>0</v>
      </c>
      <c r="M104" s="62">
        <f ca="1">Pasaia_1_6b!H19</f>
        <v>0</v>
      </c>
      <c r="N104" s="203">
        <f ca="1">Pasaia_1_7a!H19</f>
        <v>0</v>
      </c>
      <c r="O104" s="203">
        <f ca="1">Pasaia_1_7b!H19</f>
        <v>0</v>
      </c>
      <c r="P104" s="203">
        <f ca="1">Pasaia_1_8a!H19</f>
        <v>0</v>
      </c>
      <c r="Q104" s="203">
        <f ca="1">Pasaia_1_8b!H19</f>
        <v>0</v>
      </c>
      <c r="R104" s="203">
        <f ca="1">Pasaia_1_9a!H19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Pasaia_1_1a!H20</f>
        <v>0</v>
      </c>
      <c r="C105" s="62">
        <f ca="1">Pasaia_1_1b!H20</f>
        <v>0</v>
      </c>
      <c r="D105" s="62">
        <f ca="1">Pasaia_1_2a!H20</f>
        <v>0</v>
      </c>
      <c r="E105" s="62">
        <f ca="1">Pasaia_1_2b!H20</f>
        <v>0</v>
      </c>
      <c r="F105" s="62">
        <f ca="1">Pasaia_1_3a!H20</f>
        <v>0</v>
      </c>
      <c r="G105" s="62">
        <f ca="1">Pasaia_1_3b!H20</f>
        <v>0</v>
      </c>
      <c r="H105" s="62">
        <f ca="1">Pasaia_1_4a!H20</f>
        <v>0</v>
      </c>
      <c r="I105" s="62">
        <f ca="1">Pasaia_1_4b!H20</f>
        <v>0</v>
      </c>
      <c r="J105" s="62">
        <f ca="1">Pasaia_1_5a!H20</f>
        <v>0</v>
      </c>
      <c r="K105" s="62">
        <f ca="1">Pasaia_1_5b!H20</f>
        <v>0</v>
      </c>
      <c r="L105" s="62">
        <f ca="1">Pasaia_1_6a!H20</f>
        <v>0</v>
      </c>
      <c r="M105" s="62">
        <f ca="1">Pasaia_1_6b!H20</f>
        <v>0</v>
      </c>
      <c r="N105" s="203">
        <f ca="1">Pasaia_1_7a!H20</f>
        <v>0</v>
      </c>
      <c r="O105" s="203">
        <f ca="1">Pasaia_1_7b!H20</f>
        <v>0</v>
      </c>
      <c r="P105" s="203">
        <f ca="1">Pasaia_1_8a!H20</f>
        <v>0</v>
      </c>
      <c r="Q105" s="203">
        <f ca="1">Pasaia_1_8b!H20</f>
        <v>0</v>
      </c>
      <c r="R105" s="203">
        <f ca="1">Pasaia_1_9a!H20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Pasaia_1_1a!H21</f>
        <v>0</v>
      </c>
      <c r="C106" s="62">
        <f ca="1">Pasaia_1_1b!H21</f>
        <v>0</v>
      </c>
      <c r="D106" s="62">
        <f ca="1">Pasaia_1_2a!H21</f>
        <v>0</v>
      </c>
      <c r="E106" s="62">
        <f ca="1">Pasaia_1_2b!H21</f>
        <v>0</v>
      </c>
      <c r="F106" s="62">
        <f ca="1">Pasaia_1_3a!H21</f>
        <v>0</v>
      </c>
      <c r="G106" s="62">
        <f ca="1">Pasaia_1_3b!H21</f>
        <v>0</v>
      </c>
      <c r="H106" s="62">
        <f ca="1">Pasaia_1_4a!H21</f>
        <v>0</v>
      </c>
      <c r="I106" s="62">
        <f ca="1">Pasaia_1_4b!H21</f>
        <v>0</v>
      </c>
      <c r="J106" s="62">
        <f ca="1">Pasaia_1_5a!H21</f>
        <v>0</v>
      </c>
      <c r="K106" s="62">
        <f ca="1">Pasaia_1_5b!H21</f>
        <v>0</v>
      </c>
      <c r="L106" s="62">
        <f ca="1">Pasaia_1_6a!H21</f>
        <v>0</v>
      </c>
      <c r="M106" s="62">
        <f ca="1">Pasaia_1_6b!H21</f>
        <v>0</v>
      </c>
      <c r="N106" s="203">
        <f ca="1">Pasaia_1_7a!H21</f>
        <v>0</v>
      </c>
      <c r="O106" s="203">
        <f ca="1">Pasaia_1_7b!H21</f>
        <v>0</v>
      </c>
      <c r="P106" s="203">
        <f ca="1">Pasaia_1_8a!H21</f>
        <v>0</v>
      </c>
      <c r="Q106" s="203">
        <f ca="1">Pasaia_1_8b!H21</f>
        <v>0</v>
      </c>
      <c r="R106" s="203">
        <f ca="1">Pasaia_1_9a!H21</f>
        <v>0</v>
      </c>
      <c r="S106" s="203">
        <f ca="1">SUM(B106:R106)</f>
        <v>0</v>
      </c>
      <c r="T106" s="32">
        <f ca="1">AVERAGE(B106:R106)</f>
        <v>0</v>
      </c>
      <c r="U106" s="32">
        <f ca="1">STDEV(B106:R106)</f>
        <v>0</v>
      </c>
      <c r="V106" s="32">
        <f ca="1">U106/SQRT(17)</f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Pasaia_1_1a!H22</f>
        <v>0</v>
      </c>
      <c r="C107" s="62">
        <f ca="1">Pasaia_1_1b!H22</f>
        <v>0</v>
      </c>
      <c r="D107" s="62">
        <f ca="1">Pasaia_1_2a!H22</f>
        <v>0</v>
      </c>
      <c r="E107" s="62">
        <f ca="1">Pasaia_1_2b!H22</f>
        <v>0</v>
      </c>
      <c r="F107" s="62">
        <f ca="1">Pasaia_1_3a!H22</f>
        <v>0</v>
      </c>
      <c r="G107" s="62">
        <f ca="1">Pasaia_1_3b!H22</f>
        <v>0</v>
      </c>
      <c r="H107" s="62">
        <f ca="1">Pasaia_1_4a!H22</f>
        <v>0</v>
      </c>
      <c r="I107" s="62">
        <f ca="1">Pasaia_1_4b!H22</f>
        <v>0</v>
      </c>
      <c r="J107" s="62">
        <f ca="1">Pasaia_1_5a!H22</f>
        <v>0</v>
      </c>
      <c r="K107" s="62">
        <f ca="1">Pasaia_1_5b!H22</f>
        <v>0</v>
      </c>
      <c r="L107" s="62">
        <f ca="1">Pasaia_1_6a!H22</f>
        <v>0</v>
      </c>
      <c r="M107" s="62">
        <f ca="1">Pasaia_1_6b!H22</f>
        <v>0</v>
      </c>
      <c r="N107" s="203">
        <f ca="1">Pasaia_1_7a!H22</f>
        <v>0</v>
      </c>
      <c r="O107" s="203">
        <f ca="1">Pasaia_1_7b!H22</f>
        <v>0</v>
      </c>
      <c r="P107" s="203">
        <f ca="1">Pasaia_1_8a!H22</f>
        <v>0</v>
      </c>
      <c r="Q107" s="203">
        <f ca="1">Pasaia_1_8b!H22</f>
        <v>0</v>
      </c>
      <c r="R107" s="203">
        <f ca="1">Pasaia_1_9a!H22</f>
        <v>0</v>
      </c>
      <c r="S107" s="203">
        <f ca="1">SUM(B107:R107)</f>
        <v>0</v>
      </c>
      <c r="T107" s="32">
        <f ca="1">AVERAGE(B107:R107)</f>
        <v>0</v>
      </c>
      <c r="U107" s="32">
        <f ca="1">STDEV(B107:R107)</f>
        <v>0</v>
      </c>
      <c r="V107" s="32">
        <f ca="1">U107/SQRT(17)</f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Pasaia_1_1a!H23</f>
        <v>0</v>
      </c>
      <c r="C108" s="62">
        <f ca="1">Pasaia_1_1b!H23</f>
        <v>0</v>
      </c>
      <c r="D108" s="62">
        <f ca="1">Pasaia_1_2a!H23</f>
        <v>0</v>
      </c>
      <c r="E108" s="62">
        <f ca="1">Pasaia_1_2b!H23</f>
        <v>2</v>
      </c>
      <c r="F108" s="62">
        <f ca="1">Pasaia_1_3a!H23</f>
        <v>5</v>
      </c>
      <c r="G108" s="62">
        <f ca="1">Pasaia_1_3b!H23</f>
        <v>0</v>
      </c>
      <c r="H108" s="62">
        <f ca="1">Pasaia_1_4a!H23</f>
        <v>0</v>
      </c>
      <c r="I108" s="62">
        <f ca="1">Pasaia_1_4b!H23</f>
        <v>0</v>
      </c>
      <c r="J108" s="62">
        <f ca="1">Pasaia_1_5a!H23</f>
        <v>3</v>
      </c>
      <c r="K108" s="62">
        <f ca="1">Pasaia_1_5b!H23</f>
        <v>1</v>
      </c>
      <c r="L108" s="62">
        <f ca="1">Pasaia_1_6a!H23</f>
        <v>0</v>
      </c>
      <c r="M108" s="62">
        <f ca="1">Pasaia_1_6b!H23</f>
        <v>1</v>
      </c>
      <c r="N108" s="203">
        <f ca="1">Pasaia_1_7a!H23</f>
        <v>4</v>
      </c>
      <c r="O108" s="203">
        <f ca="1">Pasaia_1_7b!H23</f>
        <v>0</v>
      </c>
      <c r="P108" s="203">
        <f ca="1">Pasaia_1_8a!H23</f>
        <v>1</v>
      </c>
      <c r="Q108" s="203">
        <f ca="1">Pasaia_1_8b!H23</f>
        <v>2</v>
      </c>
      <c r="R108" s="203">
        <f ca="1">Pasaia_1_9a!H23</f>
        <v>5</v>
      </c>
      <c r="S108" s="203">
        <f ca="1">SUM(B108:R108)</f>
        <v>24</v>
      </c>
      <c r="T108" s="32">
        <f ca="1">AVERAGE(B108:R108)</f>
        <v>1.411764705882353</v>
      </c>
      <c r="U108" s="32">
        <f ca="1">STDEV(B108:R108)</f>
        <v>1.8048138245194352</v>
      </c>
      <c r="V108" s="32">
        <f ca="1">U108/SQRT(17)</f>
        <v>0.43773164900403577</v>
      </c>
      <c r="W108" s="32">
        <f ca="1">IF(S108=0,0,-1*((S108/S88)*(LN(S108/S88))))</f>
        <v>0.30326678033658927</v>
      </c>
      <c r="X108" s="286">
        <f ca="1">IF(S108=0,0,(S108/S88)^2)</f>
        <v>2.9812121525800945E-2</v>
      </c>
    </row>
    <row r="109" spans="1:24" x14ac:dyDescent="0.25">
      <c r="A109" s="276" t="s">
        <v>219</v>
      </c>
      <c r="B109" s="62">
        <f ca="1">Pasaia_1_1a!H24</f>
        <v>0</v>
      </c>
      <c r="C109" s="62">
        <f ca="1">Pasaia_1_1b!H24</f>
        <v>0</v>
      </c>
      <c r="D109" s="62">
        <f ca="1">Pasaia_1_2a!H24</f>
        <v>0</v>
      </c>
      <c r="E109" s="62">
        <f ca="1">Pasaia_1_2b!H24</f>
        <v>0</v>
      </c>
      <c r="F109" s="62">
        <f ca="1">Pasaia_1_3a!H24</f>
        <v>0</v>
      </c>
      <c r="G109" s="62">
        <f ca="1">Pasaia_1_3b!H24</f>
        <v>0</v>
      </c>
      <c r="H109" s="62">
        <f ca="1">Pasaia_1_4a!H24</f>
        <v>0</v>
      </c>
      <c r="I109" s="62">
        <f ca="1">Pasaia_1_4b!H24</f>
        <v>0</v>
      </c>
      <c r="J109" s="62">
        <f ca="1">Pasaia_1_5a!H24</f>
        <v>0</v>
      </c>
      <c r="K109" s="62">
        <f ca="1">Pasaia_1_5b!H24</f>
        <v>0</v>
      </c>
      <c r="L109" s="62">
        <f ca="1">Pasaia_1_6a!H24</f>
        <v>0</v>
      </c>
      <c r="M109" s="62">
        <f ca="1">Pasaia_1_6b!H24</f>
        <v>0</v>
      </c>
      <c r="N109" s="203">
        <f ca="1">Pasaia_1_7a!H24</f>
        <v>0</v>
      </c>
      <c r="O109" s="203">
        <f ca="1">Pasaia_1_7b!H24</f>
        <v>0</v>
      </c>
      <c r="P109" s="203">
        <f ca="1">Pasaia_1_8a!H24</f>
        <v>0</v>
      </c>
      <c r="Q109" s="203">
        <f ca="1">Pasaia_1_8b!H24</f>
        <v>0</v>
      </c>
      <c r="R109" s="203">
        <f ca="1">Pasaia_1_9a!H24</f>
        <v>0</v>
      </c>
      <c r="S109" s="203">
        <f ca="1">SUM(B109:R109)</f>
        <v>0</v>
      </c>
      <c r="T109" s="32">
        <f ca="1">AVERAGE(B109:R109)</f>
        <v>0</v>
      </c>
      <c r="U109" s="32">
        <f ca="1">STDEV(B109:R109)</f>
        <v>0</v>
      </c>
      <c r="V109" s="32">
        <f ca="1">U109/SQRT(17)</f>
        <v>0</v>
      </c>
      <c r="W109" s="32">
        <f ca="1">IF(S109=0,0,-1*((S109/S88)*(LN(S109/S88))))</f>
        <v>0</v>
      </c>
      <c r="X109" s="286">
        <f ca="1">IF(S109=0,0,(S109/S88)^2)</f>
        <v>0</v>
      </c>
    </row>
    <row r="110" spans="1:24" x14ac:dyDescent="0.25">
      <c r="A110" s="276" t="s">
        <v>220</v>
      </c>
      <c r="B110" s="62">
        <f ca="1">Pasaia_1_1a!H25</f>
        <v>0</v>
      </c>
      <c r="C110" s="62">
        <f ca="1">Pasaia_1_1b!H25</f>
        <v>0</v>
      </c>
      <c r="D110" s="62">
        <f ca="1">Pasaia_1_2a!H25</f>
        <v>0</v>
      </c>
      <c r="E110" s="62">
        <f ca="1">Pasaia_1_2b!H25</f>
        <v>0</v>
      </c>
      <c r="F110" s="62">
        <f ca="1">Pasaia_1_3a!H25</f>
        <v>2</v>
      </c>
      <c r="G110" s="62">
        <f ca="1">Pasaia_1_3b!H25</f>
        <v>0</v>
      </c>
      <c r="H110" s="62">
        <f ca="1">Pasaia_1_4a!H25</f>
        <v>0</v>
      </c>
      <c r="I110" s="62">
        <f ca="1">Pasaia_1_4b!H25</f>
        <v>0</v>
      </c>
      <c r="J110" s="62">
        <f ca="1">Pasaia_1_5a!H25</f>
        <v>0</v>
      </c>
      <c r="K110" s="62">
        <f ca="1">Pasaia_1_5b!H25</f>
        <v>0</v>
      </c>
      <c r="L110" s="62">
        <f ca="1">Pasaia_1_6a!H25</f>
        <v>0</v>
      </c>
      <c r="M110" s="62">
        <f ca="1">Pasaia_1_6b!H25</f>
        <v>0</v>
      </c>
      <c r="N110" s="203">
        <f ca="1">Pasaia_1_7a!H25</f>
        <v>0</v>
      </c>
      <c r="O110" s="203">
        <f ca="1">Pasaia_1_7b!H25</f>
        <v>0</v>
      </c>
      <c r="P110" s="203">
        <f ca="1">Pasaia_1_8a!H25</f>
        <v>0</v>
      </c>
      <c r="Q110" s="203">
        <f ca="1">Pasaia_1_8b!H25</f>
        <v>0</v>
      </c>
      <c r="R110" s="203">
        <f ca="1">Pasaia_1_9a!H25</f>
        <v>0</v>
      </c>
      <c r="S110" s="203">
        <f ca="1">SUM(B110:R110)</f>
        <v>2</v>
      </c>
      <c r="T110" s="32">
        <f ca="1">AVERAGE(B110:R110)</f>
        <v>0.11764705882352941</v>
      </c>
      <c r="U110" s="32">
        <f ca="1">STDEV(B110:R110)</f>
        <v>0.48507125007266594</v>
      </c>
      <c r="V110" s="32">
        <f ca="1">U110/SQRT(17)</f>
        <v>0.11764705882352941</v>
      </c>
      <c r="W110" s="32">
        <f ca="1">IF(S110=0,0,-1*((S110/S88)*(LN(S110/S88))))</f>
        <v>6.1026284209651026E-2</v>
      </c>
      <c r="X110" s="286">
        <f ca="1">IF(S110=0,0,(S110/S88)^2)</f>
        <v>2.07028621706951E-4</v>
      </c>
    </row>
    <row r="111" spans="1:24" x14ac:dyDescent="0.25">
      <c r="A111" s="276" t="s">
        <v>221</v>
      </c>
      <c r="B111" s="62">
        <f ca="1">Pasaia_1_1a!H26</f>
        <v>0</v>
      </c>
      <c r="C111" s="62">
        <f ca="1">Pasaia_1_1b!H26</f>
        <v>0</v>
      </c>
      <c r="D111" s="62">
        <f ca="1">Pasaia_1_2a!H26</f>
        <v>0</v>
      </c>
      <c r="E111" s="62">
        <f ca="1">Pasaia_1_2b!H26</f>
        <v>0</v>
      </c>
      <c r="F111" s="62">
        <f ca="1">Pasaia_1_3a!H26</f>
        <v>0</v>
      </c>
      <c r="G111" s="62">
        <f ca="1">Pasaia_1_3b!H26</f>
        <v>0</v>
      </c>
      <c r="H111" s="62">
        <f ca="1">Pasaia_1_4a!H26</f>
        <v>0</v>
      </c>
      <c r="I111" s="62">
        <f ca="1">Pasaia_1_4b!H26</f>
        <v>0</v>
      </c>
      <c r="J111" s="62">
        <f ca="1">Pasaia_1_5a!H26</f>
        <v>0</v>
      </c>
      <c r="K111" s="62">
        <f ca="1">Pasaia_1_5b!H26</f>
        <v>0</v>
      </c>
      <c r="L111" s="62">
        <f ca="1">Pasaia_1_6a!H26</f>
        <v>0</v>
      </c>
      <c r="M111" s="62">
        <f ca="1">Pasaia_1_6b!H26</f>
        <v>3</v>
      </c>
      <c r="N111" s="203">
        <f ca="1">Pasaia_1_7a!H26</f>
        <v>0</v>
      </c>
      <c r="O111" s="203">
        <f ca="1">Pasaia_1_7b!H26</f>
        <v>0</v>
      </c>
      <c r="P111" s="203">
        <f ca="1">Pasaia_1_8a!H26</f>
        <v>0</v>
      </c>
      <c r="Q111" s="203">
        <f ca="1">Pasaia_1_8b!H26</f>
        <v>0</v>
      </c>
      <c r="R111" s="203">
        <f ca="1">Pasaia_1_9a!H26</f>
        <v>0</v>
      </c>
      <c r="S111" s="203">
        <f ca="1">SUM(B111:R111)</f>
        <v>3</v>
      </c>
      <c r="T111" s="32">
        <f ca="1">AVERAGE(B111:R111)</f>
        <v>0.17647058823529413</v>
      </c>
      <c r="U111" s="32">
        <f ca="1">STDEV(B111:R111)</f>
        <v>0.72760687510899891</v>
      </c>
      <c r="V111" s="32">
        <f ca="1">U111/SQRT(17)</f>
        <v>0.1764705882352941</v>
      </c>
      <c r="W111" s="32">
        <f ca="1">IF(S111=0,0,-1*((S111/S88)*(LN(S111/S88))))</f>
        <v>8.2788380815739179E-2</v>
      </c>
      <c r="X111" s="286">
        <f ca="1">IF(S111=0,0,(S111/S88)^2)</f>
        <v>4.6581439884063976E-4</v>
      </c>
    </row>
    <row r="112" spans="1:24" x14ac:dyDescent="0.25">
      <c r="A112" s="276" t="s">
        <v>222</v>
      </c>
      <c r="B112" s="62">
        <f ca="1">Pasaia_1_1a!H27</f>
        <v>0</v>
      </c>
      <c r="C112" s="62">
        <f ca="1">Pasaia_1_1b!H27</f>
        <v>0</v>
      </c>
      <c r="D112" s="62">
        <f ca="1">Pasaia_1_2a!H27</f>
        <v>0</v>
      </c>
      <c r="E112" s="62">
        <f ca="1">Pasaia_1_2b!H27</f>
        <v>0</v>
      </c>
      <c r="F112" s="62">
        <f ca="1">Pasaia_1_3a!H27</f>
        <v>0</v>
      </c>
      <c r="G112" s="62">
        <f ca="1">Pasaia_1_3b!H27</f>
        <v>0</v>
      </c>
      <c r="H112" s="62">
        <f ca="1">Pasaia_1_4a!H27</f>
        <v>0</v>
      </c>
      <c r="I112" s="62">
        <f ca="1">Pasaia_1_4b!H27</f>
        <v>0</v>
      </c>
      <c r="J112" s="62">
        <f ca="1">Pasaia_1_5a!H27</f>
        <v>0</v>
      </c>
      <c r="K112" s="62">
        <f ca="1">Pasaia_1_5b!H27</f>
        <v>0</v>
      </c>
      <c r="L112" s="62">
        <f ca="1">Pasaia_1_6a!H27</f>
        <v>0</v>
      </c>
      <c r="M112" s="62">
        <f ca="1">Pasaia_1_6b!H27</f>
        <v>0</v>
      </c>
      <c r="N112" s="203">
        <f ca="1">Pasaia_1_7a!H27</f>
        <v>0</v>
      </c>
      <c r="O112" s="203">
        <f ca="1">Pasaia_1_7b!H27</f>
        <v>0</v>
      </c>
      <c r="P112" s="203">
        <f ca="1">Pasaia_1_8a!H27</f>
        <v>0</v>
      </c>
      <c r="Q112" s="203">
        <f ca="1">Pasaia_1_8b!H27</f>
        <v>0</v>
      </c>
      <c r="R112" s="203">
        <f ca="1">Pasaia_1_9a!H27</f>
        <v>0</v>
      </c>
      <c r="S112" s="203">
        <f ca="1">SUM(B112:R112)</f>
        <v>0</v>
      </c>
      <c r="T112" s="32">
        <f ca="1">AVERAGE(B112:R112)</f>
        <v>0</v>
      </c>
      <c r="U112" s="32">
        <f ca="1">STDEV(B112:R112)</f>
        <v>0</v>
      </c>
      <c r="V112" s="32">
        <f ca="1">U112/SQRT(17)</f>
        <v>0</v>
      </c>
      <c r="W112" s="32">
        <f ca="1">IF(S112=0,0,-1*((S112/S88)*(LN(S112/S88))))</f>
        <v>0</v>
      </c>
      <c r="X112" s="286">
        <f ca="1">IF(S112=0,0,(S112/S88)^2)</f>
        <v>0</v>
      </c>
    </row>
    <row r="113" spans="1:24" x14ac:dyDescent="0.25">
      <c r="A113" s="276" t="s">
        <v>223</v>
      </c>
      <c r="B113" s="62">
        <f ca="1">Pasaia_1_1a!H28</f>
        <v>0</v>
      </c>
      <c r="C113" s="62">
        <f ca="1">Pasaia_1_1b!H28</f>
        <v>0</v>
      </c>
      <c r="D113" s="62">
        <f ca="1">Pasaia_1_2a!H28</f>
        <v>0</v>
      </c>
      <c r="E113" s="62">
        <f ca="1">Pasaia_1_2b!H28</f>
        <v>0</v>
      </c>
      <c r="F113" s="62">
        <f ca="1">Pasaia_1_3a!H28</f>
        <v>0</v>
      </c>
      <c r="G113" s="62">
        <f ca="1">Pasaia_1_3b!H28</f>
        <v>0</v>
      </c>
      <c r="H113" s="62">
        <f ca="1">Pasaia_1_4a!H28</f>
        <v>0</v>
      </c>
      <c r="I113" s="62">
        <f ca="1">Pasaia_1_4b!H28</f>
        <v>0</v>
      </c>
      <c r="J113" s="62">
        <f ca="1">Pasaia_1_5a!H28</f>
        <v>0</v>
      </c>
      <c r="K113" s="62">
        <f ca="1">Pasaia_1_5b!H28</f>
        <v>0</v>
      </c>
      <c r="L113" s="62">
        <f ca="1">Pasaia_1_6a!H28</f>
        <v>0</v>
      </c>
      <c r="M113" s="62">
        <f ca="1">Pasaia_1_6b!H28</f>
        <v>0</v>
      </c>
      <c r="N113" s="203">
        <f ca="1">Pasaia_1_7a!H28</f>
        <v>0</v>
      </c>
      <c r="O113" s="203">
        <f ca="1">Pasaia_1_7b!H28</f>
        <v>0</v>
      </c>
      <c r="P113" s="203">
        <f ca="1">Pasaia_1_8a!H28</f>
        <v>0</v>
      </c>
      <c r="Q113" s="203">
        <f ca="1">Pasaia_1_8b!H28</f>
        <v>0</v>
      </c>
      <c r="R113" s="203">
        <f ca="1">Pasaia_1_9a!H28</f>
        <v>0</v>
      </c>
      <c r="S113" s="203">
        <f ca="1">SUM(B113:R113)</f>
        <v>0</v>
      </c>
      <c r="T113" s="32">
        <f ca="1">AVERAGE(B113:R113)</f>
        <v>0</v>
      </c>
      <c r="U113" s="32">
        <f ca="1">STDEV(B113:R113)</f>
        <v>0</v>
      </c>
      <c r="V113" s="32">
        <f ca="1">U113/SQRT(17)</f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Pasaia_1_1a!H29</f>
        <v>0</v>
      </c>
      <c r="C114" s="62">
        <f ca="1">Pasaia_1_1b!H29</f>
        <v>0</v>
      </c>
      <c r="D114" s="62">
        <f ca="1">Pasaia_1_2a!H29</f>
        <v>0</v>
      </c>
      <c r="E114" s="62">
        <f ca="1">Pasaia_1_2b!H29</f>
        <v>0</v>
      </c>
      <c r="F114" s="62">
        <f ca="1">Pasaia_1_3a!H29</f>
        <v>0</v>
      </c>
      <c r="G114" s="62">
        <f ca="1">Pasaia_1_3b!H29</f>
        <v>0</v>
      </c>
      <c r="H114" s="62">
        <f ca="1">Pasaia_1_4a!H29</f>
        <v>0</v>
      </c>
      <c r="I114" s="62">
        <f ca="1">Pasaia_1_4b!H29</f>
        <v>0</v>
      </c>
      <c r="J114" s="62">
        <f ca="1">Pasaia_1_5a!H29</f>
        <v>0</v>
      </c>
      <c r="K114" s="62">
        <f ca="1">Pasaia_1_5b!H29</f>
        <v>0</v>
      </c>
      <c r="L114" s="62">
        <f ca="1">Pasaia_1_6a!H29</f>
        <v>0</v>
      </c>
      <c r="M114" s="62">
        <f ca="1">Pasaia_1_6b!H29</f>
        <v>0</v>
      </c>
      <c r="N114" s="203">
        <f ca="1">Pasaia_1_7a!H29</f>
        <v>0</v>
      </c>
      <c r="O114" s="203">
        <f ca="1">Pasaia_1_7b!H29</f>
        <v>0</v>
      </c>
      <c r="P114" s="203">
        <f ca="1">Pasaia_1_8a!H29</f>
        <v>0</v>
      </c>
      <c r="Q114" s="203">
        <f ca="1">Pasaia_1_8b!H29</f>
        <v>0</v>
      </c>
      <c r="R114" s="203">
        <f ca="1">Pasaia_1_9a!H29</f>
        <v>0</v>
      </c>
      <c r="S114" s="203">
        <f ca="1">SUM(B114:R114)</f>
        <v>0</v>
      </c>
      <c r="T114" s="32">
        <f ca="1">AVERAGE(B114:R114)</f>
        <v>0</v>
      </c>
      <c r="U114" s="32">
        <f ca="1">STDEV(B114:R114)</f>
        <v>0</v>
      </c>
      <c r="V114" s="32">
        <f ca="1">U114/SQRT(17)</f>
        <v>0</v>
      </c>
      <c r="W114" s="32">
        <f ca="1">IF(S114=0,0,-1*((S114/S88)*(LN(S114/S88))))</f>
        <v>0</v>
      </c>
      <c r="X114" s="286">
        <f ca="1">IF(S114=0,0,(S114/S88)^2)</f>
        <v>0</v>
      </c>
    </row>
    <row r="115" spans="1:24" x14ac:dyDescent="0.25">
      <c r="A115" s="276" t="s">
        <v>225</v>
      </c>
      <c r="B115" s="62">
        <f ca="1">Pasaia_1_1a!H30</f>
        <v>0</v>
      </c>
      <c r="C115" s="62">
        <f ca="1">Pasaia_1_1b!H30</f>
        <v>0</v>
      </c>
      <c r="D115" s="62">
        <f ca="1">Pasaia_1_2a!H30</f>
        <v>0</v>
      </c>
      <c r="E115" s="62">
        <f ca="1">Pasaia_1_2b!H30</f>
        <v>0</v>
      </c>
      <c r="F115" s="62">
        <f ca="1">Pasaia_1_3a!H30</f>
        <v>0</v>
      </c>
      <c r="G115" s="62">
        <f ca="1">Pasaia_1_3b!H30</f>
        <v>0</v>
      </c>
      <c r="H115" s="62">
        <f ca="1">Pasaia_1_4a!H30</f>
        <v>0</v>
      </c>
      <c r="I115" s="62">
        <f ca="1">Pasaia_1_4b!H30</f>
        <v>0</v>
      </c>
      <c r="J115" s="62">
        <f ca="1">Pasaia_1_5a!H30</f>
        <v>0</v>
      </c>
      <c r="K115" s="62">
        <f ca="1">Pasaia_1_5b!H30</f>
        <v>0</v>
      </c>
      <c r="L115" s="62">
        <f ca="1">Pasaia_1_6a!H30</f>
        <v>0</v>
      </c>
      <c r="M115" s="62">
        <f ca="1">Pasaia_1_6b!H30</f>
        <v>0</v>
      </c>
      <c r="N115" s="203">
        <f ca="1">Pasaia_1_7a!H30</f>
        <v>0</v>
      </c>
      <c r="O115" s="203">
        <f ca="1">Pasaia_1_7b!H30</f>
        <v>0</v>
      </c>
      <c r="P115" s="203">
        <f ca="1">Pasaia_1_8a!H30</f>
        <v>0</v>
      </c>
      <c r="Q115" s="203">
        <f ca="1">Pasaia_1_8b!H30</f>
        <v>0</v>
      </c>
      <c r="R115" s="203">
        <f ca="1">Pasaia_1_9a!H30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Pasaia_1_1a!H31</f>
        <v>0</v>
      </c>
      <c r="C116" s="62">
        <f ca="1">Pasaia_1_1b!H31</f>
        <v>0</v>
      </c>
      <c r="D116" s="62">
        <f ca="1">Pasaia_1_2a!H31</f>
        <v>0</v>
      </c>
      <c r="E116" s="62">
        <f ca="1">Pasaia_1_2b!H31</f>
        <v>0</v>
      </c>
      <c r="F116" s="62">
        <f ca="1">Pasaia_1_3a!H31</f>
        <v>0</v>
      </c>
      <c r="G116" s="62">
        <f ca="1">Pasaia_1_3b!H31</f>
        <v>0</v>
      </c>
      <c r="H116" s="62">
        <f ca="1">Pasaia_1_4a!H31</f>
        <v>0</v>
      </c>
      <c r="I116" s="62">
        <f ca="1">Pasaia_1_4b!H31</f>
        <v>0</v>
      </c>
      <c r="J116" s="62">
        <f ca="1">Pasaia_1_5a!H31</f>
        <v>0</v>
      </c>
      <c r="K116" s="62">
        <f ca="1">Pasaia_1_5b!H31</f>
        <v>0</v>
      </c>
      <c r="L116" s="62">
        <f ca="1">Pasaia_1_6a!H31</f>
        <v>0</v>
      </c>
      <c r="M116" s="62">
        <f ca="1">Pasaia_1_6b!H31</f>
        <v>0</v>
      </c>
      <c r="N116" s="203">
        <f ca="1">Pasaia_1_7a!H31</f>
        <v>0</v>
      </c>
      <c r="O116" s="203">
        <f ca="1">Pasaia_1_7b!H31</f>
        <v>0</v>
      </c>
      <c r="P116" s="203">
        <f ca="1">Pasaia_1_8a!H31</f>
        <v>0</v>
      </c>
      <c r="Q116" s="203">
        <f ca="1">Pasaia_1_8b!H31</f>
        <v>0</v>
      </c>
      <c r="R116" s="203">
        <f ca="1">Pasaia_1_9a!H31</f>
        <v>0</v>
      </c>
      <c r="S116" s="203">
        <f ca="1">SUM(B116:R116)</f>
        <v>0</v>
      </c>
      <c r="T116" s="32">
        <f ca="1">AVERAGE(B116:R116)</f>
        <v>0</v>
      </c>
      <c r="U116" s="32">
        <f ca="1">STDEV(B116:R116)</f>
        <v>0</v>
      </c>
      <c r="V116" s="32">
        <f ca="1">U116/SQRT(17)</f>
        <v>0</v>
      </c>
      <c r="W116" s="32">
        <f ca="1">IF(S116=0,0,-1*((S116/S88)*(LN(S116/S88))))</f>
        <v>0</v>
      </c>
      <c r="X116" s="286">
        <f ca="1">IF(S116=0,0,(S116/S88)^2)</f>
        <v>0</v>
      </c>
    </row>
    <row r="117" spans="1:24" x14ac:dyDescent="0.25">
      <c r="A117" s="276" t="s">
        <v>227</v>
      </c>
      <c r="B117" s="62">
        <f ca="1">Pasaia_1_1a!H32</f>
        <v>0</v>
      </c>
      <c r="C117" s="62">
        <f ca="1">Pasaia_1_1b!H32</f>
        <v>0</v>
      </c>
      <c r="D117" s="62">
        <f ca="1">Pasaia_1_2a!H32</f>
        <v>0</v>
      </c>
      <c r="E117" s="62">
        <f ca="1">Pasaia_1_2b!H32</f>
        <v>0</v>
      </c>
      <c r="F117" s="62">
        <f ca="1">Pasaia_1_3a!H32</f>
        <v>0</v>
      </c>
      <c r="G117" s="62">
        <f ca="1">Pasaia_1_3b!H32</f>
        <v>0</v>
      </c>
      <c r="H117" s="62">
        <f ca="1">Pasaia_1_4a!H32</f>
        <v>0</v>
      </c>
      <c r="I117" s="62">
        <f ca="1">Pasaia_1_4b!H32</f>
        <v>0</v>
      </c>
      <c r="J117" s="62">
        <f ca="1">Pasaia_1_5a!H32</f>
        <v>0</v>
      </c>
      <c r="K117" s="62">
        <f ca="1">Pasaia_1_5b!H32</f>
        <v>0</v>
      </c>
      <c r="L117" s="62">
        <f ca="1">Pasaia_1_6a!H32</f>
        <v>0</v>
      </c>
      <c r="M117" s="62">
        <f ca="1">Pasaia_1_6b!H32</f>
        <v>0</v>
      </c>
      <c r="N117" s="203">
        <f ca="1">Pasaia_1_7a!H32</f>
        <v>0</v>
      </c>
      <c r="O117" s="203">
        <f ca="1">Pasaia_1_7b!H32</f>
        <v>0</v>
      </c>
      <c r="P117" s="203">
        <f ca="1">Pasaia_1_8a!H32</f>
        <v>0</v>
      </c>
      <c r="Q117" s="203">
        <f ca="1">Pasaia_1_8b!H32</f>
        <v>0</v>
      </c>
      <c r="R117" s="203">
        <f ca="1">Pasaia_1_9a!H32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Pasaia_1_1a!H33</f>
        <v>0</v>
      </c>
      <c r="C118" s="62">
        <f ca="1">Pasaia_1_1b!H33</f>
        <v>0</v>
      </c>
      <c r="D118" s="62">
        <f ca="1">Pasaia_1_2a!H33</f>
        <v>0</v>
      </c>
      <c r="E118" s="62">
        <f ca="1">Pasaia_1_2b!H33</f>
        <v>14</v>
      </c>
      <c r="F118" s="62">
        <f ca="1">Pasaia_1_3a!H33</f>
        <v>11</v>
      </c>
      <c r="G118" s="62">
        <f ca="1">Pasaia_1_3b!H33</f>
        <v>1</v>
      </c>
      <c r="H118" s="62">
        <f ca="1">Pasaia_1_4a!H33</f>
        <v>1</v>
      </c>
      <c r="I118" s="62">
        <f ca="1">Pasaia_1_4b!H33</f>
        <v>12</v>
      </c>
      <c r="J118" s="62">
        <f ca="1">Pasaia_1_5a!H33</f>
        <v>12</v>
      </c>
      <c r="K118" s="62">
        <f ca="1">Pasaia_1_5b!H33</f>
        <v>0</v>
      </c>
      <c r="L118" s="62">
        <f ca="1">Pasaia_1_6a!H33</f>
        <v>1</v>
      </c>
      <c r="M118" s="62">
        <f ca="1">Pasaia_1_6b!H33</f>
        <v>13</v>
      </c>
      <c r="N118" s="203">
        <f ca="1">Pasaia_1_7a!H33</f>
        <v>13</v>
      </c>
      <c r="O118" s="203">
        <f ca="1">Pasaia_1_7b!H33</f>
        <v>0</v>
      </c>
      <c r="P118" s="203">
        <f ca="1">Pasaia_1_8a!H33</f>
        <v>0</v>
      </c>
      <c r="Q118" s="203">
        <f ca="1">Pasaia_1_8b!H33</f>
        <v>17</v>
      </c>
      <c r="R118" s="203">
        <f ca="1">Pasaia_1_9a!H33</f>
        <v>14</v>
      </c>
      <c r="S118" s="203">
        <f ca="1">SUM(B118:R118)</f>
        <v>109</v>
      </c>
      <c r="T118" s="32">
        <f ca="1">AVERAGE(B118:R118)</f>
        <v>6.4117647058823533</v>
      </c>
      <c r="U118" s="32">
        <f ca="1">STDEV(B118:R118)</f>
        <v>6.7644181524486253</v>
      </c>
      <c r="V118" s="32">
        <f ca="1">U118/SQRT(17)</f>
        <v>1.6406123846112439</v>
      </c>
      <c r="W118" s="32">
        <f ca="1">IF(S118=0,0,-1*((S118/S88)*(LN(S118/S88))))</f>
        <v>0.19065280250553049</v>
      </c>
      <c r="X118" s="286">
        <f ca="1">IF(S118=0,0,(S118/S88)^2)</f>
        <v>0.61492676362507115</v>
      </c>
    </row>
    <row r="119" spans="1:24" x14ac:dyDescent="0.25">
      <c r="A119" s="276" t="s">
        <v>229</v>
      </c>
      <c r="B119" s="62">
        <f ca="1">Pasaia_1_1a!H34</f>
        <v>0</v>
      </c>
      <c r="C119" s="62">
        <f ca="1">Pasaia_1_1b!H34</f>
        <v>0</v>
      </c>
      <c r="D119" s="62">
        <f ca="1">Pasaia_1_2a!H34</f>
        <v>0</v>
      </c>
      <c r="E119" s="62">
        <f ca="1">Pasaia_1_2b!H34</f>
        <v>0</v>
      </c>
      <c r="F119" s="62">
        <f ca="1">Pasaia_1_3a!H34</f>
        <v>1</v>
      </c>
      <c r="G119" s="62">
        <f ca="1">Pasaia_1_3b!H34</f>
        <v>0</v>
      </c>
      <c r="H119" s="62">
        <f ca="1">Pasaia_1_4a!H34</f>
        <v>0</v>
      </c>
      <c r="I119" s="62">
        <f ca="1">Pasaia_1_4b!H34</f>
        <v>0</v>
      </c>
      <c r="J119" s="62">
        <f ca="1">Pasaia_1_5a!H34</f>
        <v>0</v>
      </c>
      <c r="K119" s="62">
        <f ca="1">Pasaia_1_5b!H34</f>
        <v>0</v>
      </c>
      <c r="L119" s="62">
        <f ca="1">Pasaia_1_6a!H34</f>
        <v>0</v>
      </c>
      <c r="M119" s="62">
        <f ca="1">Pasaia_1_6b!H34</f>
        <v>0</v>
      </c>
      <c r="N119" s="203">
        <f ca="1">Pasaia_1_7a!H34</f>
        <v>0</v>
      </c>
      <c r="O119" s="203">
        <f ca="1">Pasaia_1_7b!H34</f>
        <v>0</v>
      </c>
      <c r="P119" s="203">
        <f ca="1">Pasaia_1_8a!H34</f>
        <v>0</v>
      </c>
      <c r="Q119" s="203">
        <f ca="1">Pasaia_1_8b!H34</f>
        <v>0</v>
      </c>
      <c r="R119" s="203">
        <f ca="1">Pasaia_1_9a!H34</f>
        <v>0</v>
      </c>
      <c r="S119" s="203">
        <f ca="1">SUM(B119:R119)</f>
        <v>1</v>
      </c>
      <c r="T119" s="32">
        <f ca="1">AVERAGE(B119:R119)</f>
        <v>5.8823529411764705E-2</v>
      </c>
      <c r="U119" s="32">
        <f ca="1">STDEV(B119:R119)</f>
        <v>0.24253562503633297</v>
      </c>
      <c r="V119" s="32">
        <f ca="1">U119/SQRT(17)</f>
        <v>5.8823529411764705E-2</v>
      </c>
      <c r="W119" s="32">
        <f ca="1">IF(S119=0,0,-1*((S119/S88)*(LN(S119/S88))))</f>
        <v>3.5499812468566129E-2</v>
      </c>
      <c r="X119" s="286">
        <f ca="1">IF(S119=0,0,(S119/S88)^2)</f>
        <v>5.175715542673775E-5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0</v>
      </c>
    </row>
    <row r="121" spans="1:24" x14ac:dyDescent="0.25">
      <c r="A121" s="276" t="s">
        <v>230</v>
      </c>
      <c r="B121" s="62">
        <f ca="1">Pasaia_1_1a!H36</f>
        <v>0</v>
      </c>
      <c r="C121" s="62">
        <f ca="1">Pasaia_1_1b!H36</f>
        <v>0</v>
      </c>
      <c r="D121" s="62">
        <f ca="1">Pasaia_1_2a!H36</f>
        <v>0</v>
      </c>
      <c r="E121" s="62">
        <f ca="1">Pasaia_1_2b!H36</f>
        <v>0</v>
      </c>
      <c r="F121" s="62">
        <f ca="1">Pasaia_1_3a!H36</f>
        <v>0</v>
      </c>
      <c r="G121" s="62">
        <f ca="1">Pasaia_1_3b!H36</f>
        <v>0</v>
      </c>
      <c r="H121" s="62">
        <f ca="1">Pasaia_1_4a!H36</f>
        <v>0</v>
      </c>
      <c r="I121" s="62">
        <f ca="1">Pasaia_1_4b!H36</f>
        <v>0</v>
      </c>
      <c r="J121" s="62">
        <f ca="1">Pasaia_1_5a!H36</f>
        <v>0</v>
      </c>
      <c r="K121" s="62">
        <f ca="1">Pasaia_1_5b!H36</f>
        <v>0</v>
      </c>
      <c r="L121" s="62">
        <f ca="1">Pasaia_1_6a!H36</f>
        <v>0</v>
      </c>
      <c r="M121" s="62">
        <f ca="1">Pasaia_1_6b!H36</f>
        <v>0</v>
      </c>
      <c r="N121" s="203">
        <f ca="1">Pasaia_1_7a!H36</f>
        <v>0</v>
      </c>
      <c r="O121" s="203">
        <f ca="1">Pasaia_1_7b!H36</f>
        <v>0</v>
      </c>
      <c r="P121" s="203">
        <f ca="1">Pasaia_1_8a!H36</f>
        <v>0</v>
      </c>
      <c r="Q121" s="203">
        <f ca="1">Pasaia_1_8b!H36</f>
        <v>0</v>
      </c>
      <c r="R121" s="203">
        <f ca="1">Pasaia_1_9a!H36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Pasaia_1_1a!H37</f>
        <v>0</v>
      </c>
      <c r="C122" s="62">
        <f ca="1">Pasaia_1_1b!H37</f>
        <v>0</v>
      </c>
      <c r="D122" s="62">
        <f ca="1">Pasaia_1_2a!H37</f>
        <v>0</v>
      </c>
      <c r="E122" s="62">
        <f ca="1">Pasaia_1_2b!H37</f>
        <v>1</v>
      </c>
      <c r="F122" s="62">
        <f ca="1">Pasaia_1_3a!H37</f>
        <v>0</v>
      </c>
      <c r="G122" s="62">
        <f ca="1">Pasaia_1_3b!H37</f>
        <v>0</v>
      </c>
      <c r="H122" s="62">
        <f ca="1">Pasaia_1_4a!H37</f>
        <v>0</v>
      </c>
      <c r="I122" s="62">
        <f ca="1">Pasaia_1_4b!H37</f>
        <v>0</v>
      </c>
      <c r="J122" s="62">
        <f ca="1">Pasaia_1_5a!H37</f>
        <v>0</v>
      </c>
      <c r="K122" s="62">
        <f ca="1">Pasaia_1_5b!H37</f>
        <v>0</v>
      </c>
      <c r="L122" s="62">
        <f ca="1">Pasaia_1_6a!H37</f>
        <v>0</v>
      </c>
      <c r="M122" s="62">
        <f ca="1">Pasaia_1_6b!H37</f>
        <v>1</v>
      </c>
      <c r="N122" s="203">
        <f ca="1">Pasaia_1_7a!H37</f>
        <v>0</v>
      </c>
      <c r="O122" s="203">
        <f ca="1">Pasaia_1_7b!H37</f>
        <v>0</v>
      </c>
      <c r="P122" s="203">
        <f ca="1">Pasaia_1_8a!H37</f>
        <v>0</v>
      </c>
      <c r="Q122" s="203">
        <f ca="1">Pasaia_1_8b!H37</f>
        <v>1</v>
      </c>
      <c r="R122" s="203">
        <f ca="1">Pasaia_1_9a!H37</f>
        <v>0</v>
      </c>
      <c r="S122" s="203">
        <f ca="1">SUM(B122:R122)</f>
        <v>3</v>
      </c>
      <c r="T122" s="32">
        <f ca="1">AVERAGE(B122:R122)</f>
        <v>0.17647058823529413</v>
      </c>
      <c r="U122" s="32">
        <f ca="1">STDEV(B122:R122)</f>
        <v>0.3929526239966879</v>
      </c>
      <c r="V122" s="32">
        <f ca="1">U122/SQRT(17)</f>
        <v>9.530501027070383E-2</v>
      </c>
      <c r="W122" s="32">
        <f ca="1">IF(S122=0,0,-1*((S122/S89)*(LN(S122/S89))))</f>
        <v>0</v>
      </c>
      <c r="X122" s="286">
        <f ca="1">IF(S122=0,0,(S122/S89)^2)</f>
        <v>1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0.79151695570259395</v>
      </c>
      <c r="X123" s="287">
        <f ca="1">1-SUM(X124:X129)</f>
        <v>0.39526736730781931</v>
      </c>
    </row>
    <row r="124" spans="1:24" x14ac:dyDescent="0.25">
      <c r="A124" s="276" t="s">
        <v>232</v>
      </c>
      <c r="B124" s="62">
        <f ca="1">Pasaia_1_1a!H39</f>
        <v>14</v>
      </c>
      <c r="C124" s="62">
        <f ca="1">Pasaia_1_1b!H39</f>
        <v>0</v>
      </c>
      <c r="D124" s="62">
        <f ca="1">Pasaia_1_2a!H39</f>
        <v>0</v>
      </c>
      <c r="E124" s="62">
        <f ca="1">Pasaia_1_2b!H39</f>
        <v>0</v>
      </c>
      <c r="F124" s="62">
        <f ca="1">Pasaia_1_3a!H39</f>
        <v>0</v>
      </c>
      <c r="G124" s="62">
        <f ca="1">Pasaia_1_3b!H39</f>
        <v>0</v>
      </c>
      <c r="H124" s="62">
        <f ca="1">Pasaia_1_4a!H39</f>
        <v>0</v>
      </c>
      <c r="I124" s="62">
        <f ca="1">Pasaia_1_4b!H39</f>
        <v>0</v>
      </c>
      <c r="J124" s="62">
        <f ca="1">Pasaia_1_5a!H39</f>
        <v>0</v>
      </c>
      <c r="K124" s="62">
        <f ca="1">Pasaia_1_5b!H39</f>
        <v>0</v>
      </c>
      <c r="L124" s="62">
        <f ca="1">Pasaia_1_6a!H39</f>
        <v>0</v>
      </c>
      <c r="M124" s="62">
        <f ca="1">Pasaia_1_6b!H39</f>
        <v>0</v>
      </c>
      <c r="N124" s="203">
        <f ca="1">Pasaia_1_7a!H39</f>
        <v>0</v>
      </c>
      <c r="O124" s="203">
        <f ca="1">Pasaia_1_7b!H39</f>
        <v>0</v>
      </c>
      <c r="P124" s="203">
        <f ca="1">Pasaia_1_8a!H39</f>
        <v>0</v>
      </c>
      <c r="Q124" s="203">
        <f ca="1">Pasaia_1_8b!H39</f>
        <v>0</v>
      </c>
      <c r="R124" s="203">
        <f ca="1">Pasaia_1_9a!H39</f>
        <v>0</v>
      </c>
      <c r="S124" s="203">
        <f ca="1">SUM(B124:R124)</f>
        <v>14</v>
      </c>
      <c r="T124" s="32">
        <f ca="1">AVERAGE(B124:R124)</f>
        <v>0.82352941176470584</v>
      </c>
      <c r="U124" s="32">
        <f ca="1">STDEV(B124:R124)</f>
        <v>3.3954987505086618</v>
      </c>
      <c r="V124" s="32">
        <f ca="1">U124/SQRT(17)</f>
        <v>0.82352941176470595</v>
      </c>
      <c r="W124" s="32">
        <f ca="1">IF(S124=0,0,-1*((S124/S90)*(LN(S124/S90))))</f>
        <v>0.24734779154959532</v>
      </c>
      <c r="X124" s="286">
        <f ca="1">IF(S124=0,0,(S124/S90)^2)</f>
        <v>1.2955251503734548E-2</v>
      </c>
    </row>
    <row r="125" spans="1:24" x14ac:dyDescent="0.25">
      <c r="A125" s="276" t="s">
        <v>233</v>
      </c>
      <c r="B125" s="62">
        <f ca="1">Pasaia_1_1a!H40</f>
        <v>0</v>
      </c>
      <c r="C125" s="62">
        <f ca="1">Pasaia_1_1b!H40</f>
        <v>0</v>
      </c>
      <c r="D125" s="62">
        <f ca="1">Pasaia_1_2a!H40</f>
        <v>0</v>
      </c>
      <c r="E125" s="62">
        <f ca="1">Pasaia_1_2b!H40</f>
        <v>0</v>
      </c>
      <c r="F125" s="62">
        <f ca="1">Pasaia_1_3a!H40</f>
        <v>0</v>
      </c>
      <c r="G125" s="62">
        <f ca="1">Pasaia_1_3b!H40</f>
        <v>0</v>
      </c>
      <c r="H125" s="62">
        <f ca="1">Pasaia_1_4a!H40</f>
        <v>0</v>
      </c>
      <c r="I125" s="62">
        <f ca="1">Pasaia_1_4b!H40</f>
        <v>0</v>
      </c>
      <c r="J125" s="62">
        <f ca="1">Pasaia_1_5a!H40</f>
        <v>0</v>
      </c>
      <c r="K125" s="62">
        <f ca="1">Pasaia_1_5b!H40</f>
        <v>0</v>
      </c>
      <c r="L125" s="62">
        <f ca="1">Pasaia_1_6a!H40</f>
        <v>0</v>
      </c>
      <c r="M125" s="62">
        <f ca="1">Pasaia_1_6b!H40</f>
        <v>0</v>
      </c>
      <c r="N125" s="203">
        <f ca="1">Pasaia_1_7a!H40</f>
        <v>0</v>
      </c>
      <c r="O125" s="203">
        <f ca="1">Pasaia_1_7b!H40</f>
        <v>0</v>
      </c>
      <c r="P125" s="203">
        <f ca="1">Pasaia_1_8a!H40</f>
        <v>0</v>
      </c>
      <c r="Q125" s="203">
        <f ca="1">Pasaia_1_8b!H40</f>
        <v>0</v>
      </c>
      <c r="R125" s="203">
        <f ca="1">Pasaia_1_9a!H40</f>
        <v>0</v>
      </c>
      <c r="S125" s="203">
        <f ca="1">SUM(B125:R125)</f>
        <v>0</v>
      </c>
      <c r="T125" s="32">
        <f ca="1">AVERAGE(B125:R125)</f>
        <v>0</v>
      </c>
      <c r="U125" s="32">
        <f ca="1">STDEV(B125:R125)</f>
        <v>0</v>
      </c>
      <c r="V125" s="32">
        <f ca="1">U125/SQRT(17)</f>
        <v>0</v>
      </c>
      <c r="W125" s="32">
        <f ca="1">IF(S125=0,0,-1*((S125/S90)*(LN(S125/S90))))</f>
        <v>0</v>
      </c>
      <c r="X125" s="286">
        <f ca="1">IF(S125=0,0,(S125/S90)^2)</f>
        <v>0</v>
      </c>
    </row>
    <row r="126" spans="1:24" x14ac:dyDescent="0.25">
      <c r="A126" s="276" t="s">
        <v>234</v>
      </c>
      <c r="B126" s="62">
        <f ca="1">Pasaia_1_1a!H41</f>
        <v>0</v>
      </c>
      <c r="C126" s="62">
        <f ca="1">Pasaia_1_1b!H41</f>
        <v>0</v>
      </c>
      <c r="D126" s="62">
        <f ca="1">Pasaia_1_2a!H41</f>
        <v>0</v>
      </c>
      <c r="E126" s="62">
        <f ca="1">Pasaia_1_2b!H41</f>
        <v>0</v>
      </c>
      <c r="F126" s="62">
        <f ca="1">Pasaia_1_3a!H41</f>
        <v>0</v>
      </c>
      <c r="G126" s="62">
        <f ca="1">Pasaia_1_3b!H41</f>
        <v>0</v>
      </c>
      <c r="H126" s="62">
        <f ca="1">Pasaia_1_4a!H41</f>
        <v>0</v>
      </c>
      <c r="I126" s="62">
        <f ca="1">Pasaia_1_4b!H41</f>
        <v>0</v>
      </c>
      <c r="J126" s="62">
        <f ca="1">Pasaia_1_5a!H41</f>
        <v>0</v>
      </c>
      <c r="K126" s="62">
        <f ca="1">Pasaia_1_5b!H41</f>
        <v>0</v>
      </c>
      <c r="L126" s="62">
        <f ca="1">Pasaia_1_6a!H41</f>
        <v>0</v>
      </c>
      <c r="M126" s="62">
        <f ca="1">Pasaia_1_6b!H41</f>
        <v>0</v>
      </c>
      <c r="N126" s="203">
        <f ca="1">Pasaia_1_7a!H41</f>
        <v>0</v>
      </c>
      <c r="O126" s="203">
        <f ca="1">Pasaia_1_7b!H41</f>
        <v>0</v>
      </c>
      <c r="P126" s="203">
        <f ca="1">Pasaia_1_8a!H41</f>
        <v>0</v>
      </c>
      <c r="Q126" s="203">
        <f ca="1">Pasaia_1_8b!H41</f>
        <v>0</v>
      </c>
      <c r="R126" s="203">
        <f ca="1">Pasaia_1_9a!H41</f>
        <v>0</v>
      </c>
      <c r="S126" s="203">
        <f ca="1">SUM(B126:R126)</f>
        <v>0</v>
      </c>
      <c r="T126" s="32">
        <f ca="1">AVERAGE(B126:R126)</f>
        <v>0</v>
      </c>
      <c r="U126" s="32">
        <f ca="1">STDEV(B126:R126)</f>
        <v>0</v>
      </c>
      <c r="V126" s="32">
        <f ca="1">U126/SQRT(17)</f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Pasaia_1_1a!H42</f>
        <v>0</v>
      </c>
      <c r="C127" s="62">
        <f ca="1">Pasaia_1_1b!H42</f>
        <v>0</v>
      </c>
      <c r="D127" s="62">
        <f ca="1">Pasaia_1_2a!H42</f>
        <v>0</v>
      </c>
      <c r="E127" s="62">
        <f ca="1">Pasaia_1_2b!H42</f>
        <v>0</v>
      </c>
      <c r="F127" s="62">
        <f ca="1">Pasaia_1_3a!H42</f>
        <v>3</v>
      </c>
      <c r="G127" s="62">
        <f ca="1">Pasaia_1_3b!H42</f>
        <v>0</v>
      </c>
      <c r="H127" s="62">
        <f ca="1">Pasaia_1_4a!H42</f>
        <v>0</v>
      </c>
      <c r="I127" s="62">
        <f ca="1">Pasaia_1_4b!H42</f>
        <v>0</v>
      </c>
      <c r="J127" s="62">
        <f ca="1">Pasaia_1_5a!H42</f>
        <v>1</v>
      </c>
      <c r="K127" s="62">
        <f ca="1">Pasaia_1_5b!H42</f>
        <v>0</v>
      </c>
      <c r="L127" s="62">
        <f ca="1">Pasaia_1_6a!H42</f>
        <v>0</v>
      </c>
      <c r="M127" s="62">
        <f ca="1">Pasaia_1_6b!H42</f>
        <v>0</v>
      </c>
      <c r="N127" s="203">
        <f ca="1">Pasaia_1_7a!H42</f>
        <v>2</v>
      </c>
      <c r="O127" s="203">
        <f ca="1">Pasaia_1_7b!H42</f>
        <v>0</v>
      </c>
      <c r="P127" s="203">
        <f ca="1">Pasaia_1_8a!H42</f>
        <v>0</v>
      </c>
      <c r="Q127" s="203">
        <f ca="1">Pasaia_1_8b!H42</f>
        <v>0</v>
      </c>
      <c r="R127" s="203">
        <f ca="1">Pasaia_1_9a!H42</f>
        <v>3</v>
      </c>
      <c r="S127" s="203">
        <f ca="1">SUM(B127:R127)</f>
        <v>9</v>
      </c>
      <c r="T127" s="32">
        <f ca="1">AVERAGE(B127:R127)</f>
        <v>0.52941176470588236</v>
      </c>
      <c r="U127" s="32">
        <f ca="1">STDEV(B127:R127)</f>
        <v>1.0675700831106785</v>
      </c>
      <c r="V127" s="32">
        <f ca="1">U127/SQRT(17)</f>
        <v>0.25892377737733835</v>
      </c>
      <c r="W127" s="32">
        <f ca="1">IF(S127=0,0,-1*((S127/S90)*(LN(S127/S90))))</f>
        <v>0.19133852034411206</v>
      </c>
      <c r="X127" s="286">
        <f ca="1">IF(S127=0,0,(S127/S90)^2)</f>
        <v>5.3539559785841752E-3</v>
      </c>
    </row>
    <row r="128" spans="1:24" x14ac:dyDescent="0.25">
      <c r="A128" s="276" t="s">
        <v>236</v>
      </c>
      <c r="B128" s="62">
        <f ca="1">Pasaia_1_1a!H43</f>
        <v>0</v>
      </c>
      <c r="C128" s="62">
        <f ca="1">Pasaia_1_1b!H43</f>
        <v>0</v>
      </c>
      <c r="D128" s="62">
        <f ca="1">Pasaia_1_2a!H43</f>
        <v>0</v>
      </c>
      <c r="E128" s="62">
        <f ca="1">Pasaia_1_2b!H43</f>
        <v>0</v>
      </c>
      <c r="F128" s="62">
        <f ca="1">Pasaia_1_3a!H43</f>
        <v>0</v>
      </c>
      <c r="G128" s="62">
        <f ca="1">Pasaia_1_3b!H43</f>
        <v>0</v>
      </c>
      <c r="H128" s="62">
        <f ca="1">Pasaia_1_4a!H43</f>
        <v>6</v>
      </c>
      <c r="I128" s="62">
        <f ca="1">Pasaia_1_4b!H43</f>
        <v>0</v>
      </c>
      <c r="J128" s="62">
        <f ca="1">Pasaia_1_5a!H43</f>
        <v>0</v>
      </c>
      <c r="K128" s="62">
        <f ca="1">Pasaia_1_5b!H43</f>
        <v>0</v>
      </c>
      <c r="L128" s="62">
        <f ca="1">Pasaia_1_6a!H43</f>
        <v>0</v>
      </c>
      <c r="M128" s="62">
        <f ca="1">Pasaia_1_6b!H43</f>
        <v>0</v>
      </c>
      <c r="N128" s="203">
        <f ca="1">Pasaia_1_7a!H43</f>
        <v>0</v>
      </c>
      <c r="O128" s="203">
        <f ca="1">Pasaia_1_7b!H43</f>
        <v>0</v>
      </c>
      <c r="P128" s="203">
        <f ca="1">Pasaia_1_8a!H43</f>
        <v>0</v>
      </c>
      <c r="Q128" s="203">
        <f ca="1">Pasaia_1_8b!H43</f>
        <v>0</v>
      </c>
      <c r="R128" s="203">
        <f ca="1">Pasaia_1_9a!H43</f>
        <v>0</v>
      </c>
      <c r="S128" s="203">
        <f ca="1">SUM(B128:R128)</f>
        <v>6</v>
      </c>
      <c r="T128" s="32">
        <f ca="1">AVERAGE(B128:R128)</f>
        <v>0.35294117647058826</v>
      </c>
      <c r="U128" s="32">
        <f ca="1">STDEV(B128:R128)</f>
        <v>1.4552137502179978</v>
      </c>
      <c r="V128" s="32">
        <f ca="1">U128/SQRT(17)</f>
        <v>0.3529411764705882</v>
      </c>
      <c r="W128" s="32">
        <f ca="1">IF(S128=0,0,-1*((S128/S90)*(LN(S128/S90))))</f>
        <v>0.14733779932411525</v>
      </c>
      <c r="X128" s="286">
        <f ca="1">IF(S128=0,0,(S128/S90)^2)</f>
        <v>2.3795359904818562E-3</v>
      </c>
    </row>
    <row r="129" spans="1:24" x14ac:dyDescent="0.25">
      <c r="A129" s="276" t="s">
        <v>237</v>
      </c>
      <c r="B129" s="62">
        <f ca="1">Pasaia_1_1a!H44</f>
        <v>0</v>
      </c>
      <c r="C129" s="62">
        <f ca="1">Pasaia_1_1b!H44</f>
        <v>2</v>
      </c>
      <c r="D129" s="62">
        <f ca="1">Pasaia_1_2a!H44</f>
        <v>15</v>
      </c>
      <c r="E129" s="62">
        <f ca="1">Pasaia_1_2b!H44</f>
        <v>2</v>
      </c>
      <c r="F129" s="62">
        <f ca="1">Pasaia_1_3a!H44</f>
        <v>7</v>
      </c>
      <c r="G129" s="62">
        <f ca="1">Pasaia_1_3b!H44</f>
        <v>5</v>
      </c>
      <c r="H129" s="62">
        <f ca="1">Pasaia_1_4a!H44</f>
        <v>7</v>
      </c>
      <c r="I129" s="62">
        <f ca="1">Pasaia_1_4b!H44</f>
        <v>1</v>
      </c>
      <c r="J129" s="62">
        <f ca="1">Pasaia_1_5a!H44</f>
        <v>9</v>
      </c>
      <c r="K129" s="62">
        <f ca="1">Pasaia_1_5b!H44</f>
        <v>8</v>
      </c>
      <c r="L129" s="62">
        <f ca="1">Pasaia_1_6a!H44</f>
        <v>10</v>
      </c>
      <c r="M129" s="62">
        <f ca="1">Pasaia_1_6b!H44</f>
        <v>3</v>
      </c>
      <c r="N129" s="203">
        <f ca="1">Pasaia_1_7a!H44</f>
        <v>4</v>
      </c>
      <c r="O129" s="203">
        <f ca="1">Pasaia_1_7b!H44</f>
        <v>1</v>
      </c>
      <c r="P129" s="203">
        <f ca="1">Pasaia_1_8a!H44</f>
        <v>9</v>
      </c>
      <c r="Q129" s="203">
        <f ca="1">Pasaia_1_8b!H44</f>
        <v>4</v>
      </c>
      <c r="R129" s="203">
        <f ca="1">Pasaia_1_9a!H44</f>
        <v>7</v>
      </c>
      <c r="S129" s="203">
        <f ca="1">SUM(B129:R129)</f>
        <v>94</v>
      </c>
      <c r="T129" s="32">
        <f ca="1">AVERAGE(B129:R129)</f>
        <v>5.5294117647058822</v>
      </c>
      <c r="U129" s="32">
        <f ca="1">STDEV(B129:R129)</f>
        <v>3.9861893936882806</v>
      </c>
      <c r="V129" s="32">
        <f ca="1">U129/SQRT(17)</f>
        <v>0.96679293611138828</v>
      </c>
      <c r="W129" s="32">
        <f ca="1">IF(S129=0,0,-1*((S129/S90)*(LN(S129/S90))))</f>
        <v>0.20549284448477131</v>
      </c>
      <c r="X129" s="286">
        <f ca="1">IF(S129=0,0,(S129/S90)^2)</f>
        <v>0.58404388921938011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0.22057003640017672</v>
      </c>
      <c r="X130" s="287">
        <f ca="1">1-SUM(X131:X132)</f>
        <v>0.10872781065088755</v>
      </c>
    </row>
    <row r="131" spans="1:24" x14ac:dyDescent="0.25">
      <c r="A131" s="276" t="s">
        <v>238</v>
      </c>
      <c r="B131" s="62">
        <f ca="1">Pasaia_1_1a!H46</f>
        <v>49</v>
      </c>
      <c r="C131" s="62">
        <f ca="1">Pasaia_1_1b!H46</f>
        <v>0</v>
      </c>
      <c r="D131" s="62">
        <f ca="1">Pasaia_1_2a!H46</f>
        <v>0</v>
      </c>
      <c r="E131" s="62">
        <f ca="1">Pasaia_1_2b!H46</f>
        <v>0</v>
      </c>
      <c r="F131" s="62">
        <f ca="1">Pasaia_1_3a!H46</f>
        <v>0</v>
      </c>
      <c r="G131" s="62">
        <f ca="1">Pasaia_1_3b!H46</f>
        <v>0</v>
      </c>
      <c r="H131" s="62">
        <f ca="1">Pasaia_1_4a!H46</f>
        <v>0</v>
      </c>
      <c r="I131" s="62">
        <f ca="1">Pasaia_1_4b!H46</f>
        <v>0</v>
      </c>
      <c r="J131" s="62">
        <f ca="1">Pasaia_1_5a!H46</f>
        <v>0</v>
      </c>
      <c r="K131" s="62">
        <f ca="1">Pasaia_1_5b!H46</f>
        <v>0</v>
      </c>
      <c r="L131" s="62">
        <f ca="1">Pasaia_1_6a!H46</f>
        <v>0</v>
      </c>
      <c r="M131" s="62">
        <f ca="1">Pasaia_1_6b!H46</f>
        <v>0</v>
      </c>
      <c r="N131" s="203">
        <f ca="1">Pasaia_1_7a!H46</f>
        <v>0</v>
      </c>
      <c r="O131" s="203">
        <f ca="1">Pasaia_1_7b!H46</f>
        <v>0</v>
      </c>
      <c r="P131" s="203">
        <f ca="1">Pasaia_1_8a!H46</f>
        <v>0</v>
      </c>
      <c r="Q131" s="203">
        <f ca="1">Pasaia_1_8b!H46</f>
        <v>0</v>
      </c>
      <c r="R131" s="203">
        <f ca="1">Pasaia_1_9a!H46</f>
        <v>0</v>
      </c>
      <c r="S131" s="203">
        <f ca="1">SUM(B131:R131)</f>
        <v>49</v>
      </c>
      <c r="T131" s="32">
        <f ca="1">AVERAGE(B131:R131)</f>
        <v>2.8823529411764706</v>
      </c>
      <c r="U131" s="32">
        <f ca="1">STDEV(B131:R131)</f>
        <v>11.884245626780316</v>
      </c>
      <c r="V131" s="32">
        <f ca="1">U131/SQRT(17)</f>
        <v>2.8823529411764706</v>
      </c>
      <c r="W131" s="32">
        <f ca="1">IF(S131=0,0,-1*((S131/S91)*(LN(S131/S91))))</f>
        <v>5.5995146212869946E-2</v>
      </c>
      <c r="X131" s="286">
        <f ca="1">IF(S131=0,0,(S131/S91)^2)</f>
        <v>0.88794378698224852</v>
      </c>
    </row>
    <row r="132" spans="1:24" x14ac:dyDescent="0.25">
      <c r="A132" s="276" t="s">
        <v>239</v>
      </c>
      <c r="B132" s="62">
        <f ca="1">Pasaia_1_1a!H47</f>
        <v>1</v>
      </c>
      <c r="C132" s="62">
        <f ca="1">Pasaia_1_1b!H47</f>
        <v>0</v>
      </c>
      <c r="D132" s="62">
        <f ca="1">Pasaia_1_2a!H47</f>
        <v>0</v>
      </c>
      <c r="E132" s="62">
        <f ca="1">Pasaia_1_2b!H47</f>
        <v>0</v>
      </c>
      <c r="F132" s="62">
        <f ca="1">Pasaia_1_3a!H47</f>
        <v>0</v>
      </c>
      <c r="G132" s="62">
        <f ca="1">Pasaia_1_3b!H47</f>
        <v>0</v>
      </c>
      <c r="H132" s="62">
        <f ca="1">Pasaia_1_4a!H47</f>
        <v>0</v>
      </c>
      <c r="I132" s="62">
        <f ca="1">Pasaia_1_4b!H47</f>
        <v>0</v>
      </c>
      <c r="J132" s="62">
        <f ca="1">Pasaia_1_5a!H47</f>
        <v>0</v>
      </c>
      <c r="K132" s="62">
        <f ca="1">Pasaia_1_5b!H47</f>
        <v>0</v>
      </c>
      <c r="L132" s="62">
        <f ca="1">Pasaia_1_6a!H47</f>
        <v>0</v>
      </c>
      <c r="M132" s="62">
        <f ca="1">Pasaia_1_6b!H47</f>
        <v>0</v>
      </c>
      <c r="N132" s="203">
        <f ca="1">Pasaia_1_7a!H47</f>
        <v>0</v>
      </c>
      <c r="O132" s="203">
        <f ca="1">Pasaia_1_7b!H47</f>
        <v>0</v>
      </c>
      <c r="P132" s="203">
        <f ca="1">Pasaia_1_8a!H47</f>
        <v>0</v>
      </c>
      <c r="Q132" s="203">
        <f ca="1">Pasaia_1_8b!H47</f>
        <v>0</v>
      </c>
      <c r="R132" s="203">
        <f ca="1">Pasaia_1_9a!H47</f>
        <v>2</v>
      </c>
      <c r="S132" s="203">
        <f ca="1">SUM(B132:R132)</f>
        <v>3</v>
      </c>
      <c r="T132" s="32">
        <f ca="1">AVERAGE(B132:R132)</f>
        <v>0.17647058823529413</v>
      </c>
      <c r="U132" s="32">
        <f ca="1">STDEV(B132:R132)</f>
        <v>0.52859413987092441</v>
      </c>
      <c r="V132" s="32">
        <f ca="1">U132/SQRT(17)</f>
        <v>0.12820291010413748</v>
      </c>
      <c r="W132" s="32">
        <f ca="1">IF(S132=0,0,-1*((S132/S91)*(LN(S132/S91))))</f>
        <v>0.16457489018730678</v>
      </c>
      <c r="X132" s="286">
        <f ca="1">IF(S132=0,0,(S132/S91)^2)</f>
        <v>3.3284023668639058E-3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0.68260422718183722</v>
      </c>
      <c r="X133" s="287">
        <f ca="1">1-SUM(X134:X137)</f>
        <v>0.48949415032404675</v>
      </c>
    </row>
    <row r="134" spans="1:24" x14ac:dyDescent="0.25">
      <c r="A134" s="276" t="s">
        <v>240</v>
      </c>
      <c r="B134" s="62">
        <f ca="1">Pasaia_1_1a!H49</f>
        <v>0</v>
      </c>
      <c r="C134" s="62">
        <f ca="1">Pasaia_1_1b!H49</f>
        <v>19</v>
      </c>
      <c r="D134" s="62">
        <f ca="1">Pasaia_1_2a!H49</f>
        <v>29</v>
      </c>
      <c r="E134" s="62">
        <f ca="1">Pasaia_1_2b!H49</f>
        <v>9</v>
      </c>
      <c r="F134" s="62">
        <f ca="1">Pasaia_1_3a!H49</f>
        <v>22</v>
      </c>
      <c r="G134" s="62">
        <f ca="1">Pasaia_1_3b!H49</f>
        <v>15</v>
      </c>
      <c r="H134" s="62">
        <f ca="1">Pasaia_1_4a!H49</f>
        <v>30</v>
      </c>
      <c r="I134" s="62">
        <f ca="1">Pasaia_1_4b!H49</f>
        <v>6</v>
      </c>
      <c r="J134" s="62">
        <f ca="1">Pasaia_1_5a!H49</f>
        <v>19</v>
      </c>
      <c r="K134" s="62">
        <f ca="1">Pasaia_1_5b!H49</f>
        <v>11</v>
      </c>
      <c r="L134" s="62">
        <f ca="1">Pasaia_1_6a!H49</f>
        <v>28</v>
      </c>
      <c r="M134" s="62">
        <f ca="1">Pasaia_1_6b!H49</f>
        <v>13</v>
      </c>
      <c r="N134" s="203">
        <f ca="1">Pasaia_1_7a!H49</f>
        <v>23</v>
      </c>
      <c r="O134" s="203">
        <f ca="1">Pasaia_1_7b!H49</f>
        <v>26</v>
      </c>
      <c r="P134" s="203">
        <f ca="1">Pasaia_1_8a!H49</f>
        <v>27</v>
      </c>
      <c r="Q134" s="203">
        <f ca="1">Pasaia_1_8b!H49</f>
        <v>15</v>
      </c>
      <c r="R134" s="203">
        <f ca="1">Pasaia_1_9a!H49</f>
        <v>20</v>
      </c>
      <c r="S134" s="203">
        <f ca="1">SUM(B134:R134)</f>
        <v>312</v>
      </c>
      <c r="T134" s="32">
        <f ca="1">AVERAGE(B134:R134)</f>
        <v>18.352941176470587</v>
      </c>
      <c r="U134" s="32">
        <f ca="1">STDEV(B134:R134)</f>
        <v>8.6453829908699547</v>
      </c>
      <c r="V134" s="32">
        <f ca="1">U134/SQRT(17)</f>
        <v>2.0968133673691263</v>
      </c>
      <c r="W134" s="32">
        <f ca="1">IF(S134=0,0,-1*((S134/S92)*(LN(S134/S92))))</f>
        <v>0.31931774924472228</v>
      </c>
      <c r="X134" s="286">
        <f ca="1">IF(S134=0,0,(S134/S92)^2)</f>
        <v>0.32772998905816014</v>
      </c>
    </row>
    <row r="135" spans="1:24" x14ac:dyDescent="0.25">
      <c r="A135" s="276" t="s">
        <v>241</v>
      </c>
      <c r="B135" s="62">
        <f ca="1">Pasaia_1_1a!H50</f>
        <v>0</v>
      </c>
      <c r="C135" s="62">
        <f ca="1">Pasaia_1_1b!H50</f>
        <v>0</v>
      </c>
      <c r="D135" s="62">
        <f ca="1">Pasaia_1_2a!H50</f>
        <v>0</v>
      </c>
      <c r="E135" s="62">
        <f ca="1">Pasaia_1_2b!H50</f>
        <v>0</v>
      </c>
      <c r="F135" s="62">
        <f ca="1">Pasaia_1_3a!H50</f>
        <v>0</v>
      </c>
      <c r="G135" s="62">
        <f ca="1">Pasaia_1_3b!H50</f>
        <v>0</v>
      </c>
      <c r="H135" s="62">
        <f ca="1">Pasaia_1_4a!H50</f>
        <v>0</v>
      </c>
      <c r="I135" s="62">
        <f ca="1">Pasaia_1_4b!H50</f>
        <v>0</v>
      </c>
      <c r="J135" s="62">
        <f ca="1">Pasaia_1_5a!H50</f>
        <v>0</v>
      </c>
      <c r="K135" s="62">
        <f ca="1">Pasaia_1_5b!H50</f>
        <v>0</v>
      </c>
      <c r="L135" s="62">
        <f ca="1">Pasaia_1_6a!H50</f>
        <v>0</v>
      </c>
      <c r="M135" s="62">
        <f ca="1">Pasaia_1_6b!H50</f>
        <v>0</v>
      </c>
      <c r="N135" s="203">
        <f ca="1">Pasaia_1_7a!H50</f>
        <v>0</v>
      </c>
      <c r="O135" s="203">
        <f ca="1">Pasaia_1_7b!H50</f>
        <v>0</v>
      </c>
      <c r="P135" s="203">
        <f ca="1">Pasaia_1_8a!H50</f>
        <v>0</v>
      </c>
      <c r="Q135" s="203">
        <f ca="1">Pasaia_1_8b!H50</f>
        <v>0</v>
      </c>
      <c r="R135" s="203">
        <f ca="1">Pasaia_1_9a!H50</f>
        <v>0</v>
      </c>
      <c r="S135" s="203">
        <f ca="1">SUM(B135:R135)</f>
        <v>0</v>
      </c>
      <c r="T135" s="32">
        <f ca="1">AVERAGE(B135:R135)</f>
        <v>0</v>
      </c>
      <c r="U135" s="32">
        <f ca="1">STDEV(B135:R135)</f>
        <v>0</v>
      </c>
      <c r="V135" s="32">
        <f ca="1">U135/SQRT(17)</f>
        <v>0</v>
      </c>
      <c r="W135" s="32">
        <f ca="1">IF(S135=0,0,-1*((S135/S92)*(LN(S135/S92))))</f>
        <v>0</v>
      </c>
      <c r="X135" s="286">
        <f ca="1">IF(S135=0,0,(S135/S92)^2)</f>
        <v>0</v>
      </c>
    </row>
    <row r="136" spans="1:24" x14ac:dyDescent="0.25">
      <c r="A136" s="276" t="s">
        <v>242</v>
      </c>
      <c r="B136" s="62">
        <f ca="1">Pasaia_1_1a!H51</f>
        <v>0</v>
      </c>
      <c r="C136" s="62">
        <f ca="1">Pasaia_1_1b!H51</f>
        <v>6</v>
      </c>
      <c r="D136" s="62">
        <f ca="1">Pasaia_1_2a!H51</f>
        <v>7</v>
      </c>
      <c r="E136" s="62">
        <f ca="1">Pasaia_1_2b!H51</f>
        <v>18</v>
      </c>
      <c r="F136" s="62">
        <f ca="1">Pasaia_1_3a!H51</f>
        <v>6</v>
      </c>
      <c r="G136" s="62">
        <f ca="1">Pasaia_1_3b!H51</f>
        <v>11</v>
      </c>
      <c r="H136" s="62">
        <f ca="1">Pasaia_1_4a!H51</f>
        <v>13</v>
      </c>
      <c r="I136" s="62">
        <f ca="1">Pasaia_1_4b!H51</f>
        <v>25</v>
      </c>
      <c r="J136" s="62">
        <f ca="1">Pasaia_1_5a!H51</f>
        <v>10</v>
      </c>
      <c r="K136" s="62">
        <f ca="1">Pasaia_1_5b!H51</f>
        <v>20</v>
      </c>
      <c r="L136" s="62">
        <f ca="1">Pasaia_1_6a!H51</f>
        <v>11</v>
      </c>
      <c r="M136" s="62">
        <f ca="1">Pasaia_1_6b!H51</f>
        <v>24</v>
      </c>
      <c r="N136" s="203">
        <f ca="1">Pasaia_1_7a!H51</f>
        <v>13</v>
      </c>
      <c r="O136" s="203">
        <f ca="1">Pasaia_1_7b!H51</f>
        <v>22</v>
      </c>
      <c r="P136" s="203">
        <f ca="1">Pasaia_1_8a!H51</f>
        <v>18</v>
      </c>
      <c r="Q136" s="203">
        <f ca="1">Pasaia_1_8b!H51</f>
        <v>20</v>
      </c>
      <c r="R136" s="203">
        <f ca="1">Pasaia_1_9a!H51</f>
        <v>9</v>
      </c>
      <c r="S136" s="203">
        <f ca="1">SUM(B136:R136)</f>
        <v>233</v>
      </c>
      <c r="T136" s="32">
        <f ca="1">AVERAGE(B136:R136)</f>
        <v>13.705882352941176</v>
      </c>
      <c r="U136" s="32">
        <f ca="1">STDEV(B136:R136)</f>
        <v>7.1655835934900738</v>
      </c>
      <c r="V136" s="32">
        <f ca="1">U136/SQRT(17)</f>
        <v>1.737909295597208</v>
      </c>
      <c r="W136" s="32">
        <f ca="1">IF(S136=0,0,-1*((S136/S92)*(LN(S136/S92))))</f>
        <v>0.36328647793711494</v>
      </c>
      <c r="X136" s="286">
        <f ca="1">IF(S136=0,0,(S136/S92)^2)</f>
        <v>0.18277586061779313</v>
      </c>
    </row>
    <row r="137" spans="1:24" x14ac:dyDescent="0.25">
      <c r="A137" s="276" t="s">
        <v>243</v>
      </c>
      <c r="B137" s="62">
        <f ca="1">Pasaia_1_1a!H52</f>
        <v>0</v>
      </c>
      <c r="C137" s="62">
        <f ca="1">Pasaia_1_1b!H52</f>
        <v>0</v>
      </c>
      <c r="D137" s="62">
        <f ca="1">Pasaia_1_2a!H52</f>
        <v>0</v>
      </c>
      <c r="E137" s="62">
        <f ca="1">Pasaia_1_2b!H52</f>
        <v>0</v>
      </c>
      <c r="F137" s="62">
        <f ca="1">Pasaia_1_3a!H52</f>
        <v>0</v>
      </c>
      <c r="G137" s="62">
        <f ca="1">Pasaia_1_3b!H52</f>
        <v>0</v>
      </c>
      <c r="H137" s="62">
        <f ca="1">Pasaia_1_4a!H52</f>
        <v>0</v>
      </c>
      <c r="I137" s="62">
        <f ca="1">Pasaia_1_4b!H52</f>
        <v>0</v>
      </c>
      <c r="J137" s="62">
        <f ca="1">Pasaia_1_5a!H52</f>
        <v>0</v>
      </c>
      <c r="K137" s="62">
        <f ca="1">Pasaia_1_5b!H52</f>
        <v>0</v>
      </c>
      <c r="L137" s="62">
        <f ca="1">Pasaia_1_6a!H52</f>
        <v>0</v>
      </c>
      <c r="M137" s="62">
        <f ca="1">Pasaia_1_6b!H52</f>
        <v>0</v>
      </c>
      <c r="N137" s="203">
        <f ca="1">Pasaia_1_7a!H52</f>
        <v>0</v>
      </c>
      <c r="O137" s="203">
        <f ca="1">Pasaia_1_7b!H52</f>
        <v>0</v>
      </c>
      <c r="P137" s="203">
        <f ca="1">Pasaia_1_8a!H52</f>
        <v>0</v>
      </c>
      <c r="Q137" s="203">
        <f ca="1">Pasaia_1_8b!H52</f>
        <v>0</v>
      </c>
      <c r="R137" s="203">
        <f ca="1">Pasaia_1_9a!H52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0.33649575758351602</v>
      </c>
      <c r="X138" s="287">
        <f ca="1">1-SUM(X139:X142)</f>
        <v>0.18836565096952906</v>
      </c>
    </row>
    <row r="139" spans="1:24" x14ac:dyDescent="0.25">
      <c r="A139" s="276" t="s">
        <v>244</v>
      </c>
      <c r="B139" s="62">
        <f ca="1">Pasaia_1_1a!H54</f>
        <v>0</v>
      </c>
      <c r="C139" s="62">
        <f ca="1">Pasaia_1_1b!H54</f>
        <v>0</v>
      </c>
      <c r="D139" s="62">
        <f ca="1">Pasaia_1_2a!H54</f>
        <v>0</v>
      </c>
      <c r="E139" s="62">
        <f ca="1">Pasaia_1_2b!H54</f>
        <v>0</v>
      </c>
      <c r="F139" s="62">
        <f ca="1">Pasaia_1_3a!H54</f>
        <v>0</v>
      </c>
      <c r="G139" s="62">
        <f ca="1">Pasaia_1_3b!H54</f>
        <v>0</v>
      </c>
      <c r="H139" s="62">
        <f ca="1">Pasaia_1_4a!H54</f>
        <v>0</v>
      </c>
      <c r="I139" s="62">
        <f ca="1">Pasaia_1_4b!H54</f>
        <v>0</v>
      </c>
      <c r="J139" s="62">
        <f ca="1">Pasaia_1_5a!H54</f>
        <v>0</v>
      </c>
      <c r="K139" s="62">
        <f ca="1">Pasaia_1_5b!H54</f>
        <v>0</v>
      </c>
      <c r="L139" s="62">
        <f ca="1">Pasaia_1_6a!H54</f>
        <v>0</v>
      </c>
      <c r="M139" s="62">
        <f ca="1">Pasaia_1_6b!H54</f>
        <v>0</v>
      </c>
      <c r="N139" s="203">
        <f ca="1">Pasaia_1_7a!H54</f>
        <v>0</v>
      </c>
      <c r="O139" s="203">
        <f ca="1">Pasaia_1_7b!H54</f>
        <v>0</v>
      </c>
      <c r="P139" s="203">
        <f ca="1">Pasaia_1_8a!H54</f>
        <v>0</v>
      </c>
      <c r="Q139" s="203">
        <f ca="1">Pasaia_1_8b!H54</f>
        <v>0</v>
      </c>
      <c r="R139" s="203">
        <f ca="1">Pasaia_1_9a!H54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Pasaia_1_1a!H55</f>
        <v>0</v>
      </c>
      <c r="C140" s="62">
        <f ca="1">Pasaia_1_1b!H55</f>
        <v>0</v>
      </c>
      <c r="D140" s="62">
        <f ca="1">Pasaia_1_2a!H55</f>
        <v>0</v>
      </c>
      <c r="E140" s="62">
        <f ca="1">Pasaia_1_2b!H55</f>
        <v>0</v>
      </c>
      <c r="F140" s="62">
        <f ca="1">Pasaia_1_3a!H55</f>
        <v>0</v>
      </c>
      <c r="G140" s="62">
        <f ca="1">Pasaia_1_3b!H55</f>
        <v>0</v>
      </c>
      <c r="H140" s="62">
        <f ca="1">Pasaia_1_4a!H55</f>
        <v>0</v>
      </c>
      <c r="I140" s="62">
        <f ca="1">Pasaia_1_4b!H55</f>
        <v>0</v>
      </c>
      <c r="J140" s="62">
        <f ca="1">Pasaia_1_5a!H55</f>
        <v>0</v>
      </c>
      <c r="K140" s="62">
        <f ca="1">Pasaia_1_5b!H55</f>
        <v>0</v>
      </c>
      <c r="L140" s="62">
        <f ca="1">Pasaia_1_6a!H55</f>
        <v>0</v>
      </c>
      <c r="M140" s="62">
        <f ca="1">Pasaia_1_6b!H55</f>
        <v>0</v>
      </c>
      <c r="N140" s="203">
        <f ca="1">Pasaia_1_7a!H55</f>
        <v>0</v>
      </c>
      <c r="O140" s="203">
        <f ca="1">Pasaia_1_7b!H55</f>
        <v>0</v>
      </c>
      <c r="P140" s="203">
        <f ca="1">Pasaia_1_8a!H55</f>
        <v>0</v>
      </c>
      <c r="Q140" s="203">
        <f ca="1">Pasaia_1_8b!H55</f>
        <v>0</v>
      </c>
      <c r="R140" s="203">
        <f ca="1">Pasaia_1_9a!H55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Pasaia_1_1a!H56</f>
        <v>0</v>
      </c>
      <c r="C141" s="62">
        <f ca="1">Pasaia_1_1b!H56</f>
        <v>3</v>
      </c>
      <c r="D141" s="62">
        <f ca="1">Pasaia_1_2a!H56</f>
        <v>0</v>
      </c>
      <c r="E141" s="62">
        <f ca="1">Pasaia_1_2b!H56</f>
        <v>0</v>
      </c>
      <c r="F141" s="62">
        <f ca="1">Pasaia_1_3a!H56</f>
        <v>1</v>
      </c>
      <c r="G141" s="62">
        <f ca="1">Pasaia_1_3b!H56</f>
        <v>0</v>
      </c>
      <c r="H141" s="62">
        <f ca="1">Pasaia_1_4a!H56</f>
        <v>1</v>
      </c>
      <c r="I141" s="62">
        <f ca="1">Pasaia_1_4b!H56</f>
        <v>3</v>
      </c>
      <c r="J141" s="62">
        <f ca="1">Pasaia_1_5a!H56</f>
        <v>2</v>
      </c>
      <c r="K141" s="62">
        <f ca="1">Pasaia_1_5b!H56</f>
        <v>0</v>
      </c>
      <c r="L141" s="62">
        <f ca="1">Pasaia_1_6a!H56</f>
        <v>1</v>
      </c>
      <c r="M141" s="62">
        <f ca="1">Pasaia_1_6b!H56</f>
        <v>1</v>
      </c>
      <c r="N141" s="203">
        <f ca="1">Pasaia_1_7a!H56</f>
        <v>1</v>
      </c>
      <c r="O141" s="203">
        <f ca="1">Pasaia_1_7b!H56</f>
        <v>3</v>
      </c>
      <c r="P141" s="203">
        <f ca="1">Pasaia_1_8a!H56</f>
        <v>0</v>
      </c>
      <c r="Q141" s="203">
        <f ca="1">Pasaia_1_8b!H56</f>
        <v>1</v>
      </c>
      <c r="R141" s="203">
        <f ca="1">Pasaia_1_9a!H56</f>
        <v>0</v>
      </c>
      <c r="S141" s="203">
        <f ca="1">SUM(B141:R141)</f>
        <v>17</v>
      </c>
      <c r="T141" s="32">
        <f ca="1">AVERAGE(B141:R141)</f>
        <v>1</v>
      </c>
      <c r="U141" s="32">
        <f ca="1">STDEV(B141:R141)</f>
        <v>1.1180339887498949</v>
      </c>
      <c r="V141" s="32">
        <f ca="1">U141/SQRT(17)</f>
        <v>0.2711630722733202</v>
      </c>
      <c r="W141" s="32">
        <f ca="1">IF(S141=0,0,-1*((S141/S93)*(LN(S141/S93))))</f>
        <v>9.9517673519674443E-2</v>
      </c>
      <c r="X141" s="286">
        <f ca="1">IF(S141=0,0,(S141/S93)^2)</f>
        <v>0.80055401662049863</v>
      </c>
    </row>
    <row r="142" spans="1:24" x14ac:dyDescent="0.25">
      <c r="A142" s="276" t="s">
        <v>247</v>
      </c>
      <c r="B142" s="62">
        <f ca="1">Pasaia_1_1a!H57</f>
        <v>0</v>
      </c>
      <c r="C142" s="62">
        <f ca="1">Pasaia_1_1b!H57</f>
        <v>0</v>
      </c>
      <c r="D142" s="62">
        <f ca="1">Pasaia_1_2a!H57</f>
        <v>0</v>
      </c>
      <c r="E142" s="62">
        <f ca="1">Pasaia_1_2b!H57</f>
        <v>0</v>
      </c>
      <c r="F142" s="62">
        <f ca="1">Pasaia_1_3a!H57</f>
        <v>0</v>
      </c>
      <c r="G142" s="62">
        <f ca="1">Pasaia_1_3b!H57</f>
        <v>0</v>
      </c>
      <c r="H142" s="62">
        <f ca="1">Pasaia_1_4a!H57</f>
        <v>0</v>
      </c>
      <c r="I142" s="62">
        <f ca="1">Pasaia_1_4b!H57</f>
        <v>0</v>
      </c>
      <c r="J142" s="62">
        <f ca="1">Pasaia_1_5a!H57</f>
        <v>0</v>
      </c>
      <c r="K142" s="62">
        <f ca="1">Pasaia_1_5b!H57</f>
        <v>2</v>
      </c>
      <c r="L142" s="62">
        <f ca="1">Pasaia_1_6a!H57</f>
        <v>0</v>
      </c>
      <c r="M142" s="62">
        <f ca="1">Pasaia_1_6b!H57</f>
        <v>0</v>
      </c>
      <c r="N142" s="203">
        <f ca="1">Pasaia_1_7a!H57</f>
        <v>0</v>
      </c>
      <c r="O142" s="203">
        <f ca="1">Pasaia_1_7b!H57</f>
        <v>0</v>
      </c>
      <c r="P142" s="203">
        <f ca="1">Pasaia_1_8a!H57</f>
        <v>0</v>
      </c>
      <c r="Q142" s="203">
        <f ca="1">Pasaia_1_8b!H57</f>
        <v>0</v>
      </c>
      <c r="R142" s="203">
        <f ca="1">Pasaia_1_9a!H57</f>
        <v>0</v>
      </c>
      <c r="S142" s="203">
        <f ca="1">SUM(B142:R142)</f>
        <v>2</v>
      </c>
      <c r="T142" s="32">
        <f ca="1">AVERAGE(B142:R142)</f>
        <v>0.11764705882352941</v>
      </c>
      <c r="U142" s="32">
        <f ca="1">STDEV(B142:R142)</f>
        <v>0.48507125007266594</v>
      </c>
      <c r="V142" s="32">
        <f ca="1">U142/SQRT(17)</f>
        <v>0.11764705882352941</v>
      </c>
      <c r="W142" s="32">
        <f ca="1">IF(S142=0,0,-1*((S142/S93)*(LN(S142/S93))))</f>
        <v>0.2369780840638416</v>
      </c>
      <c r="X142" s="286">
        <f ca="1">IF(S142=0,0,(S142/S93)^2)</f>
        <v>1.1080332409972297E-2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</v>
      </c>
      <c r="X143" s="287">
        <f ca="1">1-SUM(X144:X148)</f>
        <v>0</v>
      </c>
    </row>
    <row r="144" spans="1:24" x14ac:dyDescent="0.25">
      <c r="A144" s="276" t="s">
        <v>248</v>
      </c>
      <c r="B144" s="62">
        <f ca="1">Pasaia_1_1a!H59</f>
        <v>0</v>
      </c>
      <c r="C144" s="62">
        <f ca="1">Pasaia_1_1b!H59</f>
        <v>0</v>
      </c>
      <c r="D144" s="62">
        <f ca="1">Pasaia_1_2a!H59</f>
        <v>0</v>
      </c>
      <c r="E144" s="62">
        <f ca="1">Pasaia_1_2b!H59</f>
        <v>0</v>
      </c>
      <c r="F144" s="62">
        <f ca="1">Pasaia_1_3a!H59</f>
        <v>0</v>
      </c>
      <c r="G144" s="62">
        <f ca="1">Pasaia_1_3b!H59</f>
        <v>0</v>
      </c>
      <c r="H144" s="62">
        <f ca="1">Pasaia_1_4a!H59</f>
        <v>0</v>
      </c>
      <c r="I144" s="62">
        <f ca="1">Pasaia_1_4b!H59</f>
        <v>0</v>
      </c>
      <c r="J144" s="62">
        <f ca="1">Pasaia_1_5a!H59</f>
        <v>0</v>
      </c>
      <c r="K144" s="62">
        <f ca="1">Pasaia_1_5b!H59</f>
        <v>0</v>
      </c>
      <c r="L144" s="62">
        <f ca="1">Pasaia_1_6a!H59</f>
        <v>0</v>
      </c>
      <c r="M144" s="62">
        <f ca="1">Pasaia_1_6b!H59</f>
        <v>0</v>
      </c>
      <c r="N144" s="203">
        <f ca="1">Pasaia_1_7a!H59</f>
        <v>0</v>
      </c>
      <c r="O144" s="203">
        <f ca="1">Pasaia_1_7b!H59</f>
        <v>0</v>
      </c>
      <c r="P144" s="203">
        <f ca="1">Pasaia_1_8a!H59</f>
        <v>0</v>
      </c>
      <c r="Q144" s="203">
        <f ca="1">Pasaia_1_8b!H59</f>
        <v>0</v>
      </c>
      <c r="R144" s="203">
        <f ca="1">Pasaia_1_9a!H59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IF(S144=0,0,-1*((S144/S94)*(LN(S144/S94))))</f>
        <v>0</v>
      </c>
      <c r="X144" s="286">
        <f ca="1">IF(S144=0,0,(S144/S94)^2)</f>
        <v>0</v>
      </c>
    </row>
    <row r="145" spans="1:24" x14ac:dyDescent="0.25">
      <c r="A145" s="276" t="s">
        <v>249</v>
      </c>
      <c r="B145" s="62">
        <f ca="1">Pasaia_1_1a!H60</f>
        <v>0</v>
      </c>
      <c r="C145" s="62">
        <f ca="1">Pasaia_1_1b!H60</f>
        <v>0</v>
      </c>
      <c r="D145" s="62">
        <f ca="1">Pasaia_1_2a!H60</f>
        <v>0</v>
      </c>
      <c r="E145" s="62">
        <f ca="1">Pasaia_1_2b!H60</f>
        <v>0</v>
      </c>
      <c r="F145" s="62">
        <f ca="1">Pasaia_1_3a!H60</f>
        <v>0</v>
      </c>
      <c r="G145" s="62">
        <f ca="1">Pasaia_1_3b!H60</f>
        <v>0</v>
      </c>
      <c r="H145" s="62">
        <f ca="1">Pasaia_1_4a!H60</f>
        <v>0</v>
      </c>
      <c r="I145" s="62">
        <f ca="1">Pasaia_1_4b!H60</f>
        <v>0</v>
      </c>
      <c r="J145" s="62">
        <f ca="1">Pasaia_1_5a!H60</f>
        <v>1</v>
      </c>
      <c r="K145" s="62">
        <f ca="1">Pasaia_1_5b!H60</f>
        <v>0</v>
      </c>
      <c r="L145" s="62">
        <f ca="1">Pasaia_1_6a!H60</f>
        <v>0</v>
      </c>
      <c r="M145" s="62">
        <f ca="1">Pasaia_1_6b!H60</f>
        <v>0</v>
      </c>
      <c r="N145" s="203">
        <f ca="1">Pasaia_1_7a!H60</f>
        <v>0</v>
      </c>
      <c r="O145" s="203">
        <f ca="1">Pasaia_1_7b!H60</f>
        <v>0</v>
      </c>
      <c r="P145" s="203">
        <f ca="1">Pasaia_1_8a!H60</f>
        <v>0</v>
      </c>
      <c r="Q145" s="203">
        <f ca="1">Pasaia_1_8b!H60</f>
        <v>0</v>
      </c>
      <c r="R145" s="203">
        <f ca="1">Pasaia_1_9a!H60</f>
        <v>0</v>
      </c>
      <c r="S145" s="203">
        <f ca="1">SUM(B145:R145)</f>
        <v>1</v>
      </c>
      <c r="T145" s="32">
        <f ca="1">AVERAGE(B145:R145)</f>
        <v>5.8823529411764705E-2</v>
      </c>
      <c r="U145" s="32">
        <f ca="1">STDEV(B145:R145)</f>
        <v>0.24253562503633297</v>
      </c>
      <c r="V145" s="32">
        <f ca="1">U145/SQRT(17)</f>
        <v>5.8823529411764705E-2</v>
      </c>
      <c r="W145" s="32">
        <f ca="1">IF(S145=0,0,-1*((S145/S94)*(LN(S145/S94))))</f>
        <v>0</v>
      </c>
      <c r="X145" s="286">
        <f ca="1">IF(S145=0,0,(S145/S94)^2)</f>
        <v>1</v>
      </c>
    </row>
    <row r="146" spans="1:24" x14ac:dyDescent="0.25">
      <c r="A146" s="276" t="s">
        <v>250</v>
      </c>
      <c r="B146" s="62">
        <f ca="1">Pasaia_1_1a!H61</f>
        <v>0</v>
      </c>
      <c r="C146" s="62">
        <f ca="1">Pasaia_1_1b!H61</f>
        <v>0</v>
      </c>
      <c r="D146" s="62">
        <f ca="1">Pasaia_1_2a!H61</f>
        <v>0</v>
      </c>
      <c r="E146" s="62">
        <f ca="1">Pasaia_1_2b!H61</f>
        <v>0</v>
      </c>
      <c r="F146" s="62">
        <f ca="1">Pasaia_1_3a!H61</f>
        <v>0</v>
      </c>
      <c r="G146" s="62">
        <f ca="1">Pasaia_1_3b!H61</f>
        <v>0</v>
      </c>
      <c r="H146" s="62">
        <f ca="1">Pasaia_1_4a!H61</f>
        <v>0</v>
      </c>
      <c r="I146" s="62">
        <f ca="1">Pasaia_1_4b!H61</f>
        <v>0</v>
      </c>
      <c r="J146" s="62">
        <f ca="1">Pasaia_1_5a!H61</f>
        <v>0</v>
      </c>
      <c r="K146" s="62">
        <f ca="1">Pasaia_1_5b!H61</f>
        <v>0</v>
      </c>
      <c r="L146" s="62">
        <f ca="1">Pasaia_1_6a!H61</f>
        <v>0</v>
      </c>
      <c r="M146" s="62">
        <f ca="1">Pasaia_1_6b!H61</f>
        <v>0</v>
      </c>
      <c r="N146" s="203">
        <f ca="1">Pasaia_1_7a!H61</f>
        <v>0</v>
      </c>
      <c r="O146" s="203">
        <f ca="1">Pasaia_1_7b!H61</f>
        <v>0</v>
      </c>
      <c r="P146" s="203">
        <f ca="1">Pasaia_1_8a!H61</f>
        <v>0</v>
      </c>
      <c r="Q146" s="203">
        <f ca="1">Pasaia_1_8b!H61</f>
        <v>0</v>
      </c>
      <c r="R146" s="203">
        <f ca="1">Pasaia_1_9a!H61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Pasaia_1_1a!H62</f>
        <v>0</v>
      </c>
      <c r="C147" s="62">
        <f ca="1">Pasaia_1_1b!H62</f>
        <v>0</v>
      </c>
      <c r="D147" s="62">
        <f ca="1">Pasaia_1_2a!H62</f>
        <v>0</v>
      </c>
      <c r="E147" s="62">
        <f ca="1">Pasaia_1_2b!H62</f>
        <v>0</v>
      </c>
      <c r="F147" s="62">
        <f ca="1">Pasaia_1_3a!H62</f>
        <v>0</v>
      </c>
      <c r="G147" s="62">
        <f ca="1">Pasaia_1_3b!H62</f>
        <v>0</v>
      </c>
      <c r="H147" s="62">
        <f ca="1">Pasaia_1_4a!H62</f>
        <v>0</v>
      </c>
      <c r="I147" s="62">
        <f ca="1">Pasaia_1_4b!H62</f>
        <v>0</v>
      </c>
      <c r="J147" s="62">
        <f ca="1">Pasaia_1_5a!H62</f>
        <v>0</v>
      </c>
      <c r="K147" s="62">
        <f ca="1">Pasaia_1_5b!H62</f>
        <v>0</v>
      </c>
      <c r="L147" s="62">
        <f ca="1">Pasaia_1_6a!H62</f>
        <v>0</v>
      </c>
      <c r="M147" s="62">
        <f ca="1">Pasaia_1_6b!H62</f>
        <v>0</v>
      </c>
      <c r="N147" s="203">
        <f ca="1">Pasaia_1_7a!H62</f>
        <v>0</v>
      </c>
      <c r="O147" s="203">
        <f ca="1">Pasaia_1_7b!H62</f>
        <v>0</v>
      </c>
      <c r="P147" s="203">
        <f ca="1">Pasaia_1_8a!H62</f>
        <v>0</v>
      </c>
      <c r="Q147" s="203">
        <f ca="1">Pasaia_1_8b!H62</f>
        <v>0</v>
      </c>
      <c r="R147" s="203">
        <f ca="1">Pasaia_1_9a!H62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Pasaia_1_1a!H63</f>
        <v>0</v>
      </c>
      <c r="C148" s="62">
        <f ca="1">Pasaia_1_1b!H63</f>
        <v>0</v>
      </c>
      <c r="D148" s="62">
        <f ca="1">Pasaia_1_2a!H63</f>
        <v>0</v>
      </c>
      <c r="E148" s="62">
        <f ca="1">Pasaia_1_2b!H63</f>
        <v>0</v>
      </c>
      <c r="F148" s="62">
        <f ca="1">Pasaia_1_3a!H63</f>
        <v>0</v>
      </c>
      <c r="G148" s="62">
        <f ca="1">Pasaia_1_3b!H63</f>
        <v>0</v>
      </c>
      <c r="H148" s="62">
        <f ca="1">Pasaia_1_4a!H63</f>
        <v>0</v>
      </c>
      <c r="I148" s="62">
        <f ca="1">Pasaia_1_4b!H63</f>
        <v>0</v>
      </c>
      <c r="J148" s="62">
        <f ca="1">Pasaia_1_5a!H63</f>
        <v>0</v>
      </c>
      <c r="K148" s="62">
        <f ca="1">Pasaia_1_5b!H63</f>
        <v>0</v>
      </c>
      <c r="L148" s="62">
        <f ca="1">Pasaia_1_6a!H63</f>
        <v>0</v>
      </c>
      <c r="M148" s="62">
        <f ca="1">Pasaia_1_6b!H63</f>
        <v>0</v>
      </c>
      <c r="N148" s="203">
        <f ca="1">Pasaia_1_7a!H63</f>
        <v>0</v>
      </c>
      <c r="O148" s="203">
        <f ca="1">Pasaia_1_7b!H63</f>
        <v>0</v>
      </c>
      <c r="P148" s="203">
        <f ca="1">Pasaia_1_8a!H63</f>
        <v>0</v>
      </c>
      <c r="Q148" s="203">
        <f ca="1">Pasaia_1_8b!H63</f>
        <v>0</v>
      </c>
      <c r="R148" s="203">
        <f ca="1">Pasaia_1_9a!H63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Pasaia_1_1a!H65</f>
        <v>0</v>
      </c>
      <c r="C150" s="62">
        <f ca="1">Pasaia_1_1b!H65</f>
        <v>0</v>
      </c>
      <c r="D150" s="62">
        <f ca="1">Pasaia_1_2a!H65</f>
        <v>0</v>
      </c>
      <c r="E150" s="62">
        <f ca="1">Pasaia_1_2b!H65</f>
        <v>0</v>
      </c>
      <c r="F150" s="62">
        <f ca="1">Pasaia_1_3a!H65</f>
        <v>0</v>
      </c>
      <c r="G150" s="62">
        <f ca="1">Pasaia_1_3b!H65</f>
        <v>0</v>
      </c>
      <c r="H150" s="62">
        <f ca="1">Pasaia_1_4a!H65</f>
        <v>0</v>
      </c>
      <c r="I150" s="62">
        <f ca="1">Pasaia_1_4b!H65</f>
        <v>0</v>
      </c>
      <c r="J150" s="62">
        <f ca="1">Pasaia_1_5a!H65</f>
        <v>0</v>
      </c>
      <c r="K150" s="62">
        <f ca="1">Pasaia_1_5b!H65</f>
        <v>0</v>
      </c>
      <c r="L150" s="62">
        <f ca="1">Pasaia_1_6a!H65</f>
        <v>0</v>
      </c>
      <c r="M150" s="62">
        <f ca="1">Pasaia_1_6b!H65</f>
        <v>0</v>
      </c>
      <c r="N150" s="203">
        <f ca="1">Pasaia_1_7a!H65</f>
        <v>0</v>
      </c>
      <c r="O150" s="203">
        <f ca="1">Pasaia_1_7b!H65</f>
        <v>0</v>
      </c>
      <c r="P150" s="203">
        <f ca="1">Pasaia_1_8a!H65</f>
        <v>0</v>
      </c>
      <c r="Q150" s="203">
        <f ca="1">Pasaia_1_8b!H65</f>
        <v>0</v>
      </c>
      <c r="R150" s="203">
        <f ca="1">Pasaia_1_9a!H65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Pasaia_1_1a!H66</f>
        <v>0</v>
      </c>
      <c r="C151" s="62">
        <f ca="1">Pasaia_1_1b!H66</f>
        <v>0</v>
      </c>
      <c r="D151" s="62">
        <f ca="1">Pasaia_1_2a!H66</f>
        <v>0</v>
      </c>
      <c r="E151" s="62">
        <f ca="1">Pasaia_1_2b!H66</f>
        <v>0</v>
      </c>
      <c r="F151" s="62">
        <f ca="1">Pasaia_1_3a!H66</f>
        <v>0</v>
      </c>
      <c r="G151" s="62">
        <f ca="1">Pasaia_1_3b!H66</f>
        <v>0</v>
      </c>
      <c r="H151" s="62">
        <f ca="1">Pasaia_1_4a!H66</f>
        <v>0</v>
      </c>
      <c r="I151" s="62">
        <f ca="1">Pasaia_1_4b!H66</f>
        <v>0</v>
      </c>
      <c r="J151" s="62">
        <f ca="1">Pasaia_1_5a!H66</f>
        <v>0</v>
      </c>
      <c r="K151" s="62">
        <f ca="1">Pasaia_1_5b!H66</f>
        <v>0</v>
      </c>
      <c r="L151" s="62">
        <f ca="1">Pasaia_1_6a!H66</f>
        <v>0</v>
      </c>
      <c r="M151" s="62">
        <f ca="1">Pasaia_1_6b!H66</f>
        <v>0</v>
      </c>
      <c r="N151" s="203">
        <f ca="1">Pasaia_1_7a!H66</f>
        <v>0</v>
      </c>
      <c r="O151" s="203">
        <f ca="1">Pasaia_1_7b!H66</f>
        <v>0</v>
      </c>
      <c r="P151" s="203">
        <f ca="1">Pasaia_1_8a!H66</f>
        <v>0</v>
      </c>
      <c r="Q151" s="203">
        <f ca="1">Pasaia_1_8b!H66</f>
        <v>0</v>
      </c>
      <c r="R151" s="203">
        <f ca="1">Pasaia_1_9a!H66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0.73998360508424554</v>
      </c>
      <c r="X152" s="287">
        <f ca="1">1-SUM(X153:X157)</f>
        <v>0.4844942972947498</v>
      </c>
    </row>
    <row r="153" spans="1:24" x14ac:dyDescent="0.25">
      <c r="A153" s="276" t="s">
        <v>255</v>
      </c>
      <c r="B153" s="62">
        <f ca="1">Pasaia_1_1a!H68</f>
        <v>0</v>
      </c>
      <c r="C153" s="62">
        <f ca="1">Pasaia_1_1b!H68</f>
        <v>28</v>
      </c>
      <c r="D153" s="62">
        <f ca="1">Pasaia_1_2a!H68</f>
        <v>11</v>
      </c>
      <c r="E153" s="62">
        <f ca="1">Pasaia_1_2b!H68</f>
        <v>12</v>
      </c>
      <c r="F153" s="62">
        <f ca="1">Pasaia_1_3a!H68</f>
        <v>1</v>
      </c>
      <c r="G153" s="62">
        <f ca="1">Pasaia_1_3b!H68</f>
        <v>16</v>
      </c>
      <c r="H153" s="62">
        <f ca="1">Pasaia_1_4a!H68</f>
        <v>2</v>
      </c>
      <c r="I153" s="62">
        <f ca="1">Pasaia_1_4b!H68</f>
        <v>12</v>
      </c>
      <c r="J153" s="62">
        <f ca="1">Pasaia_1_5a!H68</f>
        <v>5</v>
      </c>
      <c r="K153" s="62">
        <f ca="1">Pasaia_1_5b!H68</f>
        <v>13</v>
      </c>
      <c r="L153" s="62">
        <f ca="1">Pasaia_1_6a!H68</f>
        <v>7</v>
      </c>
      <c r="M153" s="62">
        <f ca="1">Pasaia_1_6b!H68</f>
        <v>4</v>
      </c>
      <c r="N153" s="203">
        <f ca="1">Pasaia_1_7a!H68</f>
        <v>1</v>
      </c>
      <c r="O153" s="203">
        <f ca="1">Pasaia_1_7b!H68</f>
        <v>9</v>
      </c>
      <c r="P153" s="203">
        <f ca="1">Pasaia_1_8a!H68</f>
        <v>5</v>
      </c>
      <c r="Q153" s="203">
        <f ca="1">Pasaia_1_8b!H68</f>
        <v>2</v>
      </c>
      <c r="R153" s="203">
        <f ca="1">Pasaia_1_9a!H68</f>
        <v>0</v>
      </c>
      <c r="S153" s="203">
        <f ca="1">SUM(B153:R153)</f>
        <v>128</v>
      </c>
      <c r="T153" s="32">
        <f ca="1">AVERAGE(B153:R153)</f>
        <v>7.5294117647058822</v>
      </c>
      <c r="U153" s="32">
        <f ca="1">STDEV(B153:R153)</f>
        <v>7.3324420135690769</v>
      </c>
      <c r="V153" s="32">
        <f ca="1">U153/SQRT(17)</f>
        <v>1.7783784068036439</v>
      </c>
      <c r="W153" s="32">
        <f ca="1">IF(S153=0,0,-1*((S153/S96)*(LN(S153/S96))))</f>
        <v>0.29567124186094845</v>
      </c>
      <c r="X153" s="286">
        <f ca="1">IF(S153=0,0,(S153/S96)^2)</f>
        <v>0.38608728438118572</v>
      </c>
    </row>
    <row r="154" spans="1:24" x14ac:dyDescent="0.25">
      <c r="A154" s="276" t="s">
        <v>256</v>
      </c>
      <c r="B154" s="62">
        <f ca="1">Pasaia_1_1a!H69</f>
        <v>0</v>
      </c>
      <c r="C154" s="62">
        <f ca="1">Pasaia_1_1b!H69</f>
        <v>0</v>
      </c>
      <c r="D154" s="62">
        <f ca="1">Pasaia_1_2a!H69</f>
        <v>0</v>
      </c>
      <c r="E154" s="62">
        <f ca="1">Pasaia_1_2b!H69</f>
        <v>0</v>
      </c>
      <c r="F154" s="62">
        <f ca="1">Pasaia_1_3a!H69</f>
        <v>0</v>
      </c>
      <c r="G154" s="62">
        <f ca="1">Pasaia_1_3b!H69</f>
        <v>0</v>
      </c>
      <c r="H154" s="62">
        <f ca="1">Pasaia_1_4a!H69</f>
        <v>0</v>
      </c>
      <c r="I154" s="62">
        <f ca="1">Pasaia_1_4b!H69</f>
        <v>0</v>
      </c>
      <c r="J154" s="62">
        <f ca="1">Pasaia_1_5a!H69</f>
        <v>0</v>
      </c>
      <c r="K154" s="62">
        <f ca="1">Pasaia_1_5b!H69</f>
        <v>0</v>
      </c>
      <c r="L154" s="62">
        <f ca="1">Pasaia_1_6a!H69</f>
        <v>0</v>
      </c>
      <c r="M154" s="62">
        <f ca="1">Pasaia_1_6b!H69</f>
        <v>0</v>
      </c>
      <c r="N154" s="203">
        <f ca="1">Pasaia_1_7a!H69</f>
        <v>0</v>
      </c>
      <c r="O154" s="203">
        <f ca="1">Pasaia_1_7b!H69</f>
        <v>0</v>
      </c>
      <c r="P154" s="203">
        <f ca="1">Pasaia_1_8a!H69</f>
        <v>0</v>
      </c>
      <c r="Q154" s="203">
        <f ca="1">Pasaia_1_8b!H69</f>
        <v>0</v>
      </c>
      <c r="R154" s="203">
        <f ca="1">Pasaia_1_9a!H69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Pasaia_1_1a!H70</f>
        <v>0</v>
      </c>
      <c r="C155" s="62">
        <f ca="1">Pasaia_1_1b!H70</f>
        <v>0</v>
      </c>
      <c r="D155" s="62">
        <f ca="1">Pasaia_1_2a!H70</f>
        <v>0</v>
      </c>
      <c r="E155" s="62">
        <f ca="1">Pasaia_1_2b!H70</f>
        <v>0</v>
      </c>
      <c r="F155" s="62">
        <f ca="1">Pasaia_1_3a!H70</f>
        <v>0</v>
      </c>
      <c r="G155" s="62">
        <f ca="1">Pasaia_1_3b!H70</f>
        <v>0</v>
      </c>
      <c r="H155" s="62">
        <f ca="1">Pasaia_1_4a!H70</f>
        <v>0</v>
      </c>
      <c r="I155" s="62">
        <f ca="1">Pasaia_1_4b!H70</f>
        <v>0</v>
      </c>
      <c r="J155" s="62">
        <f ca="1">Pasaia_1_5a!H70</f>
        <v>0</v>
      </c>
      <c r="K155" s="62">
        <f ca="1">Pasaia_1_5b!H70</f>
        <v>0</v>
      </c>
      <c r="L155" s="62">
        <f ca="1">Pasaia_1_6a!H70</f>
        <v>0</v>
      </c>
      <c r="M155" s="62">
        <f ca="1">Pasaia_1_6b!H70</f>
        <v>0</v>
      </c>
      <c r="N155" s="203">
        <f ca="1">Pasaia_1_7a!H70</f>
        <v>0</v>
      </c>
      <c r="O155" s="203">
        <f ca="1">Pasaia_1_7b!H70</f>
        <v>0</v>
      </c>
      <c r="P155" s="203">
        <f ca="1">Pasaia_1_8a!H70</f>
        <v>0</v>
      </c>
      <c r="Q155" s="203">
        <f ca="1">Pasaia_1_8b!H70</f>
        <v>0</v>
      </c>
      <c r="R155" s="203">
        <f ca="1">Pasaia_1_9a!H70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Pasaia_1_1a!H71</f>
        <v>0</v>
      </c>
      <c r="C156" s="62">
        <f ca="1">Pasaia_1_1b!H71</f>
        <v>0</v>
      </c>
      <c r="D156" s="62">
        <f ca="1">Pasaia_1_2a!H71</f>
        <v>0</v>
      </c>
      <c r="E156" s="62">
        <f ca="1">Pasaia_1_2b!H71</f>
        <v>0</v>
      </c>
      <c r="F156" s="62">
        <f ca="1">Pasaia_1_3a!H71</f>
        <v>0</v>
      </c>
      <c r="G156" s="62">
        <f ca="1">Pasaia_1_3b!H71</f>
        <v>0</v>
      </c>
      <c r="H156" s="62">
        <f ca="1">Pasaia_1_4a!H71</f>
        <v>0</v>
      </c>
      <c r="I156" s="62">
        <f ca="1">Pasaia_1_4b!H71</f>
        <v>0</v>
      </c>
      <c r="J156" s="62">
        <f ca="1">Pasaia_1_5a!H71</f>
        <v>0</v>
      </c>
      <c r="K156" s="62">
        <f ca="1">Pasaia_1_5b!H71</f>
        <v>0</v>
      </c>
      <c r="L156" s="62">
        <f ca="1">Pasaia_1_6a!H71</f>
        <v>0</v>
      </c>
      <c r="M156" s="62">
        <f ca="1">Pasaia_1_6b!H71</f>
        <v>0</v>
      </c>
      <c r="N156" s="203">
        <f ca="1">Pasaia_1_7a!H71</f>
        <v>0</v>
      </c>
      <c r="O156" s="203">
        <f ca="1">Pasaia_1_7b!H71</f>
        <v>0</v>
      </c>
      <c r="P156" s="203">
        <f ca="1">Pasaia_1_8a!H71</f>
        <v>0</v>
      </c>
      <c r="Q156" s="203">
        <f ca="1">Pasaia_1_8b!H71</f>
        <v>0</v>
      </c>
      <c r="R156" s="203">
        <f ca="1">Pasaia_1_9a!H71</f>
        <v>4</v>
      </c>
      <c r="S156" s="203">
        <f ca="1">SUM(B156:R156)</f>
        <v>4</v>
      </c>
      <c r="T156" s="32">
        <f ca="1">AVERAGE(B156:R156)</f>
        <v>0.23529411764705882</v>
      </c>
      <c r="U156" s="32">
        <f ca="1">STDEV(B156:R156)</f>
        <v>0.97014250014533188</v>
      </c>
      <c r="V156" s="32">
        <f ca="1">U156/SQRT(17)</f>
        <v>0.23529411764705882</v>
      </c>
      <c r="W156" s="32">
        <f ca="1">IF(S156=0,0,-1*((S156/S96)*(LN(S156/S96))))</f>
        <v>7.6535569080964858E-2</v>
      </c>
      <c r="X156" s="286">
        <f ca="1">IF(S156=0,0,(S156/S96)^2)</f>
        <v>3.7703836365350168E-4</v>
      </c>
    </row>
    <row r="157" spans="1:24" x14ac:dyDescent="0.25">
      <c r="A157" s="276" t="s">
        <v>259</v>
      </c>
      <c r="B157" s="62">
        <f ca="1">Pasaia_1_1a!H72</f>
        <v>0</v>
      </c>
      <c r="C157" s="62">
        <f ca="1">Pasaia_1_1b!H72</f>
        <v>6</v>
      </c>
      <c r="D157" s="62">
        <f ca="1">Pasaia_1_2a!H72</f>
        <v>2</v>
      </c>
      <c r="E157" s="62">
        <f ca="1">Pasaia_1_2b!H72</f>
        <v>6</v>
      </c>
      <c r="F157" s="62">
        <f ca="1">Pasaia_1_3a!H72</f>
        <v>5</v>
      </c>
      <c r="G157" s="62">
        <f ca="1">Pasaia_1_3b!H72</f>
        <v>16</v>
      </c>
      <c r="H157" s="62">
        <f ca="1">Pasaia_1_4a!H72</f>
        <v>4</v>
      </c>
      <c r="I157" s="62">
        <f ca="1">Pasaia_1_4b!H72</f>
        <v>5</v>
      </c>
      <c r="J157" s="62">
        <f ca="1">Pasaia_1_5a!H72</f>
        <v>2</v>
      </c>
      <c r="K157" s="62">
        <f ca="1">Pasaia_1_5b!H72</f>
        <v>9</v>
      </c>
      <c r="L157" s="62">
        <f ca="1">Pasaia_1_6a!H72</f>
        <v>6</v>
      </c>
      <c r="M157" s="62">
        <f ca="1">Pasaia_1_6b!H72</f>
        <v>1</v>
      </c>
      <c r="N157" s="203">
        <f ca="1">Pasaia_1_7a!H72</f>
        <v>3</v>
      </c>
      <c r="O157" s="203">
        <f ca="1">Pasaia_1_7b!H72</f>
        <v>3</v>
      </c>
      <c r="P157" s="203">
        <f ca="1">Pasaia_1_8a!H72</f>
        <v>4</v>
      </c>
      <c r="Q157" s="203">
        <f ca="1">Pasaia_1_8b!H72</f>
        <v>2</v>
      </c>
      <c r="R157" s="203">
        <f ca="1">Pasaia_1_9a!H72</f>
        <v>0</v>
      </c>
      <c r="S157" s="203">
        <f ca="1">SUM(B157:R157)</f>
        <v>74</v>
      </c>
      <c r="T157" s="32">
        <f ca="1">AVERAGE(B157:R157)</f>
        <v>4.3529411764705879</v>
      </c>
      <c r="U157" s="32">
        <f ca="1">STDEV(B157:R157)</f>
        <v>3.8396154831992653</v>
      </c>
      <c r="V157" s="32">
        <f ca="1">U157/SQRT(17)</f>
        <v>0.93124354111691543</v>
      </c>
      <c r="W157" s="32">
        <f ca="1">IF(S157=0,0,-1*((S157/S96)*(LN(S157/S96))))</f>
        <v>0.36777679414233222</v>
      </c>
      <c r="X157" s="286">
        <f ca="1">IF(S157=0,0,(S157/S96)^2)</f>
        <v>0.12904137996041098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1</v>
      </c>
    </row>
    <row r="159" spans="1:24" x14ac:dyDescent="0.25">
      <c r="A159" s="276" t="s">
        <v>260</v>
      </c>
      <c r="B159" s="62">
        <f ca="1">Pasaia_1_1a!H74</f>
        <v>0</v>
      </c>
      <c r="C159" s="62">
        <f ca="1">Pasaia_1_1b!H74</f>
        <v>0</v>
      </c>
      <c r="D159" s="62">
        <f ca="1">Pasaia_1_2a!H74</f>
        <v>0</v>
      </c>
      <c r="E159" s="62">
        <f ca="1">Pasaia_1_2b!H74</f>
        <v>0</v>
      </c>
      <c r="F159" s="62">
        <f ca="1">Pasaia_1_3a!H74</f>
        <v>0</v>
      </c>
      <c r="G159" s="62">
        <f ca="1">Pasaia_1_3b!H74</f>
        <v>0</v>
      </c>
      <c r="H159" s="62">
        <f ca="1">Pasaia_1_4a!H74</f>
        <v>0</v>
      </c>
      <c r="I159" s="62">
        <f ca="1">Pasaia_1_4b!H74</f>
        <v>0</v>
      </c>
      <c r="J159" s="62">
        <f ca="1">Pasaia_1_5a!H74</f>
        <v>0</v>
      </c>
      <c r="K159" s="62">
        <f ca="1">Pasaia_1_5b!H74</f>
        <v>0</v>
      </c>
      <c r="L159" s="62">
        <f ca="1">Pasaia_1_6a!H74</f>
        <v>0</v>
      </c>
      <c r="M159" s="62">
        <f ca="1">Pasaia_1_6b!H74</f>
        <v>0</v>
      </c>
      <c r="N159" s="203">
        <f ca="1">Pasaia_1_7a!H74</f>
        <v>0</v>
      </c>
      <c r="O159" s="203">
        <f ca="1">Pasaia_1_7b!H74</f>
        <v>0</v>
      </c>
      <c r="P159" s="203">
        <f ca="1">Pasaia_1_8a!H74</f>
        <v>0</v>
      </c>
      <c r="Q159" s="203">
        <f ca="1">Pasaia_1_8b!H74</f>
        <v>0</v>
      </c>
      <c r="R159" s="203">
        <f ca="1">Pasaia_1_9a!H74</f>
        <v>0</v>
      </c>
      <c r="S159" s="203">
        <f ca="1">SUM(B159:R159)</f>
        <v>0</v>
      </c>
      <c r="T159" s="32">
        <f ca="1">AVERAGE(B159:R159)</f>
        <v>0</v>
      </c>
      <c r="U159" s="32">
        <f ca="1">STDEV(B159:R159)</f>
        <v>0</v>
      </c>
      <c r="V159" s="32">
        <f ca="1">U159/SQRT(17)</f>
        <v>0</v>
      </c>
      <c r="W159" s="32">
        <f ca="1">IF(S159=0,0,-1*((S159/S97)*(LN(S159/S97))))</f>
        <v>0</v>
      </c>
      <c r="X159" s="286">
        <f ca="1">IF(S159=0,0,(S159/S97)^2)</f>
        <v>0</v>
      </c>
    </row>
    <row r="160" spans="1:24" x14ac:dyDescent="0.25">
      <c r="A160" s="276"/>
      <c r="X160" s="281"/>
    </row>
    <row r="161" spans="1:24" x14ac:dyDescent="0.25">
      <c r="A161" s="273" t="s">
        <v>379</v>
      </c>
      <c r="S161" s="1" t="s">
        <v>376</v>
      </c>
      <c r="T161" s="1" t="s">
        <v>368</v>
      </c>
      <c r="U161" s="1" t="s">
        <v>369</v>
      </c>
      <c r="V161" s="1" t="s">
        <v>370</v>
      </c>
      <c r="X161" s="281"/>
    </row>
    <row r="162" spans="1:24" x14ac:dyDescent="0.25">
      <c r="A162" s="273" t="s">
        <v>380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381</v>
      </c>
      <c r="B164" s="69">
        <f ca="1">SUM(B165:B173)</f>
        <v>0.52532131951559491</v>
      </c>
      <c r="C164" s="69">
        <f ca="1">SUM(C165:C173)</f>
        <v>0.95497238514437921</v>
      </c>
      <c r="D164" s="69">
        <f ca="1">SUM(D165:D173)</f>
        <v>0.98744907636040491</v>
      </c>
      <c r="E164" s="69">
        <f ca="1">SUM(E165:E173)</f>
        <v>1.2407268186533555</v>
      </c>
      <c r="F164" s="69">
        <f ca="1">SUM(F165:F173)</f>
        <v>1.2991569171975332</v>
      </c>
      <c r="G164" s="69">
        <f ca="1">SUM(G165:G173)</f>
        <v>0.97667607647966737</v>
      </c>
      <c r="H164" s="69">
        <f ca="1">SUM(H165:H173)</f>
        <v>0.94284396715355479</v>
      </c>
      <c r="I164" s="69">
        <f ca="1">SUM(I165:I173)</f>
        <v>1.2255557888056789</v>
      </c>
      <c r="J164" s="69">
        <f ca="1">SUM(J165:J173)</f>
        <v>1.4041042017879775</v>
      </c>
      <c r="K164" s="69">
        <f ca="1">SUM(K165:K173)</f>
        <v>1.1514086457427801</v>
      </c>
      <c r="L164" s="69">
        <f ca="1">SUM(L165:L173)</f>
        <v>1.0456159462347243</v>
      </c>
      <c r="M164" s="69">
        <f ca="1">SUM(M165:M173)</f>
        <v>1.1415140826570656</v>
      </c>
      <c r="N164" s="222">
        <f ca="1">SUM(N165:N173)</f>
        <v>1.1359605381530542</v>
      </c>
      <c r="O164" s="222">
        <f ca="1">SUM(O165:O173)</f>
        <v>0.73806487731218595</v>
      </c>
      <c r="P164" s="222">
        <f ca="1">SUM(P165:P173)</f>
        <v>0.86435410786410416</v>
      </c>
      <c r="Q164" s="222">
        <f ca="1">SUM(Q165:Q173)</f>
        <v>1.1671349951526255</v>
      </c>
      <c r="R164" s="222">
        <f ca="1">SUM(R165:R173)</f>
        <v>1.2908636707142027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ca="1">IF(B88=0,0,-1*((B88/B9)*(LN(B88/B9))))</f>
        <v>0</v>
      </c>
      <c r="C165" s="59">
        <f ca="1">IF(C88=0,0,-1*((C88/C9)*(LN(C88/C9))))</f>
        <v>0</v>
      </c>
      <c r="D165" s="59">
        <f ca="1">IF(D88=0,0,-1*((D88/D9)*(LN(D88/D9))))</f>
        <v>0</v>
      </c>
      <c r="E165" s="59">
        <f ca="1">IF(E88=0,0,-1*((E88/E9)*(LN(E88/E9))))</f>
        <v>0.34657359027997264</v>
      </c>
      <c r="F165" s="59">
        <f ca="1">IF(F88=0,0,-1*((F88/F9)*(LN(F88/F9))))</f>
        <v>0.36053809343236559</v>
      </c>
      <c r="G165" s="59">
        <f ca="1">IF(G88=0,0,-1*((G88/G9)*(LN(G88/G9))))</f>
        <v>6.4982548177494867E-2</v>
      </c>
      <c r="H165" s="59">
        <f ca="1">IF(H88=0,0,-1*((H88/H9)*(LN(H88/H9))))</f>
        <v>6.4982548177494867E-2</v>
      </c>
      <c r="I165" s="59">
        <f ca="1">IF(I88=0,0,-1*((I88/I9)*(LN(I88/I9))))</f>
        <v>0.31387058129468842</v>
      </c>
      <c r="J165" s="59">
        <f ca="1">IF(J88=0,0,-1*((J88/J9)*(LN(J88/J9))))</f>
        <v>0.34003895677909263</v>
      </c>
      <c r="K165" s="59">
        <f ca="1">IF(K88=0,0,-1*((K88/K9)*(LN(K88/K9))))</f>
        <v>6.4982548177494867E-2</v>
      </c>
      <c r="L165" s="59">
        <f ca="1">IF(L88=0,0,-1*((L88/L9)*(LN(L88/L9))))</f>
        <v>6.4982548177494867E-2</v>
      </c>
      <c r="M165" s="59">
        <f ca="1">IF(M88=0,0,-1*((M88/M9)*(LN(M88/M9))))</f>
        <v>0.35213102450248046</v>
      </c>
      <c r="N165" s="32">
        <f ca="1">IF(N88=0,0,-1*((N88/N9)*(LN(N88/N9))))</f>
        <v>0.35213102450248046</v>
      </c>
      <c r="O165" s="32">
        <f ca="1">IF(O88=0,0,-1*((O88/O9)*(LN(O88/O9))))</f>
        <v>0</v>
      </c>
      <c r="P165" s="32">
        <f ca="1">IF(P88=0,0,-1*((P88/P9)*(LN(P88/P9))))</f>
        <v>6.4982548177494867E-2</v>
      </c>
      <c r="Q165" s="32">
        <f ca="1">IF(Q88=0,0,-1*((Q88/Q9)*(LN(Q88/Q9))))</f>
        <v>0.36053809343236559</v>
      </c>
      <c r="R165" s="32">
        <f ca="1">IF(R88=0,0,-1*((R88/R9)*(LN(R88/R9))))</f>
        <v>0.36053809343236559</v>
      </c>
      <c r="X165" s="281"/>
    </row>
    <row r="166" spans="1:24" x14ac:dyDescent="0.25">
      <c r="A166" s="276" t="s">
        <v>321</v>
      </c>
      <c r="B166" s="59">
        <f ca="1">IF(B89=0,0,-1*((B89/B9)*(LN(B89/B9))))</f>
        <v>0</v>
      </c>
      <c r="C166" s="59">
        <f ca="1">IF(C89=0,0,-1*((C89/C9)*(LN(C89/C9))))</f>
        <v>0</v>
      </c>
      <c r="D166" s="59">
        <f ca="1">IF(D89=0,0,-1*((D89/D9)*(LN(D89/D9))))</f>
        <v>0</v>
      </c>
      <c r="E166" s="59">
        <f ca="1">IF(E89=0,0,-1*((E89/E9)*(LN(E89/E9))))</f>
        <v>6.4982548177494867E-2</v>
      </c>
      <c r="F166" s="59">
        <f ca="1">IF(F89=0,0,-1*((F89/F9)*(LN(F89/F9))))</f>
        <v>0</v>
      </c>
      <c r="G166" s="59">
        <f ca="1">IF(G89=0,0,-1*((G89/G9)*(LN(G89/G9))))</f>
        <v>0</v>
      </c>
      <c r="H166" s="59">
        <f ca="1">IF(H89=0,0,-1*((H89/H9)*(LN(H89/H9))))</f>
        <v>0</v>
      </c>
      <c r="I166" s="59">
        <f ca="1">IF(I89=0,0,-1*((I89/I9)*(LN(I89/I9))))</f>
        <v>0</v>
      </c>
      <c r="J166" s="59">
        <f ca="1">IF(J89=0,0,-1*((J89/J9)*(LN(J89/J9))))</f>
        <v>0</v>
      </c>
      <c r="K166" s="59">
        <f ca="1">IF(K89=0,0,-1*((K89/K9)*(LN(K89/K9))))</f>
        <v>0</v>
      </c>
      <c r="L166" s="59">
        <f ca="1">IF(L89=0,0,-1*((L89/L9)*(LN(L89/L9))))</f>
        <v>0</v>
      </c>
      <c r="M166" s="59">
        <f ca="1">IF(M89=0,0,-1*((M89/M9)*(LN(M89/M9))))</f>
        <v>6.4982548177494867E-2</v>
      </c>
      <c r="N166" s="32">
        <f ca="1">IF(N89=0,0,-1*((N89/N9)*(LN(N89/N9))))</f>
        <v>0</v>
      </c>
      <c r="O166" s="32">
        <f ca="1">IF(O89=0,0,-1*((O89/O9)*(LN(O89/O9))))</f>
        <v>0</v>
      </c>
      <c r="P166" s="32">
        <f ca="1">IF(P89=0,0,-1*((P89/P9)*(LN(P89/P9))))</f>
        <v>0</v>
      </c>
      <c r="Q166" s="32">
        <f ca="1">IF(Q89=0,0,-1*((Q89/Q9)*(LN(Q89/Q9))))</f>
        <v>6.4982548177494867E-2</v>
      </c>
      <c r="R166" s="32">
        <f ca="1">IF(R89=0,0,-1*((R89/R9)*(LN(R89/R9))))</f>
        <v>0</v>
      </c>
      <c r="X166" s="281"/>
    </row>
    <row r="167" spans="1:24" x14ac:dyDescent="0.25">
      <c r="A167" s="276" t="s">
        <v>322</v>
      </c>
      <c r="B167" s="59">
        <f ca="1">IF(B90=0,0,-1*((B90/B9)*(LN(B90/B9))))</f>
        <v>0.3324618836315904</v>
      </c>
      <c r="C167" s="59">
        <f ca="1">IF(C90=0,0,-1*((C90/C9)*(LN(C90/C9))))</f>
        <v>0.10830424696249145</v>
      </c>
      <c r="D167" s="59">
        <f ca="1">IF(D90=0,0,-1*((D90/D9)*(LN(D90/D9))))</f>
        <v>0.34003895677909263</v>
      </c>
      <c r="E167" s="59">
        <f ca="1">IF(E90=0,0,-1*((E90/E9)*(LN(E90/E9))))</f>
        <v>0.10830424696249145</v>
      </c>
      <c r="F167" s="59">
        <f ca="1">IF(F90=0,0,-1*((F90/F9)*(LN(F90/F9))))</f>
        <v>0.29004656099462911</v>
      </c>
      <c r="G167" s="59">
        <f ca="1">IF(G90=0,0,-1*((G90/G9)*(LN(G90/G9))))</f>
        <v>0.19917540397856026</v>
      </c>
      <c r="H167" s="59">
        <f ca="1">IF(H90=0,0,-1*((H90/H9)*(LN(H90/H9))))</f>
        <v>0.32376778807305873</v>
      </c>
      <c r="I167" s="59">
        <f ca="1">IF(I90=0,0,-1*((I90/I9)*(LN(I90/I9))))</f>
        <v>6.4982548177494867E-2</v>
      </c>
      <c r="J167" s="59">
        <f ca="1">IF(J90=0,0,-1*((J90/J9)*(LN(J90/J9))))</f>
        <v>0.29004656099462911</v>
      </c>
      <c r="K167" s="59">
        <f ca="1">IF(K90=0,0,-1*((K90/K9)*(LN(K90/K9))))</f>
        <v>0.25993019270997947</v>
      </c>
      <c r="L167" s="59">
        <f ca="1">IF(L90=0,0,-1*((L90/L9)*(LN(L90/L9))))</f>
        <v>0.29004656099462911</v>
      </c>
      <c r="M167" s="59">
        <f ca="1">IF(M90=0,0,-1*((M90/M9)*(LN(M90/M9))))</f>
        <v>0.143450193501167</v>
      </c>
      <c r="N167" s="32">
        <f ca="1">IF(N90=0,0,-1*((N90/N9)*(LN(N90/N9))))</f>
        <v>0.22191783882483909</v>
      </c>
      <c r="O167" s="32">
        <f ca="1">IF(O90=0,0,-1*((O90/O9)*(LN(O90/O9))))</f>
        <v>6.4982548177494867E-2</v>
      </c>
      <c r="P167" s="32">
        <f ca="1">IF(P90=0,0,-1*((P90/P9)*(LN(P90/P9))))</f>
        <v>0.27585822740954802</v>
      </c>
      <c r="Q167" s="32">
        <f ca="1">IF(Q90=0,0,-1*((Q90/Q9)*(LN(Q90/Q9))))</f>
        <v>0.17328679513998632</v>
      </c>
      <c r="R167" s="32">
        <f ca="1">IF(R90=0,0,-1*((R90/R9)*(LN(R90/R9))))</f>
        <v>0.29004656099462911</v>
      </c>
      <c r="X167" s="281"/>
    </row>
    <row r="168" spans="1:24" x14ac:dyDescent="0.25">
      <c r="A168" s="276" t="s">
        <v>323</v>
      </c>
      <c r="B168" s="59">
        <f ca="1">IF(B91=0,0,-1*((B91/B9)*(LN(B91/B9))))</f>
        <v>0.19285943588400453</v>
      </c>
      <c r="C168" s="59">
        <f ca="1">IF(C91=0,0,-1*((C91/C9)*(LN(C91/C9))))</f>
        <v>0</v>
      </c>
      <c r="D168" s="59">
        <f ca="1">IF(D91=0,0,-1*((D91/D9)*(LN(D91/D9))))</f>
        <v>0</v>
      </c>
      <c r="E168" s="59">
        <f ca="1">IF(E91=0,0,-1*((E91/E9)*(LN(E91/E9))))</f>
        <v>0</v>
      </c>
      <c r="F168" s="59">
        <f ca="1">IF(F91=0,0,-1*((F91/F9)*(LN(F91/F9))))</f>
        <v>0</v>
      </c>
      <c r="G168" s="59">
        <f ca="1">IF(G91=0,0,-1*((G91/G9)*(LN(G91/G9))))</f>
        <v>0</v>
      </c>
      <c r="H168" s="59">
        <f ca="1">IF(H91=0,0,-1*((H91/H9)*(LN(H91/H9))))</f>
        <v>0</v>
      </c>
      <c r="I168" s="59">
        <f ca="1">IF(I91=0,0,-1*((I91/I9)*(LN(I91/I9))))</f>
        <v>0</v>
      </c>
      <c r="J168" s="59">
        <f ca="1">IF(J91=0,0,-1*((J91/J9)*(LN(J91/J9))))</f>
        <v>0</v>
      </c>
      <c r="K168" s="59">
        <f ca="1">IF(K91=0,0,-1*((K91/K9)*(LN(K91/K9))))</f>
        <v>0</v>
      </c>
      <c r="L168" s="59">
        <f ca="1">IF(L91=0,0,-1*((L91/L9)*(LN(L91/L9))))</f>
        <v>0</v>
      </c>
      <c r="M168" s="59">
        <f ca="1">IF(M91=0,0,-1*((M91/M9)*(LN(M91/M9))))</f>
        <v>0</v>
      </c>
      <c r="N168" s="32">
        <f ca="1">IF(N91=0,0,-1*((N91/N9)*(LN(N91/N9))))</f>
        <v>0</v>
      </c>
      <c r="O168" s="32">
        <f ca="1">IF(O91=0,0,-1*((O91/O9)*(LN(O91/O9))))</f>
        <v>0</v>
      </c>
      <c r="P168" s="32">
        <f ca="1">IF(P91=0,0,-1*((P91/P9)*(LN(P91/P9))))</f>
        <v>0</v>
      </c>
      <c r="Q168" s="32">
        <f ca="1">IF(Q91=0,0,-1*((Q91/Q9)*(LN(Q91/Q9))))</f>
        <v>0</v>
      </c>
      <c r="R168" s="32">
        <f ca="1">IF(R91=0,0,-1*((R91/R9)*(LN(R91/R9))))</f>
        <v>0.10830424696249145</v>
      </c>
      <c r="X168" s="281"/>
    </row>
    <row r="169" spans="1:24" x14ac:dyDescent="0.25">
      <c r="A169" s="276" t="s">
        <v>324</v>
      </c>
      <c r="B169" s="59">
        <f ca="1">IF(B92=0,0,-1*((B92/B9)*(LN(B92/B9))))</f>
        <v>0</v>
      </c>
      <c r="C169" s="59">
        <f ca="1">IF(C92=0,0,-1*((C92/C9)*(LN(C92/C9))))</f>
        <v>0.36719033534823092</v>
      </c>
      <c r="D169" s="59">
        <f ca="1">IF(D92=0,0,-1*((D92/D9)*(LN(D92/D9))))</f>
        <v>0.3236423315082535</v>
      </c>
      <c r="E169" s="59">
        <f ca="1">IF(E92=0,0,-1*((E92/E9)*(LN(E92/E9))))</f>
        <v>0.36409762294678527</v>
      </c>
      <c r="F169" s="59">
        <f ca="1">IF(F92=0,0,-1*((F92/F9)*(LN(F92/F9))))</f>
        <v>0.3616718757682047</v>
      </c>
      <c r="G169" s="59">
        <f ca="1">IF(G92=0,0,-1*((G92/G9)*(LN(G92/G9))))</f>
        <v>0.36594453404363958</v>
      </c>
      <c r="H169" s="59">
        <f ca="1">IF(H92=0,0,-1*((H92/H9)*(LN(H92/H9))))</f>
        <v>0.26719324390066729</v>
      </c>
      <c r="I169" s="59">
        <f ca="1">IF(I92=0,0,-1*((I92/I9)*(LN(I92/I9))))</f>
        <v>0.35112144132984829</v>
      </c>
      <c r="J169" s="59">
        <f ca="1">IF(J92=0,0,-1*((J92/J9)*(LN(J92/J9))))</f>
        <v>0.35868797418473025</v>
      </c>
      <c r="K169" s="59">
        <f ca="1">IF(K92=0,0,-1*((K92/K9)*(LN(K92/K9))))</f>
        <v>0.35112144132984829</v>
      </c>
      <c r="L169" s="59">
        <f ca="1">IF(L92=0,0,-1*((L92/L9)*(LN(L92/L9))))</f>
        <v>0.30183650081204672</v>
      </c>
      <c r="M169" s="59">
        <f ca="1">IF(M92=0,0,-1*((M92/M9)*(LN(M92/M9))))</f>
        <v>0.31679236431986801</v>
      </c>
      <c r="N169" s="32">
        <f ca="1">IF(N92=0,0,-1*((N92/N9)*(LN(N92/N9))))</f>
        <v>0.3236423315082535</v>
      </c>
      <c r="O169" s="32">
        <f ca="1">IF(O92=0,0,-1*((O92/O9)*(LN(O92/O9))))</f>
        <v>0.21576155433883568</v>
      </c>
      <c r="P169" s="32">
        <f ca="1">IF(P92=0,0,-1*((P92/P9)*(LN(P92/P9))))</f>
        <v>0.24765510486751319</v>
      </c>
      <c r="Q169" s="32">
        <f ca="1">IF(Q92=0,0,-1*((Q92/Q9)*(LN(Q92/Q9))))</f>
        <v>0.33005821508529748</v>
      </c>
      <c r="R169" s="32">
        <f ca="1">IF(R92=0,0,-1*((R92/R9)*(LN(R92/R9))))</f>
        <v>0.35868797418473025</v>
      </c>
      <c r="X169" s="281"/>
    </row>
    <row r="170" spans="1:24" x14ac:dyDescent="0.25">
      <c r="A170" s="276" t="s">
        <v>325</v>
      </c>
      <c r="B170" s="59">
        <f ca="1">IF(B93=0,0,-1*((B93/B9)*(LN(B93/B9))))</f>
        <v>0</v>
      </c>
      <c r="C170" s="59">
        <f ca="1">IF(C93=0,0,-1*((C93/C9)*(LN(C93/C9))))</f>
        <v>0.143450193501167</v>
      </c>
      <c r="D170" s="59">
        <f ca="1">IF(D93=0,0,-1*((D93/D9)*(LN(D93/D9))))</f>
        <v>0</v>
      </c>
      <c r="E170" s="59">
        <f ca="1">IF(E93=0,0,-1*((E93/E9)*(LN(E93/E9))))</f>
        <v>0</v>
      </c>
      <c r="F170" s="59">
        <f ca="1">IF(F93=0,0,-1*((F93/F9)*(LN(F93/F9))))</f>
        <v>6.4982548177494867E-2</v>
      </c>
      <c r="G170" s="59">
        <f ca="1">IF(G93=0,0,-1*((G93/G9)*(LN(G93/G9))))</f>
        <v>0</v>
      </c>
      <c r="H170" s="59">
        <f ca="1">IF(H93=0,0,-1*((H93/H9)*(LN(H93/H9))))</f>
        <v>6.4982548177494867E-2</v>
      </c>
      <c r="I170" s="59">
        <f ca="1">IF(I93=0,0,-1*((I93/I9)*(LN(I93/I9))))</f>
        <v>0.143450193501167</v>
      </c>
      <c r="J170" s="59">
        <f ca="1">IF(J93=0,0,-1*((J93/J9)*(LN(J93/J9))))</f>
        <v>0.10830424696249145</v>
      </c>
      <c r="K170" s="59">
        <f ca="1">IF(K93=0,0,-1*((K93/K9)*(LN(K93/K9))))</f>
        <v>0.10830424696249145</v>
      </c>
      <c r="L170" s="59">
        <f ca="1">IF(L93=0,0,-1*((L93/L9)*(LN(L93/L9))))</f>
        <v>6.4982548177494867E-2</v>
      </c>
      <c r="M170" s="59">
        <f ca="1">IF(M93=0,0,-1*((M93/M9)*(LN(M93/M9))))</f>
        <v>6.4982548177494867E-2</v>
      </c>
      <c r="N170" s="32">
        <f ca="1">IF(N93=0,0,-1*((N93/N9)*(LN(N93/N9))))</f>
        <v>6.4982548177494867E-2</v>
      </c>
      <c r="O170" s="32">
        <f ca="1">IF(O93=0,0,-1*((O93/O9)*(LN(O93/O9))))</f>
        <v>0.143450193501167</v>
      </c>
      <c r="P170" s="32">
        <f ca="1">IF(P93=0,0,-1*((P93/P9)*(LN(P93/P9))))</f>
        <v>0</v>
      </c>
      <c r="Q170" s="32">
        <f ca="1">IF(Q93=0,0,-1*((Q93/Q9)*(LN(Q93/Q9))))</f>
        <v>6.4982548177494867E-2</v>
      </c>
      <c r="R170" s="32">
        <f ca="1">IF(R93=0,0,-1*((R93/R9)*(LN(R93/R9))))</f>
        <v>0</v>
      </c>
      <c r="X170" s="281"/>
    </row>
    <row r="171" spans="1:24" x14ac:dyDescent="0.25">
      <c r="A171" s="276" t="s">
        <v>326</v>
      </c>
      <c r="B171" s="59">
        <f ca="1">IF(B94=0,0,-1*((B94/B9)*(LN(B94/B9))))</f>
        <v>0</v>
      </c>
      <c r="C171" s="59">
        <f ca="1">IF(C94=0,0,-1*((C94/C9)*(LN(C94/C9))))</f>
        <v>0</v>
      </c>
      <c r="D171" s="59">
        <f ca="1">IF(D94=0,0,-1*((D94/D9)*(LN(D94/D9))))</f>
        <v>0</v>
      </c>
      <c r="E171" s="59">
        <f ca="1">IF(E94=0,0,-1*((E94/E9)*(LN(E94/E9))))</f>
        <v>0</v>
      </c>
      <c r="F171" s="59">
        <f ca="1">IF(F94=0,0,-1*((F94/F9)*(LN(F94/F9))))</f>
        <v>0</v>
      </c>
      <c r="G171" s="59">
        <f ca="1">IF(G94=0,0,-1*((G94/G9)*(LN(G94/G9))))</f>
        <v>0</v>
      </c>
      <c r="H171" s="59">
        <f ca="1">IF(H94=0,0,-1*((H94/H9)*(LN(H94/H9))))</f>
        <v>0</v>
      </c>
      <c r="I171" s="59">
        <f ca="1">IF(I94=0,0,-1*((I94/I9)*(LN(I94/I9))))</f>
        <v>0</v>
      </c>
      <c r="J171" s="59">
        <f ca="1">IF(J94=0,0,-1*((J94/J9)*(LN(J94/J9))))</f>
        <v>6.4982548177494867E-2</v>
      </c>
      <c r="K171" s="59">
        <f ca="1">IF(K94=0,0,-1*((K94/K9)*(LN(K94/K9))))</f>
        <v>0</v>
      </c>
      <c r="L171" s="59">
        <f ca="1">IF(L94=0,0,-1*((L94/L9)*(LN(L94/L9))))</f>
        <v>0</v>
      </c>
      <c r="M171" s="59">
        <f ca="1">IF(M94=0,0,-1*((M94/M9)*(LN(M94/M9))))</f>
        <v>0</v>
      </c>
      <c r="N171" s="32">
        <f ca="1">IF(N94=0,0,-1*((N94/N9)*(LN(N94/N9))))</f>
        <v>0</v>
      </c>
      <c r="O171" s="32">
        <f ca="1">IF(O94=0,0,-1*((O94/O9)*(LN(O94/O9))))</f>
        <v>0</v>
      </c>
      <c r="P171" s="32">
        <f ca="1">IF(P94=0,0,-1*((P94/P9)*(LN(P94/P9))))</f>
        <v>0</v>
      </c>
      <c r="Q171" s="32">
        <f ca="1">IF(Q94=0,0,-1*((Q94/Q9)*(LN(Q94/Q9))))</f>
        <v>0</v>
      </c>
      <c r="R171" s="32">
        <f ca="1">IF(R94=0,0,-1*((R94/R9)*(LN(R94/R9))))</f>
        <v>0</v>
      </c>
      <c r="X171" s="281"/>
    </row>
    <row r="172" spans="1:24" x14ac:dyDescent="0.25">
      <c r="A172" s="276" t="s">
        <v>327</v>
      </c>
      <c r="B172" s="59">
        <f ca="1">IF(B95=0,0,-1*((B95/B9)*(LN(B95/B9))))</f>
        <v>0</v>
      </c>
      <c r="C172" s="59">
        <f ca="1">IF(C95=0,0,-1*((C95/C9)*(LN(C95/C9))))</f>
        <v>0</v>
      </c>
      <c r="D172" s="59">
        <f ca="1">IF(D95=0,0,-1*((D95/D9)*(LN(D95/D9))))</f>
        <v>0</v>
      </c>
      <c r="E172" s="59">
        <f ca="1">IF(E95=0,0,-1*((E95/E9)*(LN(E95/E9))))</f>
        <v>0</v>
      </c>
      <c r="F172" s="59">
        <f ca="1">IF(F95=0,0,-1*((F95/F9)*(LN(F95/F9))))</f>
        <v>0</v>
      </c>
      <c r="G172" s="59">
        <f ca="1">IF(G95=0,0,-1*((G95/G9)*(LN(G95/G9))))</f>
        <v>0</v>
      </c>
      <c r="H172" s="59">
        <f ca="1">IF(H95=0,0,-1*((H95/H9)*(LN(H95/H9))))</f>
        <v>0</v>
      </c>
      <c r="I172" s="59">
        <f ca="1">IF(I95=0,0,-1*((I95/I9)*(LN(I95/I9))))</f>
        <v>0</v>
      </c>
      <c r="J172" s="59">
        <f ca="1">IF(J95=0,0,-1*((J95/J9)*(LN(J95/J9))))</f>
        <v>0</v>
      </c>
      <c r="K172" s="59">
        <f ca="1">IF(K95=0,0,-1*((K95/K9)*(LN(K95/K9))))</f>
        <v>0</v>
      </c>
      <c r="L172" s="59">
        <f ca="1">IF(L95=0,0,-1*((L95/L9)*(LN(L95/L9))))</f>
        <v>0</v>
      </c>
      <c r="M172" s="59">
        <f ca="1">IF(M95=0,0,-1*((M95/M9)*(LN(M95/M9))))</f>
        <v>0</v>
      </c>
      <c r="N172" s="32">
        <f ca="1">IF(N95=0,0,-1*((N95/N9)*(LN(N95/N9))))</f>
        <v>0</v>
      </c>
      <c r="O172" s="32">
        <f ca="1">IF(O95=0,0,-1*((O95/O9)*(LN(O95/O9))))</f>
        <v>0</v>
      </c>
      <c r="P172" s="32">
        <f ca="1">IF(P95=0,0,-1*((P95/P9)*(LN(P95/P9))))</f>
        <v>0</v>
      </c>
      <c r="Q172" s="32">
        <f ca="1">IF(Q95=0,0,-1*((Q95/Q9)*(LN(Q95/Q9))))</f>
        <v>0</v>
      </c>
      <c r="R172" s="32">
        <f ca="1">IF(R95=0,0,-1*((R95/R9)*(LN(R95/R9))))</f>
        <v>0</v>
      </c>
      <c r="X172" s="281"/>
    </row>
    <row r="173" spans="1:24" x14ac:dyDescent="0.25">
      <c r="A173" s="276" t="s">
        <v>328</v>
      </c>
      <c r="B173" s="59">
        <f ca="1">IF(B96=0,0,-1*((B96/B9)*(LN(B96/B9))))</f>
        <v>0</v>
      </c>
      <c r="C173" s="59">
        <f ca="1">IF(C96=0,0,-1*((C96/C9)*(LN(C96/C9))))</f>
        <v>0.33602760933248993</v>
      </c>
      <c r="D173" s="59">
        <f ca="1">IF(D96=0,0,-1*((D96/D9)*(LN(D96/D9))))</f>
        <v>0.32376778807305873</v>
      </c>
      <c r="E173" s="59">
        <f ca="1">IF(E96=0,0,-1*((E96/E9)*(LN(E96/E9))))</f>
        <v>0.35676881028661139</v>
      </c>
      <c r="F173" s="59">
        <f ca="1">IF(F96=0,0,-1*((F96/F9)*(LN(F96/F9))))</f>
        <v>0.22191783882483909</v>
      </c>
      <c r="G173" s="59">
        <f ca="1">IF(G96=0,0,-1*((G96/G9)*(LN(G96/G9))))</f>
        <v>0.34657359027997264</v>
      </c>
      <c r="H173" s="59">
        <f ca="1">IF(H96=0,0,-1*((H96/H9)*(LN(H96/H9))))</f>
        <v>0.22191783882483909</v>
      </c>
      <c r="I173" s="59">
        <f ca="1">IF(I96=0,0,-1*((I96/I9)*(LN(I96/I9))))</f>
        <v>0.35213102450248046</v>
      </c>
      <c r="J173" s="59">
        <f ca="1">IF(J96=0,0,-1*((J96/J9)*(LN(J96/J9))))</f>
        <v>0.2420439146895392</v>
      </c>
      <c r="K173" s="59">
        <f ca="1">IF(K96=0,0,-1*((K96/K9)*(LN(K96/K9))))</f>
        <v>0.36707021656296618</v>
      </c>
      <c r="L173" s="59">
        <f ca="1">IF(L96=0,0,-1*((L96/L9)*(LN(L96/L9))))</f>
        <v>0.32376778807305873</v>
      </c>
      <c r="M173" s="59">
        <f ca="1">IF(M96=0,0,-1*((M96/M9)*(LN(M96/M9))))</f>
        <v>0.19917540397856026</v>
      </c>
      <c r="N173" s="32">
        <f ca="1">IF(N96=0,0,-1*((N96/N9)*(LN(N96/N9))))</f>
        <v>0.17328679513998632</v>
      </c>
      <c r="O173" s="32">
        <f ca="1">IF(O96=0,0,-1*((O96/O9)*(LN(O96/O9))))</f>
        <v>0.31387058129468842</v>
      </c>
      <c r="P173" s="32">
        <f ca="1">IF(P96=0,0,-1*((P96/P9)*(LN(P96/P9))))</f>
        <v>0.27585822740954802</v>
      </c>
      <c r="Q173" s="32">
        <f ca="1">IF(Q96=0,0,-1*((Q96/Q9)*(LN(Q96/Q9))))</f>
        <v>0.17328679513998632</v>
      </c>
      <c r="R173" s="32">
        <f ca="1">IF(R96=0,0,-1*((R96/R9)*(LN(R96/R9))))</f>
        <v>0.17328679513998632</v>
      </c>
      <c r="X173" s="281"/>
    </row>
    <row r="174" spans="1:24" ht="15.75" thickBot="1" x14ac:dyDescent="0.3">
      <c r="A174" s="278" t="s">
        <v>329</v>
      </c>
      <c r="B174" s="65">
        <f ca="1">IF(B97=0,0,-1*((B97/B9)*(LN(B97/B9))))</f>
        <v>0</v>
      </c>
      <c r="C174" s="65">
        <f ca="1">IF(C97=0,0,-1*((C97/C9)*(LN(C97/C9))))</f>
        <v>0</v>
      </c>
      <c r="D174" s="65">
        <f ca="1">IF(D97=0,0,-1*((D97/D9)*(LN(D97/D9))))</f>
        <v>0</v>
      </c>
      <c r="E174" s="65">
        <f ca="1">IF(E97=0,0,-1*((E97/E9)*(LN(E97/E9))))</f>
        <v>0</v>
      </c>
      <c r="F174" s="65">
        <f ca="1">IF(F97=0,0,-1*((F97/F9)*(LN(F97/F9))))</f>
        <v>0</v>
      </c>
      <c r="G174" s="65">
        <f ca="1">IF(G97=0,0,-1*((G97/G9)*(LN(G97/G9))))</f>
        <v>0</v>
      </c>
      <c r="H174" s="65">
        <f ca="1">IF(H97=0,0,-1*((H97/H9)*(LN(H97/H9))))</f>
        <v>0</v>
      </c>
      <c r="I174" s="65">
        <f ca="1">IF(I97=0,0,-1*((I97/I9)*(LN(I97/I9))))</f>
        <v>0</v>
      </c>
      <c r="J174" s="65">
        <f ca="1">IF(J97=0,0,-1*((J97/J9)*(LN(J97/J9))))</f>
        <v>0</v>
      </c>
      <c r="K174" s="65">
        <f ca="1">IF(K97=0,0,-1*((K97/K9)*(LN(K97/K9))))</f>
        <v>0</v>
      </c>
      <c r="L174" s="65">
        <f ca="1">IF(L97=0,0,-1*((L97/L9)*(LN(L97/L9))))</f>
        <v>0</v>
      </c>
      <c r="M174" s="65">
        <f ca="1">IF(M97=0,0,-1*((M97/M9)*(LN(M97/M9))))</f>
        <v>0</v>
      </c>
      <c r="N174" s="51">
        <f ca="1">IF(N97=0,0,-1*((N97/N9)*(LN(N97/N9))))</f>
        <v>0</v>
      </c>
      <c r="O174" s="51">
        <f ca="1">IF(O97=0,0,-1*((O97/O9)*(LN(O97/O9))))</f>
        <v>0</v>
      </c>
      <c r="P174" s="51">
        <f ca="1">IF(P97=0,0,-1*((P97/P9)*(LN(P97/P9))))</f>
        <v>0</v>
      </c>
      <c r="Q174" s="51">
        <f ca="1">IF(Q97=0,0,-1*((Q97/Q9)*(LN(Q97/Q9))))</f>
        <v>0</v>
      </c>
      <c r="R174" s="51">
        <f ca="1">IF(R97=0,0,-1*((R97/R9)*(LN(R97/R9))))</f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382</v>
      </c>
      <c r="B175" s="69">
        <f ca="1">1-SUM(B176:B184)</f>
        <v>0.341796875</v>
      </c>
      <c r="C175" s="69">
        <f ca="1">1-SUM(C176:C184)</f>
        <v>0.56201171875</v>
      </c>
      <c r="D175" s="69">
        <f ca="1">1-SUM(D176:D184)</f>
        <v>0.58740234375</v>
      </c>
      <c r="E175" s="69">
        <f ca="1">1-SUM(E176:E184)</f>
        <v>0.67919921875</v>
      </c>
      <c r="F175" s="69">
        <f ca="1">1-SUM(F176:F184)</f>
        <v>0.68701171875</v>
      </c>
      <c r="G175" s="69">
        <f ca="1">1-SUM(G176:G184)</f>
        <v>0.57861328125</v>
      </c>
      <c r="H175" s="69">
        <f ca="1">1-SUM(H176:H184)</f>
        <v>0.498046875</v>
      </c>
      <c r="I175" s="69">
        <f ca="1">1-SUM(I176:I184)</f>
        <v>0.6572265625</v>
      </c>
      <c r="J175" s="69">
        <f ca="1">1-SUM(J176:J184)</f>
        <v>0.7021484375</v>
      </c>
      <c r="K175" s="69">
        <f ca="1">1-SUM(K176:K184)</f>
        <v>0.63037109375</v>
      </c>
      <c r="L175" s="69">
        <f ca="1">1-SUM(L176:L184)</f>
        <v>0.5625</v>
      </c>
      <c r="M175" s="69">
        <f ca="1">1-SUM(M176:M184)</f>
        <v>0.58642578125</v>
      </c>
      <c r="N175" s="222">
        <f ca="1">1-SUM(N176:N184)</f>
        <v>0.60009765625</v>
      </c>
      <c r="O175" s="222">
        <f ca="1">1-SUM(O176:O184)</f>
        <v>0.39990234375</v>
      </c>
      <c r="P175" s="222">
        <f ca="1">1-SUM(P176:P184)</f>
        <v>0.4658203125</v>
      </c>
      <c r="Q175" s="222">
        <f ca="1">1-SUM(Q176:Q184)</f>
        <v>0.6044921875</v>
      </c>
      <c r="R175" s="222">
        <f ca="1">1-SUM(R176:R184)</f>
        <v>0.67724609375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ca="1">IF(B88=0,0,(B88/B9)^2)</f>
        <v>0</v>
      </c>
      <c r="C176" s="59">
        <f ca="1">IF(C88=0,0,(C88/C9)^2)</f>
        <v>0</v>
      </c>
      <c r="D176" s="59">
        <f ca="1">IF(D88=0,0,(D88/D9)^2)</f>
        <v>0</v>
      </c>
      <c r="E176" s="59">
        <f ca="1">IF(E88=0,0,(E88/E9)^2)</f>
        <v>6.25E-2</v>
      </c>
      <c r="F176" s="59">
        <f ca="1">IF(F88=0,0,(F88/F9)^2)</f>
        <v>8.8134765625E-2</v>
      </c>
      <c r="G176" s="59">
        <f ca="1">IF(G88=0,0,(G88/G9)^2)</f>
        <v>2.44140625E-4</v>
      </c>
      <c r="H176" s="59">
        <f ca="1">IF(H88=0,0,(H88/H9)^2)</f>
        <v>2.44140625E-4</v>
      </c>
      <c r="I176" s="59">
        <f ca="1">IF(I88=0,0,(I88/I9)^2)</f>
        <v>3.515625E-2</v>
      </c>
      <c r="J176" s="59">
        <f ca="1">IF(J88=0,0,(J88/J9)^2)</f>
        <v>5.4931640625E-2</v>
      </c>
      <c r="K176" s="59">
        <f ca="1">IF(K88=0,0,(K88/K9)^2)</f>
        <v>2.44140625E-4</v>
      </c>
      <c r="L176" s="59">
        <f ca="1">IF(L88=0,0,(L88/L9)^2)</f>
        <v>2.44140625E-4</v>
      </c>
      <c r="M176" s="59">
        <f ca="1">IF(M88=0,0,(M88/M9)^2)</f>
        <v>7.0556640625E-2</v>
      </c>
      <c r="N176" s="32">
        <f ca="1">IF(N88=0,0,(N88/N9)^2)</f>
        <v>7.0556640625E-2</v>
      </c>
      <c r="O176" s="32">
        <f ca="1">IF(O88=0,0,(O88/O9)^2)</f>
        <v>0</v>
      </c>
      <c r="P176" s="32">
        <f ca="1">IF(P88=0,0,(P88/P9)^2)</f>
        <v>2.44140625E-4</v>
      </c>
      <c r="Q176" s="32">
        <f ca="1">IF(Q88=0,0,(Q88/Q9)^2)</f>
        <v>8.8134765625E-2</v>
      </c>
      <c r="R176" s="32">
        <f ca="1">IF(R88=0,0,(R88/R9)^2)</f>
        <v>8.8134765625E-2</v>
      </c>
      <c r="X176" s="281"/>
    </row>
    <row r="177" spans="1:24" x14ac:dyDescent="0.25">
      <c r="A177" s="276" t="s">
        <v>321</v>
      </c>
      <c r="B177" s="59">
        <f ca="1">IF(B89=0,0,(B89/B9)^2)</f>
        <v>0</v>
      </c>
      <c r="C177" s="59">
        <f ca="1">IF(C89=0,0,(C89/C9)^2)</f>
        <v>0</v>
      </c>
      <c r="D177" s="59">
        <f ca="1">IF(D89=0,0,(D89/D9)^2)</f>
        <v>0</v>
      </c>
      <c r="E177" s="59">
        <f ca="1">IF(E89=0,0,(E89/E9)^2)</f>
        <v>2.44140625E-4</v>
      </c>
      <c r="F177" s="59">
        <f ca="1">IF(F89=0,0,(F89/F9)^2)</f>
        <v>0</v>
      </c>
      <c r="G177" s="59">
        <f ca="1">IF(G89=0,0,(G89/G9)^2)</f>
        <v>0</v>
      </c>
      <c r="H177" s="59">
        <f ca="1">IF(H89=0,0,(H89/H9)^2)</f>
        <v>0</v>
      </c>
      <c r="I177" s="59">
        <f ca="1">IF(I89=0,0,(I89/I9)^2)</f>
        <v>0</v>
      </c>
      <c r="J177" s="59">
        <f ca="1">IF(J89=0,0,(J89/J9)^2)</f>
        <v>0</v>
      </c>
      <c r="K177" s="59">
        <f ca="1">IF(K89=0,0,(K89/K9)^2)</f>
        <v>0</v>
      </c>
      <c r="L177" s="59">
        <f ca="1">IF(L89=0,0,(L89/L9)^2)</f>
        <v>0</v>
      </c>
      <c r="M177" s="59">
        <f ca="1">IF(M89=0,0,(M89/M9)^2)</f>
        <v>2.44140625E-4</v>
      </c>
      <c r="N177" s="32">
        <f ca="1">IF(N89=0,0,(N89/N9)^2)</f>
        <v>0</v>
      </c>
      <c r="O177" s="32">
        <f ca="1">IF(O89=0,0,(O89/O9)^2)</f>
        <v>0</v>
      </c>
      <c r="P177" s="32">
        <f ca="1">IF(P89=0,0,(P89/P9)^2)</f>
        <v>0</v>
      </c>
      <c r="Q177" s="32">
        <f ca="1">IF(Q89=0,0,(Q89/Q9)^2)</f>
        <v>2.44140625E-4</v>
      </c>
      <c r="R177" s="32">
        <f ca="1">IF(R89=0,0,(R89/R9)^2)</f>
        <v>0</v>
      </c>
      <c r="X177" s="281"/>
    </row>
    <row r="178" spans="1:24" x14ac:dyDescent="0.25">
      <c r="A178" s="276" t="s">
        <v>322</v>
      </c>
      <c r="B178" s="59">
        <f ca="1">IF(B90=0,0,(B90/B9)^2)</f>
        <v>4.78515625E-2</v>
      </c>
      <c r="C178" s="59">
        <f ca="1">IF(C90=0,0,(C90/C9)^2)</f>
        <v>9.765625E-4</v>
      </c>
      <c r="D178" s="59">
        <f ca="1">IF(D90=0,0,(D90/D9)^2)</f>
        <v>5.4931640625E-2</v>
      </c>
      <c r="E178" s="59">
        <f ca="1">IF(E90=0,0,(E90/E9)^2)</f>
        <v>9.765625E-4</v>
      </c>
      <c r="F178" s="59">
        <f ca="1">IF(F90=0,0,(F90/F9)^2)</f>
        <v>2.44140625E-2</v>
      </c>
      <c r="G178" s="59">
        <f ca="1">IF(G90=0,0,(G90/G9)^2)</f>
        <v>6.103515625E-3</v>
      </c>
      <c r="H178" s="59">
        <f ca="1">IF(H90=0,0,(H90/H9)^2)</f>
        <v>4.1259765625E-2</v>
      </c>
      <c r="I178" s="59">
        <f ca="1">IF(I90=0,0,(I90/I9)^2)</f>
        <v>2.44140625E-4</v>
      </c>
      <c r="J178" s="59">
        <f ca="1">IF(J90=0,0,(J90/J9)^2)</f>
        <v>2.44140625E-2</v>
      </c>
      <c r="K178" s="59">
        <f ca="1">IF(K90=0,0,(K90/K9)^2)</f>
        <v>1.5625E-2</v>
      </c>
      <c r="L178" s="59">
        <f ca="1">IF(L90=0,0,(L90/L9)^2)</f>
        <v>2.44140625E-2</v>
      </c>
      <c r="M178" s="59">
        <f ca="1">IF(M90=0,0,(M90/M9)^2)</f>
        <v>2.197265625E-3</v>
      </c>
      <c r="N178" s="32">
        <f ca="1">IF(N90=0,0,(N90/N9)^2)</f>
        <v>8.7890625E-3</v>
      </c>
      <c r="O178" s="32">
        <f ca="1">IF(O90=0,0,(O90/O9)^2)</f>
        <v>2.44140625E-4</v>
      </c>
      <c r="P178" s="32">
        <f ca="1">IF(P90=0,0,(P90/P9)^2)</f>
        <v>1.9775390625E-2</v>
      </c>
      <c r="Q178" s="32">
        <f ca="1">IF(Q90=0,0,(Q90/Q9)^2)</f>
        <v>3.90625E-3</v>
      </c>
      <c r="R178" s="32">
        <f ca="1">IF(R90=0,0,(R90/R9)^2)</f>
        <v>2.44140625E-2</v>
      </c>
      <c r="X178" s="281"/>
    </row>
    <row r="179" spans="1:24" x14ac:dyDescent="0.25">
      <c r="A179" s="276" t="s">
        <v>323</v>
      </c>
      <c r="B179" s="59">
        <f ca="1">IF(B91=0,0,(B91/B9)^2)</f>
        <v>0.6103515625</v>
      </c>
      <c r="C179" s="59">
        <f ca="1">IF(C91=0,0,(C91/C9)^2)</f>
        <v>0</v>
      </c>
      <c r="D179" s="59">
        <f ca="1">IF(D91=0,0,(D91/D9)^2)</f>
        <v>0</v>
      </c>
      <c r="E179" s="59">
        <f ca="1">IF(E91=0,0,(E91/E9)^2)</f>
        <v>0</v>
      </c>
      <c r="F179" s="59">
        <f ca="1">IF(F91=0,0,(F91/F9)^2)</f>
        <v>0</v>
      </c>
      <c r="G179" s="59">
        <f ca="1">IF(G91=0,0,(G91/G9)^2)</f>
        <v>0</v>
      </c>
      <c r="H179" s="59">
        <f ca="1">IF(H91=0,0,(H91/H9)^2)</f>
        <v>0</v>
      </c>
      <c r="I179" s="59">
        <f ca="1">IF(I91=0,0,(I91/I9)^2)</f>
        <v>0</v>
      </c>
      <c r="J179" s="59">
        <f ca="1">IF(J91=0,0,(J91/J9)^2)</f>
        <v>0</v>
      </c>
      <c r="K179" s="59">
        <f ca="1">IF(K91=0,0,(K91/K9)^2)</f>
        <v>0</v>
      </c>
      <c r="L179" s="59">
        <f ca="1">IF(L91=0,0,(L91/L9)^2)</f>
        <v>0</v>
      </c>
      <c r="M179" s="59">
        <f ca="1">IF(M91=0,0,(M91/M9)^2)</f>
        <v>0</v>
      </c>
      <c r="N179" s="32">
        <f ca="1">IF(N91=0,0,(N91/N9)^2)</f>
        <v>0</v>
      </c>
      <c r="O179" s="32">
        <f ca="1">IF(O91=0,0,(O91/O9)^2)</f>
        <v>0</v>
      </c>
      <c r="P179" s="32">
        <f ca="1">IF(P91=0,0,(P91/P9)^2)</f>
        <v>0</v>
      </c>
      <c r="Q179" s="32">
        <f ca="1">IF(Q91=0,0,(Q91/Q9)^2)</f>
        <v>0</v>
      </c>
      <c r="R179" s="32">
        <f ca="1">IF(R91=0,0,(R91/R9)^2)</f>
        <v>9.765625E-4</v>
      </c>
      <c r="X179" s="281"/>
    </row>
    <row r="180" spans="1:24" x14ac:dyDescent="0.25">
      <c r="A180" s="276" t="s">
        <v>324</v>
      </c>
      <c r="B180" s="59">
        <f ca="1">IF(B92=0,0,(B92/B9)^2)</f>
        <v>0</v>
      </c>
      <c r="C180" s="59">
        <f ca="1">IF(C92=0,0,(C92/C9)^2)</f>
        <v>0.152587890625</v>
      </c>
      <c r="D180" s="59">
        <f ca="1">IF(D92=0,0,(D92/D9)^2)</f>
        <v>0.31640625</v>
      </c>
      <c r="E180" s="59">
        <f ca="1">IF(E92=0,0,(E92/E9)^2)</f>
        <v>0.177978515625</v>
      </c>
      <c r="F180" s="59">
        <f ca="1">IF(F92=0,0,(F92/F9)^2)</f>
        <v>0.19140625</v>
      </c>
      <c r="G180" s="59">
        <f ca="1">IF(G92=0,0,(G92/G9)^2)</f>
        <v>0.1650390625</v>
      </c>
      <c r="H180" s="59">
        <f ca="1">IF(H92=0,0,(H92/H9)^2)</f>
        <v>0.451416015625</v>
      </c>
      <c r="I180" s="59">
        <f ca="1">IF(I92=0,0,(I92/I9)^2)</f>
        <v>0.234619140625</v>
      </c>
      <c r="J180" s="59">
        <f ca="1">IF(J92=0,0,(J92/J9)^2)</f>
        <v>0.205322265625</v>
      </c>
      <c r="K180" s="59">
        <f ca="1">IF(K92=0,0,(K92/K9)^2)</f>
        <v>0.234619140625</v>
      </c>
      <c r="L180" s="59">
        <f ca="1">IF(L92=0,0,(L92/L9)^2)</f>
        <v>0.371337890625</v>
      </c>
      <c r="M180" s="59">
        <f ca="1">IF(M92=0,0,(M92/M9)^2)</f>
        <v>0.334228515625</v>
      </c>
      <c r="N180" s="32">
        <f ca="1">IF(N92=0,0,(N92/N9)^2)</f>
        <v>0.31640625</v>
      </c>
      <c r="O180" s="32">
        <f ca="1">IF(O92=0,0,(O92/O9)^2)</f>
        <v>0.5625</v>
      </c>
      <c r="P180" s="32">
        <f ca="1">IF(P92=0,0,(P92/P9)^2)</f>
        <v>0.494384765625</v>
      </c>
      <c r="Q180" s="32">
        <f ca="1">IF(Q92=0,0,(Q92/Q9)^2)</f>
        <v>0.299072265625</v>
      </c>
      <c r="R180" s="32">
        <f ca="1">IF(R92=0,0,(R92/R9)^2)</f>
        <v>0.205322265625</v>
      </c>
      <c r="X180" s="281"/>
    </row>
    <row r="181" spans="1:24" x14ac:dyDescent="0.25">
      <c r="A181" s="276" t="s">
        <v>325</v>
      </c>
      <c r="B181" s="59">
        <f ca="1">IF(B93=0,0,(B93/B9)^2)</f>
        <v>0</v>
      </c>
      <c r="C181" s="59">
        <f ca="1">IF(C93=0,0,(C93/C9)^2)</f>
        <v>2.197265625E-3</v>
      </c>
      <c r="D181" s="59">
        <f ca="1">IF(D93=0,0,(D93/D9)^2)</f>
        <v>0</v>
      </c>
      <c r="E181" s="59">
        <f ca="1">IF(E93=0,0,(E93/E9)^2)</f>
        <v>0</v>
      </c>
      <c r="F181" s="59">
        <f ca="1">IF(F93=0,0,(F93/F9)^2)</f>
        <v>2.44140625E-4</v>
      </c>
      <c r="G181" s="59">
        <f ca="1">IF(G93=0,0,(G93/G9)^2)</f>
        <v>0</v>
      </c>
      <c r="H181" s="59">
        <f ca="1">IF(H93=0,0,(H93/H9)^2)</f>
        <v>2.44140625E-4</v>
      </c>
      <c r="I181" s="59">
        <f ca="1">IF(I93=0,0,(I93/I9)^2)</f>
        <v>2.197265625E-3</v>
      </c>
      <c r="J181" s="59">
        <f ca="1">IF(J93=0,0,(J93/J9)^2)</f>
        <v>9.765625E-4</v>
      </c>
      <c r="K181" s="59">
        <f ca="1">IF(K93=0,0,(K93/K9)^2)</f>
        <v>9.765625E-4</v>
      </c>
      <c r="L181" s="59">
        <f ca="1">IF(L93=0,0,(L93/L9)^2)</f>
        <v>2.44140625E-4</v>
      </c>
      <c r="M181" s="59">
        <f ca="1">IF(M93=0,0,(M93/M9)^2)</f>
        <v>2.44140625E-4</v>
      </c>
      <c r="N181" s="32">
        <f ca="1">IF(N93=0,0,(N93/N9)^2)</f>
        <v>2.44140625E-4</v>
      </c>
      <c r="O181" s="32">
        <f ca="1">IF(O93=0,0,(O93/O9)^2)</f>
        <v>2.197265625E-3</v>
      </c>
      <c r="P181" s="32">
        <f ca="1">IF(P93=0,0,(P93/P9)^2)</f>
        <v>0</v>
      </c>
      <c r="Q181" s="32">
        <f ca="1">IF(Q93=0,0,(Q93/Q9)^2)</f>
        <v>2.44140625E-4</v>
      </c>
      <c r="R181" s="32">
        <f ca="1">IF(R93=0,0,(R93/R9)^2)</f>
        <v>0</v>
      </c>
      <c r="X181" s="281"/>
    </row>
    <row r="182" spans="1:24" x14ac:dyDescent="0.25">
      <c r="A182" s="276" t="s">
        <v>326</v>
      </c>
      <c r="B182" s="59">
        <f ca="1">IF(B94=0,0,(B94/B9)^2)</f>
        <v>0</v>
      </c>
      <c r="C182" s="59">
        <f ca="1">IF(C94=0,0,(C94/C9)^2)</f>
        <v>0</v>
      </c>
      <c r="D182" s="59">
        <f ca="1">IF(D94=0,0,(D94/D9)^2)</f>
        <v>0</v>
      </c>
      <c r="E182" s="59">
        <f ca="1">IF(E94=0,0,(E94/E9)^2)</f>
        <v>0</v>
      </c>
      <c r="F182" s="59">
        <f ca="1">IF(F94=0,0,(F94/F9)^2)</f>
        <v>0</v>
      </c>
      <c r="G182" s="59">
        <f ca="1">IF(G94=0,0,(G94/G9)^2)</f>
        <v>0</v>
      </c>
      <c r="H182" s="59">
        <f ca="1">IF(H94=0,0,(H94/H9)^2)</f>
        <v>0</v>
      </c>
      <c r="I182" s="59">
        <f ca="1">IF(I94=0,0,(I94/I9)^2)</f>
        <v>0</v>
      </c>
      <c r="J182" s="59">
        <f ca="1">IF(J94=0,0,(J94/J9)^2)</f>
        <v>2.44140625E-4</v>
      </c>
      <c r="K182" s="59">
        <f ca="1">IF(K94=0,0,(K94/K9)^2)</f>
        <v>0</v>
      </c>
      <c r="L182" s="59">
        <f ca="1">IF(L94=0,0,(L94/L9)^2)</f>
        <v>0</v>
      </c>
      <c r="M182" s="59">
        <f ca="1">IF(M94=0,0,(M94/M9)^2)</f>
        <v>0</v>
      </c>
      <c r="N182" s="32">
        <f ca="1">IF(N94=0,0,(N94/N9)^2)</f>
        <v>0</v>
      </c>
      <c r="O182" s="32">
        <f ca="1">IF(O94=0,0,(O94/O9)^2)</f>
        <v>0</v>
      </c>
      <c r="P182" s="32">
        <f ca="1">IF(P94=0,0,(P94/P9)^2)</f>
        <v>0</v>
      </c>
      <c r="Q182" s="32">
        <f ca="1">IF(Q94=0,0,(Q94/Q9)^2)</f>
        <v>0</v>
      </c>
      <c r="R182" s="32">
        <f ca="1">IF(R94=0,0,(R94/R9)^2)</f>
        <v>0</v>
      </c>
      <c r="X182" s="281"/>
    </row>
    <row r="183" spans="1:24" x14ac:dyDescent="0.25">
      <c r="A183" s="276" t="s">
        <v>327</v>
      </c>
      <c r="B183" s="59">
        <f ca="1">IF(B95=0,0,(B95/B9)^2)</f>
        <v>0</v>
      </c>
      <c r="C183" s="59">
        <f ca="1">IF(C95=0,0,(C95/C9)^2)</f>
        <v>0</v>
      </c>
      <c r="D183" s="59">
        <f ca="1">IF(D95=0,0,(D95/D9)^2)</f>
        <v>0</v>
      </c>
      <c r="E183" s="59">
        <f ca="1">IF(E95=0,0,(E95/E9)^2)</f>
        <v>0</v>
      </c>
      <c r="F183" s="59">
        <f ca="1">IF(F95=0,0,(F95/F9)^2)</f>
        <v>0</v>
      </c>
      <c r="G183" s="59">
        <f ca="1">IF(G95=0,0,(G95/G9)^2)</f>
        <v>0</v>
      </c>
      <c r="H183" s="59">
        <f ca="1">IF(H95=0,0,(H95/H9)^2)</f>
        <v>0</v>
      </c>
      <c r="I183" s="59">
        <f ca="1">IF(I95=0,0,(I95/I9)^2)</f>
        <v>0</v>
      </c>
      <c r="J183" s="59">
        <f ca="1">IF(J95=0,0,(J95/J9)^2)</f>
        <v>0</v>
      </c>
      <c r="K183" s="59">
        <f ca="1">IF(K95=0,0,(K95/K9)^2)</f>
        <v>0</v>
      </c>
      <c r="L183" s="59">
        <f ca="1">IF(L95=0,0,(L95/L9)^2)</f>
        <v>0</v>
      </c>
      <c r="M183" s="59">
        <f ca="1">IF(M95=0,0,(M95/M9)^2)</f>
        <v>0</v>
      </c>
      <c r="N183" s="32">
        <f ca="1">IF(N95=0,0,(N95/N9)^2)</f>
        <v>0</v>
      </c>
      <c r="O183" s="32">
        <f ca="1">IF(O95=0,0,(O95/O9)^2)</f>
        <v>0</v>
      </c>
      <c r="P183" s="32">
        <f ca="1">IF(P95=0,0,(P95/P9)^2)</f>
        <v>0</v>
      </c>
      <c r="Q183" s="32">
        <f ca="1">IF(Q95=0,0,(Q95/Q9)^2)</f>
        <v>0</v>
      </c>
      <c r="R183" s="32">
        <f ca="1">IF(R95=0,0,(R95/R9)^2)</f>
        <v>0</v>
      </c>
      <c r="X183" s="281"/>
    </row>
    <row r="184" spans="1:24" x14ac:dyDescent="0.25">
      <c r="A184" s="276" t="s">
        <v>328</v>
      </c>
      <c r="B184" s="59">
        <f ca="1">IF(B96=0,0,(B96/B9)^2)</f>
        <v>0</v>
      </c>
      <c r="C184" s="59">
        <f ca="1">IF(C96=0,0,(C96/C9)^2)</f>
        <v>0.2822265625</v>
      </c>
      <c r="D184" s="59">
        <f ca="1">IF(D96=0,0,(D96/D9)^2)</f>
        <v>4.1259765625E-2</v>
      </c>
      <c r="E184" s="59">
        <f ca="1">IF(E96=0,0,(E96/E9)^2)</f>
        <v>7.91015625E-2</v>
      </c>
      <c r="F184" s="59">
        <f ca="1">IF(F96=0,0,(F96/F9)^2)</f>
        <v>8.7890625E-3</v>
      </c>
      <c r="G184" s="59">
        <f ca="1">IF(G96=0,0,(G96/G9)^2)</f>
        <v>0.25</v>
      </c>
      <c r="H184" s="59">
        <f ca="1">IF(H96=0,0,(H96/H9)^2)</f>
        <v>8.7890625E-3</v>
      </c>
      <c r="I184" s="59">
        <f ca="1">IF(I96=0,0,(I96/I9)^2)</f>
        <v>7.0556640625E-2</v>
      </c>
      <c r="J184" s="59">
        <f ca="1">IF(J96=0,0,(J96/J9)^2)</f>
        <v>1.1962890625E-2</v>
      </c>
      <c r="K184" s="59">
        <f ca="1">IF(K96=0,0,(K96/K9)^2)</f>
        <v>0.1181640625</v>
      </c>
      <c r="L184" s="59">
        <f ca="1">IF(L96=0,0,(L96/L9)^2)</f>
        <v>4.1259765625E-2</v>
      </c>
      <c r="M184" s="59">
        <f ca="1">IF(M96=0,0,(M96/M9)^2)</f>
        <v>6.103515625E-3</v>
      </c>
      <c r="N184" s="32">
        <f ca="1">IF(N96=0,0,(N96/N9)^2)</f>
        <v>3.90625E-3</v>
      </c>
      <c r="O184" s="32">
        <f ca="1">IF(O96=0,0,(O96/O9)^2)</f>
        <v>3.515625E-2</v>
      </c>
      <c r="P184" s="32">
        <f ca="1">IF(P96=0,0,(P96/P9)^2)</f>
        <v>1.9775390625E-2</v>
      </c>
      <c r="Q184" s="32">
        <f ca="1">IF(Q96=0,0,(Q96/Q9)^2)</f>
        <v>3.90625E-3</v>
      </c>
      <c r="R184" s="32">
        <f ca="1">IF(R96=0,0,(R96/R9)^2)</f>
        <v>3.90625E-3</v>
      </c>
      <c r="X184" s="281"/>
    </row>
    <row r="185" spans="1:24" ht="15.75" thickBot="1" x14ac:dyDescent="0.3">
      <c r="A185" s="278" t="s">
        <v>329</v>
      </c>
      <c r="B185" s="65">
        <f ca="1">IF(B97=0,0,(B97/B9)^2)</f>
        <v>0</v>
      </c>
      <c r="C185" s="65">
        <f ca="1">IF(C97=0,0,(C97/C9)^2)</f>
        <v>0</v>
      </c>
      <c r="D185" s="65">
        <f ca="1">IF(D97=0,0,(D97/D9)^2)</f>
        <v>0</v>
      </c>
      <c r="E185" s="65">
        <f ca="1">IF(E97=0,0,(E97/E9)^2)</f>
        <v>0</v>
      </c>
      <c r="F185" s="65">
        <f ca="1">IF(F97=0,0,(F97/F9)^2)</f>
        <v>0</v>
      </c>
      <c r="G185" s="65">
        <f ca="1">IF(G97=0,0,(G97/G9)^2)</f>
        <v>0</v>
      </c>
      <c r="H185" s="65">
        <f ca="1">IF(H97=0,0,(H97/H9)^2)</f>
        <v>0</v>
      </c>
      <c r="I185" s="65">
        <f ca="1">IF(I97=0,0,(I97/I9)^2)</f>
        <v>0</v>
      </c>
      <c r="J185" s="65">
        <f ca="1">IF(J97=0,0,(J97/J9)^2)</f>
        <v>0</v>
      </c>
      <c r="K185" s="65">
        <f ca="1">IF(K97=0,0,(K97/K9)^2)</f>
        <v>0</v>
      </c>
      <c r="L185" s="65">
        <f ca="1">IF(L97=0,0,(L97/L9)^2)</f>
        <v>0</v>
      </c>
      <c r="M185" s="65">
        <f ca="1">IF(M97=0,0,(M97/M9)^2)</f>
        <v>0</v>
      </c>
      <c r="N185" s="51">
        <f ca="1">IF(N97=0,0,(N97/N9)^2)</f>
        <v>0</v>
      </c>
      <c r="O185" s="51">
        <f ca="1">IF(O97=0,0,(O97/O9)^2)</f>
        <v>0</v>
      </c>
      <c r="P185" s="51">
        <f ca="1">IF(P97=0,0,(P97/P9)^2)</f>
        <v>0</v>
      </c>
      <c r="Q185" s="51">
        <f ca="1">IF(Q97=0,0,(Q97/Q9)^2)</f>
        <v>0</v>
      </c>
      <c r="R185" s="51">
        <f ca="1">IF(R97=0,0,(R97/R9)^2)</f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25.42578125" bestFit="1" customWidth="1"/>
    <col min="6" max="6" width="25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305</v>
      </c>
      <c r="B2" s="38"/>
      <c r="C2" s="53">
        <v>300</v>
      </c>
      <c r="D2" s="53" t="s">
        <v>339</v>
      </c>
      <c r="E2" s="53" t="s">
        <v>426</v>
      </c>
      <c r="F2" s="53" t="s">
        <v>427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305</v>
      </c>
      <c r="B3" s="31"/>
      <c r="C3">
        <v>300</v>
      </c>
      <c r="E3" t="s">
        <v>426</v>
      </c>
      <c r="F3" t="s">
        <v>427</v>
      </c>
      <c r="H3" t="s">
        <v>333</v>
      </c>
      <c r="I3" t="s">
        <v>334</v>
      </c>
      <c r="J3" t="s">
        <v>335</v>
      </c>
      <c r="N3" t="s">
        <v>425</v>
      </c>
      <c r="AH3" s="156"/>
    </row>
    <row r="4" spans="1:34" x14ac:dyDescent="0.25">
      <c r="A4" s="164">
        <v>901</v>
      </c>
      <c r="B4" s="31"/>
      <c r="C4">
        <v>900</v>
      </c>
      <c r="E4" t="s">
        <v>426</v>
      </c>
      <c r="F4" t="s">
        <v>427</v>
      </c>
      <c r="H4" t="s">
        <v>333</v>
      </c>
      <c r="I4" t="s">
        <v>334</v>
      </c>
      <c r="J4" t="s">
        <v>335</v>
      </c>
      <c r="N4" t="s">
        <v>425</v>
      </c>
      <c r="AH4" s="156"/>
    </row>
    <row r="5" spans="1:34" x14ac:dyDescent="0.25">
      <c r="A5" s="164">
        <v>901</v>
      </c>
      <c r="B5" s="31"/>
      <c r="C5">
        <v>900</v>
      </c>
      <c r="E5" t="s">
        <v>426</v>
      </c>
      <c r="F5" t="s">
        <v>427</v>
      </c>
      <c r="H5" t="s">
        <v>333</v>
      </c>
      <c r="I5" t="s">
        <v>334</v>
      </c>
      <c r="J5" t="s">
        <v>335</v>
      </c>
      <c r="N5" t="s">
        <v>425</v>
      </c>
      <c r="AH5" s="156"/>
    </row>
    <row r="6" spans="1:34" x14ac:dyDescent="0.25">
      <c r="A6" s="164">
        <v>503</v>
      </c>
      <c r="B6" s="31"/>
      <c r="C6">
        <v>500</v>
      </c>
      <c r="E6" t="s">
        <v>426</v>
      </c>
      <c r="F6" t="s">
        <v>427</v>
      </c>
      <c r="H6" t="s">
        <v>333</v>
      </c>
      <c r="I6" t="s">
        <v>334</v>
      </c>
      <c r="J6" t="s">
        <v>335</v>
      </c>
      <c r="N6" t="s">
        <v>425</v>
      </c>
      <c r="AH6" s="156"/>
    </row>
    <row r="7" spans="1:34" x14ac:dyDescent="0.25">
      <c r="A7" s="164">
        <v>503</v>
      </c>
      <c r="B7" s="31"/>
      <c r="C7">
        <v>500</v>
      </c>
      <c r="E7" t="s">
        <v>426</v>
      </c>
      <c r="F7" t="s">
        <v>427</v>
      </c>
      <c r="H7" t="s">
        <v>333</v>
      </c>
      <c r="I7" t="s">
        <v>334</v>
      </c>
      <c r="J7" t="s">
        <v>335</v>
      </c>
      <c r="N7" t="s">
        <v>425</v>
      </c>
      <c r="AH7" s="156"/>
    </row>
    <row r="8" spans="1:34" x14ac:dyDescent="0.25">
      <c r="A8" s="164">
        <v>503</v>
      </c>
      <c r="B8" s="31"/>
      <c r="C8">
        <v>500</v>
      </c>
      <c r="E8" t="s">
        <v>426</v>
      </c>
      <c r="F8" t="s">
        <v>427</v>
      </c>
      <c r="H8" t="s">
        <v>333</v>
      </c>
      <c r="I8" t="s">
        <v>334</v>
      </c>
      <c r="J8" t="s">
        <v>335</v>
      </c>
      <c r="N8" t="s">
        <v>425</v>
      </c>
      <c r="AH8" s="156"/>
    </row>
    <row r="9" spans="1:34" x14ac:dyDescent="0.25">
      <c r="A9" s="164">
        <v>501</v>
      </c>
      <c r="B9" s="31"/>
      <c r="C9">
        <v>500</v>
      </c>
      <c r="E9" t="s">
        <v>426</v>
      </c>
      <c r="F9" t="s">
        <v>427</v>
      </c>
      <c r="H9" t="s">
        <v>333</v>
      </c>
      <c r="I9" t="s">
        <v>334</v>
      </c>
      <c r="J9" t="s">
        <v>335</v>
      </c>
      <c r="N9" t="s">
        <v>425</v>
      </c>
      <c r="AH9" s="156"/>
    </row>
    <row r="10" spans="1:34" x14ac:dyDescent="0.25">
      <c r="A10" s="164">
        <v>901</v>
      </c>
      <c r="B10" s="31"/>
      <c r="C10">
        <v>900</v>
      </c>
      <c r="E10" t="s">
        <v>426</v>
      </c>
      <c r="F10" t="s">
        <v>427</v>
      </c>
      <c r="H10" t="s">
        <v>333</v>
      </c>
      <c r="I10" t="s">
        <v>334</v>
      </c>
      <c r="J10" t="s">
        <v>335</v>
      </c>
      <c r="N10" t="s">
        <v>425</v>
      </c>
      <c r="AH10" s="156"/>
    </row>
    <row r="11" spans="1:34" x14ac:dyDescent="0.25">
      <c r="A11" s="164">
        <v>109</v>
      </c>
      <c r="B11" s="31"/>
      <c r="C11">
        <v>100</v>
      </c>
      <c r="E11" t="s">
        <v>426</v>
      </c>
      <c r="F11" t="s">
        <v>427</v>
      </c>
      <c r="H11" t="s">
        <v>333</v>
      </c>
      <c r="I11" t="s">
        <v>334</v>
      </c>
      <c r="J11" t="s">
        <v>335</v>
      </c>
      <c r="N11" t="s">
        <v>425</v>
      </c>
      <c r="AH11" s="156"/>
    </row>
    <row r="12" spans="1:34" x14ac:dyDescent="0.25">
      <c r="A12" s="164">
        <v>501</v>
      </c>
      <c r="B12" s="31"/>
      <c r="C12">
        <v>500</v>
      </c>
      <c r="E12" t="s">
        <v>426</v>
      </c>
      <c r="F12" t="s">
        <v>427</v>
      </c>
      <c r="H12" t="s">
        <v>333</v>
      </c>
      <c r="I12" t="s">
        <v>334</v>
      </c>
      <c r="J12" t="s">
        <v>335</v>
      </c>
      <c r="N12" t="s">
        <v>425</v>
      </c>
      <c r="AH12" s="156"/>
    </row>
    <row r="13" spans="1:34" x14ac:dyDescent="0.25">
      <c r="A13" s="164">
        <v>501</v>
      </c>
      <c r="B13" s="31"/>
      <c r="C13">
        <v>500</v>
      </c>
      <c r="E13" t="s">
        <v>426</v>
      </c>
      <c r="F13" t="s">
        <v>427</v>
      </c>
      <c r="H13" t="s">
        <v>333</v>
      </c>
      <c r="I13" t="s">
        <v>334</v>
      </c>
      <c r="J13" t="s">
        <v>335</v>
      </c>
      <c r="N13" t="s">
        <v>425</v>
      </c>
      <c r="AH13" s="156"/>
    </row>
    <row r="14" spans="1:34" x14ac:dyDescent="0.25">
      <c r="A14" s="164">
        <v>501</v>
      </c>
      <c r="B14" s="31"/>
      <c r="C14">
        <v>500</v>
      </c>
      <c r="E14" t="s">
        <v>426</v>
      </c>
      <c r="F14" t="s">
        <v>427</v>
      </c>
      <c r="H14" t="s">
        <v>333</v>
      </c>
      <c r="I14" t="s">
        <v>334</v>
      </c>
      <c r="J14" t="s">
        <v>335</v>
      </c>
      <c r="N14" t="s">
        <v>425</v>
      </c>
      <c r="AH14" s="156"/>
    </row>
    <row r="15" spans="1:34" x14ac:dyDescent="0.25">
      <c r="A15" s="164">
        <v>501</v>
      </c>
      <c r="B15" s="31"/>
      <c r="C15">
        <v>500</v>
      </c>
      <c r="E15" t="s">
        <v>426</v>
      </c>
      <c r="F15" t="s">
        <v>427</v>
      </c>
      <c r="H15" t="s">
        <v>333</v>
      </c>
      <c r="I15" t="s">
        <v>334</v>
      </c>
      <c r="J15" t="s">
        <v>335</v>
      </c>
      <c r="N15" t="s">
        <v>425</v>
      </c>
      <c r="AH15" s="156"/>
    </row>
    <row r="16" spans="1:34" x14ac:dyDescent="0.25">
      <c r="A16" s="164">
        <v>109</v>
      </c>
      <c r="B16" s="31"/>
      <c r="C16">
        <v>100</v>
      </c>
      <c r="E16" t="s">
        <v>426</v>
      </c>
      <c r="F16" t="s">
        <v>427</v>
      </c>
      <c r="H16" t="s">
        <v>333</v>
      </c>
      <c r="I16" t="s">
        <v>334</v>
      </c>
      <c r="J16" t="s">
        <v>335</v>
      </c>
      <c r="N16" t="s">
        <v>425</v>
      </c>
      <c r="AH16" s="156"/>
    </row>
    <row r="17" spans="1:34" x14ac:dyDescent="0.25">
      <c r="A17" s="164">
        <v>901</v>
      </c>
      <c r="B17" s="31"/>
      <c r="C17">
        <v>900</v>
      </c>
      <c r="E17" t="s">
        <v>426</v>
      </c>
      <c r="F17" t="s">
        <v>427</v>
      </c>
      <c r="H17" t="s">
        <v>333</v>
      </c>
      <c r="I17" t="s">
        <v>334</v>
      </c>
      <c r="J17" t="s">
        <v>335</v>
      </c>
      <c r="N17" t="s">
        <v>425</v>
      </c>
      <c r="AH17" s="156"/>
    </row>
    <row r="18" spans="1:34" x14ac:dyDescent="0.25">
      <c r="A18" s="164">
        <v>901</v>
      </c>
      <c r="B18" s="31"/>
      <c r="C18">
        <v>900</v>
      </c>
      <c r="E18" t="s">
        <v>426</v>
      </c>
      <c r="F18" t="s">
        <v>427</v>
      </c>
      <c r="H18" t="s">
        <v>333</v>
      </c>
      <c r="I18" t="s">
        <v>334</v>
      </c>
      <c r="J18" t="s">
        <v>335</v>
      </c>
      <c r="N18" t="s">
        <v>425</v>
      </c>
      <c r="AH18" s="156"/>
    </row>
    <row r="19" spans="1:34" x14ac:dyDescent="0.25">
      <c r="A19" s="164">
        <v>503</v>
      </c>
      <c r="B19" s="31"/>
      <c r="C19">
        <v>500</v>
      </c>
      <c r="E19" t="s">
        <v>426</v>
      </c>
      <c r="F19" t="s">
        <v>427</v>
      </c>
      <c r="H19" t="s">
        <v>333</v>
      </c>
      <c r="I19" t="s">
        <v>334</v>
      </c>
      <c r="J19" t="s">
        <v>335</v>
      </c>
      <c r="N19" t="s">
        <v>425</v>
      </c>
      <c r="AH19" s="156"/>
    </row>
    <row r="20" spans="1:34" x14ac:dyDescent="0.25">
      <c r="A20" s="164">
        <v>109</v>
      </c>
      <c r="B20" s="31"/>
      <c r="C20">
        <v>100</v>
      </c>
      <c r="E20" t="s">
        <v>426</v>
      </c>
      <c r="F20" t="s">
        <v>427</v>
      </c>
      <c r="H20" t="s">
        <v>333</v>
      </c>
      <c r="I20" t="s">
        <v>334</v>
      </c>
      <c r="J20" t="s">
        <v>335</v>
      </c>
      <c r="N20" t="s">
        <v>425</v>
      </c>
      <c r="AH20" s="156"/>
    </row>
    <row r="21" spans="1:34" x14ac:dyDescent="0.25">
      <c r="A21" s="164">
        <v>102</v>
      </c>
      <c r="B21" s="31"/>
      <c r="C21">
        <v>100</v>
      </c>
      <c r="E21" t="s">
        <v>426</v>
      </c>
      <c r="F21" t="s">
        <v>427</v>
      </c>
      <c r="H21" t="s">
        <v>333</v>
      </c>
      <c r="I21" t="s">
        <v>334</v>
      </c>
      <c r="J21" t="s">
        <v>335</v>
      </c>
      <c r="N21" t="s">
        <v>425</v>
      </c>
      <c r="AH21" s="156"/>
    </row>
    <row r="22" spans="1:34" x14ac:dyDescent="0.25">
      <c r="A22" s="164">
        <v>102</v>
      </c>
      <c r="B22" s="31"/>
      <c r="C22">
        <v>100</v>
      </c>
      <c r="E22" t="s">
        <v>426</v>
      </c>
      <c r="F22" t="s">
        <v>427</v>
      </c>
      <c r="H22" t="s">
        <v>333</v>
      </c>
      <c r="I22" t="s">
        <v>334</v>
      </c>
      <c r="J22" t="s">
        <v>335</v>
      </c>
      <c r="N22" t="s">
        <v>425</v>
      </c>
      <c r="AH22" s="156"/>
    </row>
    <row r="23" spans="1:34" x14ac:dyDescent="0.25">
      <c r="A23" s="164">
        <v>109</v>
      </c>
      <c r="B23" s="31"/>
      <c r="C23">
        <v>100</v>
      </c>
      <c r="E23" t="s">
        <v>426</v>
      </c>
      <c r="F23" t="s">
        <v>427</v>
      </c>
      <c r="H23" t="s">
        <v>333</v>
      </c>
      <c r="I23" t="s">
        <v>334</v>
      </c>
      <c r="J23" t="s">
        <v>335</v>
      </c>
      <c r="N23" t="s">
        <v>425</v>
      </c>
      <c r="AH23" s="156"/>
    </row>
    <row r="24" spans="1:34" x14ac:dyDescent="0.25">
      <c r="A24" s="164">
        <v>501</v>
      </c>
      <c r="B24" s="31"/>
      <c r="C24">
        <v>500</v>
      </c>
      <c r="E24" t="s">
        <v>426</v>
      </c>
      <c r="F24" t="s">
        <v>427</v>
      </c>
      <c r="H24" t="s">
        <v>333</v>
      </c>
      <c r="I24" t="s">
        <v>334</v>
      </c>
      <c r="J24" t="s">
        <v>335</v>
      </c>
      <c r="N24" t="s">
        <v>425</v>
      </c>
      <c r="AH24" s="156"/>
    </row>
    <row r="25" spans="1:34" x14ac:dyDescent="0.25">
      <c r="A25" s="164">
        <v>501</v>
      </c>
      <c r="B25" s="31"/>
      <c r="C25">
        <v>500</v>
      </c>
      <c r="E25" t="s">
        <v>426</v>
      </c>
      <c r="F25" t="s">
        <v>427</v>
      </c>
      <c r="H25" t="s">
        <v>333</v>
      </c>
      <c r="I25" t="s">
        <v>334</v>
      </c>
      <c r="J25" t="s">
        <v>335</v>
      </c>
      <c r="N25" t="s">
        <v>425</v>
      </c>
      <c r="AH25" s="156"/>
    </row>
    <row r="26" spans="1:34" x14ac:dyDescent="0.25">
      <c r="A26" s="164">
        <v>305</v>
      </c>
      <c r="B26" s="31"/>
      <c r="C26">
        <v>300</v>
      </c>
      <c r="E26" t="s">
        <v>426</v>
      </c>
      <c r="F26" t="s">
        <v>427</v>
      </c>
      <c r="H26" t="s">
        <v>333</v>
      </c>
      <c r="I26" t="s">
        <v>334</v>
      </c>
      <c r="J26" t="s">
        <v>335</v>
      </c>
      <c r="N26" t="s">
        <v>425</v>
      </c>
      <c r="AH26" s="156"/>
    </row>
    <row r="27" spans="1:34" x14ac:dyDescent="0.25">
      <c r="A27" s="164">
        <v>903</v>
      </c>
      <c r="B27" s="31"/>
      <c r="C27">
        <v>900</v>
      </c>
      <c r="E27" t="s">
        <v>426</v>
      </c>
      <c r="F27" t="s">
        <v>427</v>
      </c>
      <c r="H27" t="s">
        <v>333</v>
      </c>
      <c r="I27" t="s">
        <v>334</v>
      </c>
      <c r="J27" t="s">
        <v>335</v>
      </c>
      <c r="N27" t="s">
        <v>425</v>
      </c>
      <c r="AH27" s="156"/>
    </row>
    <row r="28" spans="1:34" x14ac:dyDescent="0.25">
      <c r="A28" s="164">
        <v>603</v>
      </c>
      <c r="B28" s="31"/>
      <c r="C28">
        <v>600</v>
      </c>
      <c r="E28" t="s">
        <v>426</v>
      </c>
      <c r="F28" t="s">
        <v>427</v>
      </c>
      <c r="H28" t="s">
        <v>333</v>
      </c>
      <c r="I28" t="s">
        <v>334</v>
      </c>
      <c r="J28" t="s">
        <v>335</v>
      </c>
      <c r="N28" t="s">
        <v>425</v>
      </c>
      <c r="AH28" s="156"/>
    </row>
    <row r="29" spans="1:34" x14ac:dyDescent="0.25">
      <c r="A29" s="164">
        <v>109</v>
      </c>
      <c r="B29" s="31"/>
      <c r="C29">
        <v>100</v>
      </c>
      <c r="E29" t="s">
        <v>426</v>
      </c>
      <c r="F29" t="s">
        <v>427</v>
      </c>
      <c r="H29" t="s">
        <v>333</v>
      </c>
      <c r="I29" t="s">
        <v>334</v>
      </c>
      <c r="J29" t="s">
        <v>335</v>
      </c>
      <c r="N29" t="s">
        <v>425</v>
      </c>
      <c r="AH29" s="156"/>
    </row>
    <row r="30" spans="1:34" x14ac:dyDescent="0.25">
      <c r="A30" s="164">
        <v>109</v>
      </c>
      <c r="B30" s="31"/>
      <c r="C30">
        <v>100</v>
      </c>
      <c r="E30" t="s">
        <v>426</v>
      </c>
      <c r="F30" t="s">
        <v>427</v>
      </c>
      <c r="H30" t="s">
        <v>333</v>
      </c>
      <c r="I30" t="s">
        <v>334</v>
      </c>
      <c r="J30" t="s">
        <v>335</v>
      </c>
      <c r="N30" t="s">
        <v>425</v>
      </c>
      <c r="AH30" s="156"/>
    </row>
    <row r="31" spans="1:34" x14ac:dyDescent="0.25">
      <c r="A31" s="164">
        <v>503</v>
      </c>
      <c r="B31" s="31"/>
      <c r="C31">
        <v>500</v>
      </c>
      <c r="E31" t="s">
        <v>426</v>
      </c>
      <c r="F31" t="s">
        <v>427</v>
      </c>
      <c r="H31" t="s">
        <v>333</v>
      </c>
      <c r="I31" t="s">
        <v>334</v>
      </c>
      <c r="J31" t="s">
        <v>335</v>
      </c>
      <c r="N31" t="s">
        <v>425</v>
      </c>
      <c r="AH31" s="156"/>
    </row>
    <row r="32" spans="1:34" x14ac:dyDescent="0.25">
      <c r="A32" s="164">
        <v>603</v>
      </c>
      <c r="B32" s="31"/>
      <c r="C32">
        <v>600</v>
      </c>
      <c r="E32" t="s">
        <v>426</v>
      </c>
      <c r="F32" t="s">
        <v>427</v>
      </c>
      <c r="H32" t="s">
        <v>333</v>
      </c>
      <c r="I32" t="s">
        <v>334</v>
      </c>
      <c r="J32" t="s">
        <v>335</v>
      </c>
      <c r="N32" t="s">
        <v>425</v>
      </c>
      <c r="AH32" s="156"/>
    </row>
    <row r="33" spans="1:34" x14ac:dyDescent="0.25">
      <c r="A33" s="164">
        <v>503</v>
      </c>
      <c r="B33" s="31"/>
      <c r="C33">
        <v>500</v>
      </c>
      <c r="E33" t="s">
        <v>426</v>
      </c>
      <c r="F33" t="s">
        <v>427</v>
      </c>
      <c r="H33" t="s">
        <v>333</v>
      </c>
      <c r="I33" t="s">
        <v>334</v>
      </c>
      <c r="J33" t="s">
        <v>335</v>
      </c>
      <c r="N33" t="s">
        <v>425</v>
      </c>
      <c r="AH33" s="156"/>
    </row>
    <row r="34" spans="1:34" x14ac:dyDescent="0.25">
      <c r="A34" s="164">
        <v>903</v>
      </c>
      <c r="B34" s="31"/>
      <c r="C34">
        <v>900</v>
      </c>
      <c r="E34" t="s">
        <v>426</v>
      </c>
      <c r="F34" t="s">
        <v>427</v>
      </c>
      <c r="H34" t="s">
        <v>333</v>
      </c>
      <c r="I34" t="s">
        <v>334</v>
      </c>
      <c r="J34" t="s">
        <v>335</v>
      </c>
      <c r="N34" t="s">
        <v>425</v>
      </c>
      <c r="AH34" s="156"/>
    </row>
    <row r="35" spans="1:34" x14ac:dyDescent="0.25">
      <c r="A35" s="164">
        <v>501</v>
      </c>
      <c r="B35" s="31"/>
      <c r="C35">
        <v>500</v>
      </c>
      <c r="E35" t="s">
        <v>426</v>
      </c>
      <c r="F35" t="s">
        <v>427</v>
      </c>
      <c r="H35" t="s">
        <v>333</v>
      </c>
      <c r="I35" t="s">
        <v>334</v>
      </c>
      <c r="J35" t="s">
        <v>335</v>
      </c>
      <c r="N35" t="s">
        <v>425</v>
      </c>
      <c r="AH35" s="156"/>
    </row>
    <row r="36" spans="1:34" x14ac:dyDescent="0.25">
      <c r="A36" s="164">
        <v>501</v>
      </c>
      <c r="B36" s="31"/>
      <c r="C36">
        <v>500</v>
      </c>
      <c r="E36" t="s">
        <v>426</v>
      </c>
      <c r="F36" t="s">
        <v>427</v>
      </c>
      <c r="H36" t="s">
        <v>333</v>
      </c>
      <c r="I36" t="s">
        <v>334</v>
      </c>
      <c r="J36" t="s">
        <v>335</v>
      </c>
      <c r="N36" t="s">
        <v>425</v>
      </c>
      <c r="AH36" s="156"/>
    </row>
    <row r="37" spans="1:34" x14ac:dyDescent="0.25">
      <c r="A37" s="164">
        <v>109</v>
      </c>
      <c r="B37" s="31"/>
      <c r="C37">
        <v>100</v>
      </c>
      <c r="E37" t="s">
        <v>426</v>
      </c>
      <c r="F37" t="s">
        <v>427</v>
      </c>
      <c r="H37" t="s">
        <v>333</v>
      </c>
      <c r="I37" t="s">
        <v>334</v>
      </c>
      <c r="J37" t="s">
        <v>335</v>
      </c>
      <c r="N37" t="s">
        <v>425</v>
      </c>
      <c r="AH37" s="156"/>
    </row>
    <row r="38" spans="1:34" x14ac:dyDescent="0.25">
      <c r="A38" s="164">
        <v>109</v>
      </c>
      <c r="B38" s="31"/>
      <c r="C38">
        <v>100</v>
      </c>
      <c r="E38" t="s">
        <v>426</v>
      </c>
      <c r="F38" t="s">
        <v>427</v>
      </c>
      <c r="H38" t="s">
        <v>333</v>
      </c>
      <c r="I38" t="s">
        <v>334</v>
      </c>
      <c r="J38" t="s">
        <v>335</v>
      </c>
      <c r="N38" t="s">
        <v>425</v>
      </c>
      <c r="AH38" s="156"/>
    </row>
    <row r="39" spans="1:34" x14ac:dyDescent="0.25">
      <c r="A39" s="164">
        <v>702</v>
      </c>
      <c r="B39" s="31"/>
      <c r="C39">
        <v>700</v>
      </c>
      <c r="E39" t="s">
        <v>426</v>
      </c>
      <c r="F39" t="s">
        <v>427</v>
      </c>
      <c r="H39" t="s">
        <v>333</v>
      </c>
      <c r="I39" t="s">
        <v>334</v>
      </c>
      <c r="J39" t="s">
        <v>335</v>
      </c>
      <c r="N39" t="s">
        <v>425</v>
      </c>
      <c r="AH39" s="156"/>
    </row>
    <row r="40" spans="1:34" x14ac:dyDescent="0.25">
      <c r="A40" s="164">
        <v>501</v>
      </c>
      <c r="B40" s="31"/>
      <c r="C40">
        <v>500</v>
      </c>
      <c r="E40" t="s">
        <v>426</v>
      </c>
      <c r="F40" t="s">
        <v>427</v>
      </c>
      <c r="H40" t="s">
        <v>333</v>
      </c>
      <c r="I40" t="s">
        <v>334</v>
      </c>
      <c r="J40" t="s">
        <v>335</v>
      </c>
      <c r="N40" t="s">
        <v>425</v>
      </c>
      <c r="AH40" s="156"/>
    </row>
    <row r="41" spans="1:34" x14ac:dyDescent="0.25">
      <c r="A41" s="164">
        <v>503</v>
      </c>
      <c r="B41" s="31"/>
      <c r="C41">
        <v>500</v>
      </c>
      <c r="E41" t="s">
        <v>426</v>
      </c>
      <c r="F41" t="s">
        <v>427</v>
      </c>
      <c r="H41" t="s">
        <v>333</v>
      </c>
      <c r="I41" t="s">
        <v>334</v>
      </c>
      <c r="J41" t="s">
        <v>335</v>
      </c>
      <c r="N41" t="s">
        <v>425</v>
      </c>
      <c r="AH41" s="156"/>
    </row>
    <row r="42" spans="1:34" x14ac:dyDescent="0.25">
      <c r="A42" s="164">
        <v>305</v>
      </c>
      <c r="B42" s="31"/>
      <c r="C42">
        <v>300</v>
      </c>
      <c r="E42" t="s">
        <v>426</v>
      </c>
      <c r="F42" t="s">
        <v>427</v>
      </c>
      <c r="H42" t="s">
        <v>333</v>
      </c>
      <c r="I42" t="s">
        <v>334</v>
      </c>
      <c r="J42" t="s">
        <v>335</v>
      </c>
      <c r="N42" t="s">
        <v>425</v>
      </c>
      <c r="AH42" s="156"/>
    </row>
    <row r="43" spans="1:34" x14ac:dyDescent="0.25">
      <c r="A43" s="164">
        <v>501</v>
      </c>
      <c r="B43" s="31"/>
      <c r="C43">
        <v>500</v>
      </c>
      <c r="E43" t="s">
        <v>426</v>
      </c>
      <c r="F43" t="s">
        <v>427</v>
      </c>
      <c r="H43" t="s">
        <v>333</v>
      </c>
      <c r="I43" t="s">
        <v>334</v>
      </c>
      <c r="J43" t="s">
        <v>335</v>
      </c>
      <c r="N43" t="s">
        <v>425</v>
      </c>
      <c r="AH43" s="156"/>
    </row>
    <row r="44" spans="1:34" x14ac:dyDescent="0.25">
      <c r="A44" s="164">
        <v>109</v>
      </c>
      <c r="B44" s="31"/>
      <c r="C44">
        <v>100</v>
      </c>
      <c r="E44" t="s">
        <v>426</v>
      </c>
      <c r="F44" t="s">
        <v>427</v>
      </c>
      <c r="H44" t="s">
        <v>333</v>
      </c>
      <c r="I44" t="s">
        <v>334</v>
      </c>
      <c r="J44" t="s">
        <v>335</v>
      </c>
      <c r="N44" t="s">
        <v>425</v>
      </c>
      <c r="AH44" s="156"/>
    </row>
    <row r="45" spans="1:34" x14ac:dyDescent="0.25">
      <c r="A45" s="164">
        <v>501</v>
      </c>
      <c r="B45" s="31"/>
      <c r="C45">
        <v>500</v>
      </c>
      <c r="E45" t="s">
        <v>426</v>
      </c>
      <c r="F45" t="s">
        <v>427</v>
      </c>
      <c r="H45" t="s">
        <v>333</v>
      </c>
      <c r="I45" t="s">
        <v>334</v>
      </c>
      <c r="J45" t="s">
        <v>335</v>
      </c>
      <c r="N45" t="s">
        <v>425</v>
      </c>
      <c r="AH45" s="156"/>
    </row>
    <row r="46" spans="1:34" x14ac:dyDescent="0.25">
      <c r="A46" s="164">
        <v>501</v>
      </c>
      <c r="B46" s="31"/>
      <c r="C46">
        <v>500</v>
      </c>
      <c r="E46" t="s">
        <v>426</v>
      </c>
      <c r="F46" t="s">
        <v>427</v>
      </c>
      <c r="H46" t="s">
        <v>333</v>
      </c>
      <c r="I46" t="s">
        <v>334</v>
      </c>
      <c r="J46" t="s">
        <v>335</v>
      </c>
      <c r="N46" t="s">
        <v>425</v>
      </c>
      <c r="AH46" s="156"/>
    </row>
    <row r="47" spans="1:34" x14ac:dyDescent="0.25">
      <c r="A47" s="164">
        <v>109</v>
      </c>
      <c r="B47" s="31"/>
      <c r="C47">
        <v>100</v>
      </c>
      <c r="E47" t="s">
        <v>426</v>
      </c>
      <c r="F47" t="s">
        <v>427</v>
      </c>
      <c r="H47" t="s">
        <v>333</v>
      </c>
      <c r="I47" t="s">
        <v>334</v>
      </c>
      <c r="J47" t="s">
        <v>335</v>
      </c>
      <c r="N47" t="s">
        <v>425</v>
      </c>
      <c r="AH47" s="156"/>
    </row>
    <row r="48" spans="1:34" x14ac:dyDescent="0.25">
      <c r="A48" s="164">
        <v>102</v>
      </c>
      <c r="B48" s="31"/>
      <c r="C48">
        <v>100</v>
      </c>
      <c r="E48" t="s">
        <v>426</v>
      </c>
      <c r="F48" t="s">
        <v>427</v>
      </c>
      <c r="H48" t="s">
        <v>333</v>
      </c>
      <c r="I48" t="s">
        <v>334</v>
      </c>
      <c r="J48" t="s">
        <v>335</v>
      </c>
      <c r="N48" t="s">
        <v>425</v>
      </c>
      <c r="AH48" s="156"/>
    </row>
    <row r="49" spans="1:34" x14ac:dyDescent="0.25">
      <c r="A49" s="164">
        <v>501</v>
      </c>
      <c r="B49" s="31"/>
      <c r="C49">
        <v>500</v>
      </c>
      <c r="E49" t="s">
        <v>426</v>
      </c>
      <c r="F49" t="s">
        <v>427</v>
      </c>
      <c r="H49" t="s">
        <v>333</v>
      </c>
      <c r="I49" t="s">
        <v>334</v>
      </c>
      <c r="J49" t="s">
        <v>335</v>
      </c>
      <c r="N49" t="s">
        <v>425</v>
      </c>
      <c r="AH49" s="156"/>
    </row>
    <row r="50" spans="1:34" x14ac:dyDescent="0.25">
      <c r="A50" s="164">
        <v>303</v>
      </c>
      <c r="B50" s="31"/>
      <c r="C50">
        <v>300</v>
      </c>
      <c r="E50" t="s">
        <v>426</v>
      </c>
      <c r="F50" t="s">
        <v>427</v>
      </c>
      <c r="H50" t="s">
        <v>333</v>
      </c>
      <c r="I50" t="s">
        <v>334</v>
      </c>
      <c r="J50" t="s">
        <v>335</v>
      </c>
      <c r="N50" t="s">
        <v>425</v>
      </c>
      <c r="AH50" s="156"/>
    </row>
    <row r="51" spans="1:34" x14ac:dyDescent="0.25">
      <c r="A51" s="164">
        <v>109</v>
      </c>
      <c r="B51" s="31"/>
      <c r="C51">
        <v>100</v>
      </c>
      <c r="E51" t="s">
        <v>426</v>
      </c>
      <c r="F51" t="s">
        <v>427</v>
      </c>
      <c r="H51" t="s">
        <v>333</v>
      </c>
      <c r="I51" t="s">
        <v>334</v>
      </c>
      <c r="J51" t="s">
        <v>335</v>
      </c>
      <c r="N51" t="s">
        <v>425</v>
      </c>
      <c r="AH51" s="156"/>
    </row>
    <row r="52" spans="1:34" x14ac:dyDescent="0.25">
      <c r="A52" s="164">
        <v>501</v>
      </c>
      <c r="B52" s="31"/>
      <c r="C52">
        <v>500</v>
      </c>
      <c r="E52" t="s">
        <v>426</v>
      </c>
      <c r="F52" t="s">
        <v>427</v>
      </c>
      <c r="H52" t="s">
        <v>333</v>
      </c>
      <c r="I52" t="s">
        <v>334</v>
      </c>
      <c r="J52" t="s">
        <v>335</v>
      </c>
      <c r="N52" t="s">
        <v>425</v>
      </c>
      <c r="AH52" s="156"/>
    </row>
    <row r="53" spans="1:34" x14ac:dyDescent="0.25">
      <c r="A53" s="164">
        <v>501</v>
      </c>
      <c r="B53" s="31"/>
      <c r="C53">
        <v>500</v>
      </c>
      <c r="E53" t="s">
        <v>426</v>
      </c>
      <c r="F53" t="s">
        <v>427</v>
      </c>
      <c r="H53" t="s">
        <v>333</v>
      </c>
      <c r="I53" t="s">
        <v>334</v>
      </c>
      <c r="J53" t="s">
        <v>335</v>
      </c>
      <c r="N53" t="s">
        <v>425</v>
      </c>
      <c r="AH53" s="156"/>
    </row>
    <row r="54" spans="1:34" x14ac:dyDescent="0.25">
      <c r="A54" s="164">
        <v>503</v>
      </c>
      <c r="B54" s="31"/>
      <c r="C54">
        <v>500</v>
      </c>
      <c r="E54" t="s">
        <v>426</v>
      </c>
      <c r="F54" t="s">
        <v>427</v>
      </c>
      <c r="H54" t="s">
        <v>333</v>
      </c>
      <c r="I54" t="s">
        <v>334</v>
      </c>
      <c r="J54" t="s">
        <v>335</v>
      </c>
      <c r="N54" t="s">
        <v>425</v>
      </c>
      <c r="AH54" s="156"/>
    </row>
    <row r="55" spans="1:34" x14ac:dyDescent="0.25">
      <c r="A55" s="164">
        <v>501</v>
      </c>
      <c r="B55" s="31"/>
      <c r="C55">
        <v>500</v>
      </c>
      <c r="E55" t="s">
        <v>426</v>
      </c>
      <c r="F55" t="s">
        <v>427</v>
      </c>
      <c r="H55" t="s">
        <v>333</v>
      </c>
      <c r="I55" t="s">
        <v>334</v>
      </c>
      <c r="J55" t="s">
        <v>335</v>
      </c>
      <c r="N55" t="s">
        <v>425</v>
      </c>
      <c r="AH55" s="156"/>
    </row>
    <row r="56" spans="1:34" x14ac:dyDescent="0.25">
      <c r="A56" s="164">
        <v>109</v>
      </c>
      <c r="B56" s="31"/>
      <c r="C56">
        <v>100</v>
      </c>
      <c r="E56" t="s">
        <v>426</v>
      </c>
      <c r="F56" t="s">
        <v>427</v>
      </c>
      <c r="H56" t="s">
        <v>333</v>
      </c>
      <c r="I56" t="s">
        <v>334</v>
      </c>
      <c r="J56" t="s">
        <v>335</v>
      </c>
      <c r="N56" t="s">
        <v>425</v>
      </c>
      <c r="AH56" s="156"/>
    </row>
    <row r="57" spans="1:34" x14ac:dyDescent="0.25">
      <c r="A57" s="164">
        <v>503</v>
      </c>
      <c r="B57" s="31"/>
      <c r="C57">
        <v>500</v>
      </c>
      <c r="E57" t="s">
        <v>426</v>
      </c>
      <c r="F57" t="s">
        <v>427</v>
      </c>
      <c r="H57" t="s">
        <v>333</v>
      </c>
      <c r="I57" t="s">
        <v>334</v>
      </c>
      <c r="J57" t="s">
        <v>335</v>
      </c>
      <c r="N57" t="s">
        <v>425</v>
      </c>
      <c r="AH57" s="156"/>
    </row>
    <row r="58" spans="1:34" x14ac:dyDescent="0.25">
      <c r="A58" s="164">
        <v>305</v>
      </c>
      <c r="B58" s="31"/>
      <c r="C58">
        <v>300</v>
      </c>
      <c r="E58" t="s">
        <v>426</v>
      </c>
      <c r="F58" t="s">
        <v>427</v>
      </c>
      <c r="H58" t="s">
        <v>333</v>
      </c>
      <c r="I58" t="s">
        <v>334</v>
      </c>
      <c r="J58" t="s">
        <v>335</v>
      </c>
      <c r="N58" t="s">
        <v>425</v>
      </c>
      <c r="AH58" s="156"/>
    </row>
    <row r="59" spans="1:34" x14ac:dyDescent="0.25">
      <c r="A59" s="164">
        <v>503</v>
      </c>
      <c r="B59" s="31"/>
      <c r="C59">
        <v>500</v>
      </c>
      <c r="E59" t="s">
        <v>426</v>
      </c>
      <c r="F59" t="s">
        <v>427</v>
      </c>
      <c r="H59" t="s">
        <v>333</v>
      </c>
      <c r="I59" t="s">
        <v>334</v>
      </c>
      <c r="J59" t="s">
        <v>335</v>
      </c>
      <c r="N59" t="s">
        <v>425</v>
      </c>
      <c r="AH59" s="156"/>
    </row>
    <row r="60" spans="1:34" x14ac:dyDescent="0.25">
      <c r="A60" s="164">
        <v>501</v>
      </c>
      <c r="B60" s="31"/>
      <c r="C60">
        <v>500</v>
      </c>
      <c r="E60" t="s">
        <v>426</v>
      </c>
      <c r="F60" t="s">
        <v>427</v>
      </c>
      <c r="H60" t="s">
        <v>333</v>
      </c>
      <c r="I60" t="s">
        <v>334</v>
      </c>
      <c r="J60" t="s">
        <v>335</v>
      </c>
      <c r="N60" t="s">
        <v>425</v>
      </c>
      <c r="AH60" s="156"/>
    </row>
    <row r="61" spans="1:34" x14ac:dyDescent="0.25">
      <c r="A61" s="164">
        <v>501</v>
      </c>
      <c r="B61" s="31"/>
      <c r="C61">
        <v>500</v>
      </c>
      <c r="E61" t="s">
        <v>426</v>
      </c>
      <c r="F61" t="s">
        <v>427</v>
      </c>
      <c r="H61" t="s">
        <v>333</v>
      </c>
      <c r="I61" t="s">
        <v>334</v>
      </c>
      <c r="J61" t="s">
        <v>335</v>
      </c>
      <c r="N61" t="s">
        <v>425</v>
      </c>
      <c r="AH61" s="156"/>
    </row>
    <row r="62" spans="1:34" x14ac:dyDescent="0.25">
      <c r="A62" s="164">
        <v>305</v>
      </c>
      <c r="B62" s="31"/>
      <c r="C62">
        <v>300</v>
      </c>
      <c r="E62" t="s">
        <v>426</v>
      </c>
      <c r="F62" t="s">
        <v>427</v>
      </c>
      <c r="H62" t="s">
        <v>333</v>
      </c>
      <c r="I62" t="s">
        <v>334</v>
      </c>
      <c r="J62" t="s">
        <v>335</v>
      </c>
      <c r="N62" t="s">
        <v>425</v>
      </c>
      <c r="AH62" s="156"/>
    </row>
    <row r="63" spans="1:34" x14ac:dyDescent="0.25">
      <c r="A63" s="164">
        <v>305</v>
      </c>
      <c r="B63" s="31"/>
      <c r="C63">
        <v>300</v>
      </c>
      <c r="E63" t="s">
        <v>426</v>
      </c>
      <c r="F63" t="s">
        <v>427</v>
      </c>
      <c r="H63" t="s">
        <v>333</v>
      </c>
      <c r="I63" t="s">
        <v>334</v>
      </c>
      <c r="J63" t="s">
        <v>335</v>
      </c>
      <c r="N63" t="s">
        <v>425</v>
      </c>
      <c r="AH63" s="156"/>
    </row>
    <row r="64" spans="1:34" x14ac:dyDescent="0.25">
      <c r="A64" s="164">
        <v>305</v>
      </c>
      <c r="B64" s="31"/>
      <c r="C64">
        <v>300</v>
      </c>
      <c r="E64" t="s">
        <v>426</v>
      </c>
      <c r="F64" t="s">
        <v>427</v>
      </c>
      <c r="H64" t="s">
        <v>333</v>
      </c>
      <c r="I64" t="s">
        <v>334</v>
      </c>
      <c r="J64" t="s">
        <v>335</v>
      </c>
      <c r="N64" t="s">
        <v>425</v>
      </c>
      <c r="AH64" s="156"/>
    </row>
    <row r="65" spans="1:34" ht="15.75" thickBot="1" x14ac:dyDescent="0.3">
      <c r="A65" s="165">
        <v>305</v>
      </c>
      <c r="B65" s="39"/>
      <c r="C65" s="40">
        <v>300</v>
      </c>
      <c r="D65" s="40" t="s">
        <v>340</v>
      </c>
      <c r="E65" s="40" t="s">
        <v>426</v>
      </c>
      <c r="F65" s="40" t="s">
        <v>427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Pasaia_1_1a_raw</vt:lpstr>
      <vt:lpstr>Pasaia_1_1b_raw</vt:lpstr>
      <vt:lpstr>Pasaia_1_2a_raw</vt:lpstr>
      <vt:lpstr>Pasaia_1_2b_raw</vt:lpstr>
      <vt:lpstr>Pasaia_1_3a_raw</vt:lpstr>
      <vt:lpstr>Pasaia_1_3b_raw</vt:lpstr>
      <vt:lpstr>Pasaia_1_4a_raw</vt:lpstr>
      <vt:lpstr>Pasaia_1_4b_raw</vt:lpstr>
      <vt:lpstr>Pasaia_1_5a_raw</vt:lpstr>
      <vt:lpstr>Pasaia_1_5b_raw</vt:lpstr>
      <vt:lpstr>Pasaia_1_6a_raw</vt:lpstr>
      <vt:lpstr>Pasaia_1_6b_raw</vt:lpstr>
      <vt:lpstr>Pasaia_1_7a_raw</vt:lpstr>
      <vt:lpstr>Pasaia_1_7b_raw</vt:lpstr>
      <vt:lpstr>Pasaia_1_8a_raw</vt:lpstr>
      <vt:lpstr>Pasaia_1_8b_raw</vt:lpstr>
      <vt:lpstr>Pasaia_1_9a_raw</vt:lpstr>
      <vt:lpstr>Pasaia_1_1a_imgsummary</vt:lpstr>
      <vt:lpstr>Pasaia_1_1b_imgsummary</vt:lpstr>
      <vt:lpstr>Pasaia_1_2a_imgsummary</vt:lpstr>
      <vt:lpstr>Pasaia_1_2b_imgsummary</vt:lpstr>
      <vt:lpstr>Pasaia_1_3a_imgsummary</vt:lpstr>
      <vt:lpstr>Pasaia_1_3b_imgsummary</vt:lpstr>
      <vt:lpstr>Pasaia_1_4a_imgsummary</vt:lpstr>
      <vt:lpstr>Pasaia_1_4b_imgsummary</vt:lpstr>
      <vt:lpstr>Pasaia_1_5a_imgsummary</vt:lpstr>
      <vt:lpstr>Pasaia_1_5b_imgsummary</vt:lpstr>
      <vt:lpstr>Pasaia_1_6a_imgsummary</vt:lpstr>
      <vt:lpstr>Pasaia_1_6b_imgsummary</vt:lpstr>
      <vt:lpstr>Pasaia_1_7a_imgsummary</vt:lpstr>
      <vt:lpstr>Pasaia_1_7b_imgsummary</vt:lpstr>
      <vt:lpstr>Pasaia_1_8a_imgsummary</vt:lpstr>
      <vt:lpstr>Pasaia_1_8b_imgsummary</vt:lpstr>
      <vt:lpstr>Pasaia_1_9a_imgsummary</vt:lpstr>
      <vt:lpstr>Pasaia_1_1a_%cover</vt:lpstr>
      <vt:lpstr>Pasaia_1_1b_%cover</vt:lpstr>
      <vt:lpstr>Pasaia_1_2a_%cover</vt:lpstr>
      <vt:lpstr>Pasaia_1_2b_%cover</vt:lpstr>
      <vt:lpstr>Pasaia_1_3a_%cover</vt:lpstr>
      <vt:lpstr>Pasaia_1_3b_%cover</vt:lpstr>
      <vt:lpstr>Pasaia_1_4a_%cover</vt:lpstr>
      <vt:lpstr>Pasaia_1_4b_%cover</vt:lpstr>
      <vt:lpstr>Pasaia_1_5a_%cover</vt:lpstr>
      <vt:lpstr>Pasaia_1_5b_%cover</vt:lpstr>
      <vt:lpstr>Pasaia_1_6a_%cover</vt:lpstr>
      <vt:lpstr>Pasaia_1_6b_%cover</vt:lpstr>
      <vt:lpstr>Pasaia_1_7a_%cover</vt:lpstr>
      <vt:lpstr>Pasaia_1_7b_%cover</vt:lpstr>
      <vt:lpstr>Pasaia_1_8a_%cover</vt:lpstr>
      <vt:lpstr>Pasaia_1_8b_%cover</vt:lpstr>
      <vt:lpstr>Pasaia_1_9a_%cover</vt:lpstr>
      <vt:lpstr>Pasaia_1_1a</vt:lpstr>
      <vt:lpstr>Pasaia_1_1b</vt:lpstr>
      <vt:lpstr>Pasaia_1_2a</vt:lpstr>
      <vt:lpstr>Pasaia_1_2b</vt:lpstr>
      <vt:lpstr>Pasaia_1_3a</vt:lpstr>
      <vt:lpstr>Pasaia_1_3b</vt:lpstr>
      <vt:lpstr>Pasaia_1_4a</vt:lpstr>
      <vt:lpstr>Pasaia_1_4b</vt:lpstr>
      <vt:lpstr>Pasaia_1_5a</vt:lpstr>
      <vt:lpstr>Pasaia_1_5b</vt:lpstr>
      <vt:lpstr>Pasaia_1_6a</vt:lpstr>
      <vt:lpstr>Pasaia_1_6b</vt:lpstr>
      <vt:lpstr>Pasaia_1_7a</vt:lpstr>
      <vt:lpstr>Pasaia_1_7b</vt:lpstr>
      <vt:lpstr>Pasaia_1_8a</vt:lpstr>
      <vt:lpstr>Pasaia_1_8b</vt:lpstr>
      <vt:lpstr>Pasaia_1_9a</vt:lpstr>
      <vt:lpstr>Pasaia_1_1a_archive</vt:lpstr>
      <vt:lpstr>Pasaia_1_1b_archive</vt:lpstr>
      <vt:lpstr>Pasaia_1_2a_archive</vt:lpstr>
      <vt:lpstr>Pasaia_1_2b_archive</vt:lpstr>
      <vt:lpstr>Pasaia_1_3a_archive</vt:lpstr>
      <vt:lpstr>Pasaia_1_3b_archive</vt:lpstr>
      <vt:lpstr>Pasaia_1_4a_archive</vt:lpstr>
      <vt:lpstr>Pasaia_1_4b_archive</vt:lpstr>
      <vt:lpstr>Pasaia_1_5a_archive</vt:lpstr>
      <vt:lpstr>Pasaia_1_5b_archive</vt:lpstr>
      <vt:lpstr>Pasaia_1_6a_archive</vt:lpstr>
      <vt:lpstr>Pasaia_1_6b_archive</vt:lpstr>
      <vt:lpstr>Pasaia_1_7a_archive</vt:lpstr>
      <vt:lpstr>Pasaia_1_7b_archive</vt:lpstr>
      <vt:lpstr>Pasaia_1_8a_archive</vt:lpstr>
      <vt:lpstr>Pasaia_1_8b_archive</vt:lpstr>
      <vt:lpstr>Pasaia_1_9a_archive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2016-07-12T08:58:30Z</dcterms:created>
  <dcterms:modified xsi:type="dcterms:W3CDTF">2016-07-12T09:48:12Z</dcterms:modified>
</cp:coreProperties>
</file>