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zti-my.sharepoint.com/personal/imuxika_azti_es/Documents/ARMS/Para análisis/"/>
    </mc:Choice>
  </mc:AlternateContent>
  <xr:revisionPtr revIDLastSave="4" documentId="8_{8C763337-9439-4CA6-8B4B-E495121249A1}" xr6:coauthVersionLast="47" xr6:coauthVersionMax="47" xr10:uidLastSave="{CA1532D5-BD92-40AF-92DA-FE8920069418}"/>
  <bookViews>
    <workbookView xWindow="780" yWindow="780" windowWidth="21600" windowHeight="11385" firstSheet="18" activeTab="18" xr2:uid="{CC219518-5298-4E79-AB11-B01CEE0E6FC5}"/>
  </bookViews>
  <sheets>
    <sheet name="ARMSA_P1_B_raw" sheetId="5" r:id="rId1"/>
    <sheet name="ARMSA_P1_T_raw" sheetId="6" r:id="rId2"/>
    <sheet name="ARMSA_P4_B_raw" sheetId="7" r:id="rId3"/>
    <sheet name="ARMSA_P4_T_raw" sheetId="8" r:id="rId4"/>
    <sheet name="ARMSA_P8_B_raw" sheetId="9" r:id="rId5"/>
    <sheet name="ARMSA_P8_T_raw" sheetId="10" r:id="rId6"/>
    <sheet name="ARMSA_P1_B" sheetId="11" r:id="rId7"/>
    <sheet name="ARMSA_P1_T" sheetId="12" r:id="rId8"/>
    <sheet name="ARMSA_P4_B" sheetId="13" r:id="rId9"/>
    <sheet name="ARMSA_P4_T" sheetId="14" r:id="rId10"/>
    <sheet name="ARMSA_P8_B" sheetId="15" r:id="rId11"/>
    <sheet name="ARMSA_P8_T" sheetId="16" r:id="rId12"/>
    <sheet name="ARMSA_P1_B_archive" sheetId="17" r:id="rId13"/>
    <sheet name="ARMSA_P1_T_archive" sheetId="18" r:id="rId14"/>
    <sheet name="ARMSA_P4_B_archive" sheetId="19" r:id="rId15"/>
    <sheet name="ARMSA_P4_T_archive" sheetId="20" r:id="rId16"/>
    <sheet name="ARMSA_P8_B_archive" sheetId="21" r:id="rId17"/>
    <sheet name="ARMSA_P8_T_archive" sheetId="22" r:id="rId18"/>
    <sheet name="Data Summary" sheetId="23" r:id="rId19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7" i="23" l="1"/>
  <c r="F7" i="23"/>
  <c r="E7" i="23"/>
  <c r="D7" i="23"/>
  <c r="C7" i="23"/>
  <c r="B7" i="23"/>
  <c r="B27" i="16"/>
  <c r="G82" i="23" s="1"/>
  <c r="B26" i="16"/>
  <c r="G81" i="23" s="1"/>
  <c r="B25" i="16"/>
  <c r="G80" i="23" s="1"/>
  <c r="B24" i="16"/>
  <c r="G79" i="23" s="1"/>
  <c r="B23" i="16"/>
  <c r="G78" i="23" s="1"/>
  <c r="B22" i="16"/>
  <c r="G77" i="23" s="1"/>
  <c r="B21" i="16"/>
  <c r="G76" i="23" s="1"/>
  <c r="B20" i="16"/>
  <c r="G75" i="23" s="1"/>
  <c r="B19" i="16"/>
  <c r="G74" i="23" s="1"/>
  <c r="B18" i="16"/>
  <c r="G73" i="23" s="1"/>
  <c r="B17" i="16"/>
  <c r="G72" i="23" s="1"/>
  <c r="B16" i="16"/>
  <c r="G71" i="23" s="1"/>
  <c r="B10" i="16"/>
  <c r="H55" i="16"/>
  <c r="G125" i="23" s="1"/>
  <c r="H53" i="16"/>
  <c r="G123" i="23" s="1"/>
  <c r="H52" i="16"/>
  <c r="G122" i="23" s="1"/>
  <c r="H51" i="16"/>
  <c r="G121" i="23" s="1"/>
  <c r="H50" i="16"/>
  <c r="G120" i="23" s="1"/>
  <c r="H48" i="16"/>
  <c r="G118" i="23" s="1"/>
  <c r="H46" i="16"/>
  <c r="G116" i="23" s="1"/>
  <c r="H45" i="16"/>
  <c r="J45" i="16" s="1"/>
  <c r="H44" i="16"/>
  <c r="H42" i="16"/>
  <c r="G112" i="23" s="1"/>
  <c r="H40" i="16"/>
  <c r="H39" i="16"/>
  <c r="H38" i="16"/>
  <c r="K38" i="16" s="1"/>
  <c r="H37" i="16"/>
  <c r="G107" i="23" s="1"/>
  <c r="H35" i="16"/>
  <c r="K35" i="16" s="1"/>
  <c r="H34" i="16"/>
  <c r="H32" i="16"/>
  <c r="H31" i="16"/>
  <c r="G101" i="23" s="1"/>
  <c r="H29" i="16"/>
  <c r="H28" i="16"/>
  <c r="H27" i="16"/>
  <c r="G97" i="23" s="1"/>
  <c r="H26" i="16"/>
  <c r="G96" i="23" s="1"/>
  <c r="H25" i="16"/>
  <c r="G95" i="23" s="1"/>
  <c r="H23" i="16"/>
  <c r="G93" i="23" s="1"/>
  <c r="H22" i="16"/>
  <c r="H21" i="16"/>
  <c r="G91" i="23" s="1"/>
  <c r="H19" i="16"/>
  <c r="G89" i="23" s="1"/>
  <c r="H17" i="16"/>
  <c r="B27" i="15"/>
  <c r="F82" i="23" s="1"/>
  <c r="B26" i="15"/>
  <c r="F81" i="23" s="1"/>
  <c r="B25" i="15"/>
  <c r="F80" i="23" s="1"/>
  <c r="B24" i="15"/>
  <c r="F79" i="23" s="1"/>
  <c r="B23" i="15"/>
  <c r="F78" i="23" s="1"/>
  <c r="B22" i="15"/>
  <c r="F77" i="23" s="1"/>
  <c r="B21" i="15"/>
  <c r="F76" i="23" s="1"/>
  <c r="B20" i="15"/>
  <c r="F75" i="23" s="1"/>
  <c r="B19" i="15"/>
  <c r="F74" i="23" s="1"/>
  <c r="B18" i="15"/>
  <c r="F73" i="23" s="1"/>
  <c r="B17" i="15"/>
  <c r="F72" i="23" s="1"/>
  <c r="B16" i="15"/>
  <c r="F71" i="23" s="1"/>
  <c r="B10" i="15"/>
  <c r="H55" i="15"/>
  <c r="F125" i="23" s="1"/>
  <c r="H53" i="15"/>
  <c r="F123" i="23" s="1"/>
  <c r="H52" i="15"/>
  <c r="H51" i="15"/>
  <c r="H50" i="15"/>
  <c r="H48" i="15"/>
  <c r="F118" i="23" s="1"/>
  <c r="H46" i="15"/>
  <c r="F116" i="23" s="1"/>
  <c r="H45" i="15"/>
  <c r="F115" i="23" s="1"/>
  <c r="H44" i="15"/>
  <c r="H42" i="15"/>
  <c r="F112" i="23" s="1"/>
  <c r="H40" i="15"/>
  <c r="J40" i="15" s="1"/>
  <c r="H39" i="15"/>
  <c r="F109" i="23" s="1"/>
  <c r="H38" i="15"/>
  <c r="H37" i="15"/>
  <c r="F107" i="23" s="1"/>
  <c r="H35" i="15"/>
  <c r="H34" i="15"/>
  <c r="F104" i="23" s="1"/>
  <c r="H32" i="15"/>
  <c r="F102" i="23" s="1"/>
  <c r="H31" i="15"/>
  <c r="F101" i="23" s="1"/>
  <c r="H29" i="15"/>
  <c r="J29" i="15" s="1"/>
  <c r="H28" i="15"/>
  <c r="H27" i="15"/>
  <c r="H26" i="15"/>
  <c r="F96" i="23" s="1"/>
  <c r="H25" i="15"/>
  <c r="H23" i="15"/>
  <c r="F93" i="23" s="1"/>
  <c r="H22" i="15"/>
  <c r="F92" i="23" s="1"/>
  <c r="H21" i="15"/>
  <c r="F91" i="23" s="1"/>
  <c r="H19" i="15"/>
  <c r="F89" i="23" s="1"/>
  <c r="H17" i="15"/>
  <c r="F87" i="23" s="1"/>
  <c r="B27" i="14"/>
  <c r="E82" i="23" s="1"/>
  <c r="B26" i="14"/>
  <c r="E81" i="23" s="1"/>
  <c r="B25" i="14"/>
  <c r="E80" i="23" s="1"/>
  <c r="B24" i="14"/>
  <c r="E79" i="23" s="1"/>
  <c r="B23" i="14"/>
  <c r="E78" i="23" s="1"/>
  <c r="B22" i="14"/>
  <c r="E77" i="23" s="1"/>
  <c r="B21" i="14"/>
  <c r="E76" i="23" s="1"/>
  <c r="B20" i="14"/>
  <c r="E75" i="23" s="1"/>
  <c r="B19" i="14"/>
  <c r="E74" i="23" s="1"/>
  <c r="B18" i="14"/>
  <c r="E73" i="23" s="1"/>
  <c r="B17" i="14"/>
  <c r="E72" i="23" s="1"/>
  <c r="B16" i="14"/>
  <c r="E71" i="23" s="1"/>
  <c r="B10" i="14"/>
  <c r="H55" i="14"/>
  <c r="E125" i="23" s="1"/>
  <c r="H53" i="14"/>
  <c r="E123" i="23" s="1"/>
  <c r="H52" i="14"/>
  <c r="H51" i="14"/>
  <c r="J51" i="14" s="1"/>
  <c r="H50" i="14"/>
  <c r="E120" i="23" s="1"/>
  <c r="H48" i="14"/>
  <c r="E118" i="23" s="1"/>
  <c r="H46" i="14"/>
  <c r="K46" i="14" s="1"/>
  <c r="H45" i="14"/>
  <c r="H44" i="14"/>
  <c r="E114" i="23" s="1"/>
  <c r="H42" i="14"/>
  <c r="E112" i="23" s="1"/>
  <c r="H40" i="14"/>
  <c r="H39" i="14"/>
  <c r="E109" i="23" s="1"/>
  <c r="H38" i="14"/>
  <c r="E108" i="23" s="1"/>
  <c r="H37" i="14"/>
  <c r="E107" i="23" s="1"/>
  <c r="H35" i="14"/>
  <c r="H34" i="14"/>
  <c r="H32" i="14"/>
  <c r="E102" i="23" s="1"/>
  <c r="H31" i="14"/>
  <c r="E101" i="23" s="1"/>
  <c r="H29" i="14"/>
  <c r="H28" i="14"/>
  <c r="J28" i="14" s="1"/>
  <c r="H27" i="14"/>
  <c r="E97" i="23" s="1"/>
  <c r="H26" i="14"/>
  <c r="E96" i="23" s="1"/>
  <c r="H25" i="14"/>
  <c r="E95" i="23" s="1"/>
  <c r="H23" i="14"/>
  <c r="E93" i="23" s="1"/>
  <c r="H22" i="14"/>
  <c r="E92" i="23" s="1"/>
  <c r="H21" i="14"/>
  <c r="E91" i="23" s="1"/>
  <c r="H19" i="14"/>
  <c r="E89" i="23" s="1"/>
  <c r="H17" i="14"/>
  <c r="B27" i="13"/>
  <c r="D82" i="23" s="1"/>
  <c r="B26" i="13"/>
  <c r="D81" i="23" s="1"/>
  <c r="B25" i="13"/>
  <c r="D80" i="23" s="1"/>
  <c r="B24" i="13"/>
  <c r="D79" i="23" s="1"/>
  <c r="B23" i="13"/>
  <c r="D78" i="23" s="1"/>
  <c r="B22" i="13"/>
  <c r="D77" i="23" s="1"/>
  <c r="B21" i="13"/>
  <c r="D76" i="23" s="1"/>
  <c r="B20" i="13"/>
  <c r="D75" i="23" s="1"/>
  <c r="B19" i="13"/>
  <c r="D74" i="23" s="1"/>
  <c r="B18" i="13"/>
  <c r="D73" i="23" s="1"/>
  <c r="B17" i="13"/>
  <c r="D72" i="23" s="1"/>
  <c r="B16" i="13"/>
  <c r="D71" i="23" s="1"/>
  <c r="B10" i="13"/>
  <c r="H55" i="13"/>
  <c r="D125" i="23" s="1"/>
  <c r="H53" i="13"/>
  <c r="D123" i="23" s="1"/>
  <c r="H52" i="13"/>
  <c r="H51" i="13"/>
  <c r="D121" i="23" s="1"/>
  <c r="H50" i="13"/>
  <c r="J50" i="13" s="1"/>
  <c r="H48" i="13"/>
  <c r="D118" i="23" s="1"/>
  <c r="H46" i="13"/>
  <c r="D116" i="23" s="1"/>
  <c r="H45" i="13"/>
  <c r="H44" i="13"/>
  <c r="H42" i="13"/>
  <c r="D112" i="23" s="1"/>
  <c r="H40" i="13"/>
  <c r="H39" i="13"/>
  <c r="D109" i="23" s="1"/>
  <c r="H38" i="13"/>
  <c r="H37" i="13"/>
  <c r="D107" i="23" s="1"/>
  <c r="H35" i="13"/>
  <c r="H34" i="13"/>
  <c r="D104" i="23" s="1"/>
  <c r="H32" i="13"/>
  <c r="H31" i="13"/>
  <c r="D101" i="23" s="1"/>
  <c r="H29" i="13"/>
  <c r="H28" i="13"/>
  <c r="H27" i="13"/>
  <c r="H26" i="13"/>
  <c r="D96" i="23" s="1"/>
  <c r="H25" i="13"/>
  <c r="D95" i="23" s="1"/>
  <c r="H23" i="13"/>
  <c r="D93" i="23" s="1"/>
  <c r="H22" i="13"/>
  <c r="H21" i="13"/>
  <c r="D91" i="23" s="1"/>
  <c r="H19" i="13"/>
  <c r="D89" i="23" s="1"/>
  <c r="H17" i="13"/>
  <c r="J17" i="13" s="1"/>
  <c r="D16" i="13" s="1"/>
  <c r="B27" i="12"/>
  <c r="C82" i="23" s="1"/>
  <c r="B26" i="12"/>
  <c r="C81" i="23" s="1"/>
  <c r="B25" i="12"/>
  <c r="C80" i="23" s="1"/>
  <c r="C153" i="23" s="1"/>
  <c r="B24" i="12"/>
  <c r="C79" i="23" s="1"/>
  <c r="B23" i="12"/>
  <c r="C78" i="23" s="1"/>
  <c r="B22" i="12"/>
  <c r="C77" i="23" s="1"/>
  <c r="B21" i="12"/>
  <c r="C76" i="23" s="1"/>
  <c r="C136" i="23" s="1"/>
  <c r="B20" i="12"/>
  <c r="C75" i="23" s="1"/>
  <c r="B19" i="12"/>
  <c r="C74" i="23" s="1"/>
  <c r="B18" i="12"/>
  <c r="C73" i="23" s="1"/>
  <c r="B17" i="12"/>
  <c r="C72" i="23" s="1"/>
  <c r="B16" i="12"/>
  <c r="C71" i="23" s="1"/>
  <c r="B10" i="12"/>
  <c r="H55" i="12"/>
  <c r="C125" i="23" s="1"/>
  <c r="H53" i="12"/>
  <c r="C123" i="23" s="1"/>
  <c r="H52" i="12"/>
  <c r="K52" i="12" s="1"/>
  <c r="H51" i="12"/>
  <c r="H50" i="12"/>
  <c r="H48" i="12"/>
  <c r="C118" i="23" s="1"/>
  <c r="H46" i="12"/>
  <c r="H45" i="12"/>
  <c r="K45" i="12" s="1"/>
  <c r="H44" i="12"/>
  <c r="H42" i="12"/>
  <c r="C112" i="23" s="1"/>
  <c r="H40" i="12"/>
  <c r="H39" i="12"/>
  <c r="C109" i="23" s="1"/>
  <c r="H38" i="12"/>
  <c r="J38" i="12" s="1"/>
  <c r="H37" i="12"/>
  <c r="C107" i="23" s="1"/>
  <c r="H35" i="12"/>
  <c r="K35" i="12" s="1"/>
  <c r="H34" i="12"/>
  <c r="H32" i="12"/>
  <c r="H31" i="12"/>
  <c r="C101" i="23" s="1"/>
  <c r="H29" i="12"/>
  <c r="C99" i="23" s="1"/>
  <c r="H28" i="12"/>
  <c r="H27" i="12"/>
  <c r="J27" i="12" s="1"/>
  <c r="H26" i="12"/>
  <c r="C96" i="23" s="1"/>
  <c r="H25" i="12"/>
  <c r="H23" i="12"/>
  <c r="H22" i="12"/>
  <c r="H21" i="12"/>
  <c r="C91" i="23" s="1"/>
  <c r="H19" i="12"/>
  <c r="C89" i="23" s="1"/>
  <c r="H17" i="12"/>
  <c r="B27" i="11"/>
  <c r="B82" i="23" s="1"/>
  <c r="B26" i="11"/>
  <c r="B81" i="23" s="1"/>
  <c r="B25" i="11"/>
  <c r="B80" i="23" s="1"/>
  <c r="B24" i="11"/>
  <c r="B79" i="23" s="1"/>
  <c r="B23" i="11"/>
  <c r="B78" i="23" s="1"/>
  <c r="B22" i="11"/>
  <c r="B77" i="23" s="1"/>
  <c r="B21" i="11"/>
  <c r="B76" i="23" s="1"/>
  <c r="B20" i="11"/>
  <c r="B75" i="23" s="1"/>
  <c r="B19" i="11"/>
  <c r="B74" i="23" s="1"/>
  <c r="B18" i="11"/>
  <c r="B73" i="23" s="1"/>
  <c r="B17" i="11"/>
  <c r="B72" i="23" s="1"/>
  <c r="B16" i="11"/>
  <c r="B71" i="23" s="1"/>
  <c r="B10" i="11"/>
  <c r="H55" i="11"/>
  <c r="B125" i="23" s="1"/>
  <c r="H53" i="11"/>
  <c r="B123" i="23" s="1"/>
  <c r="H52" i="11"/>
  <c r="H51" i="11"/>
  <c r="H50" i="11"/>
  <c r="B120" i="23" s="1"/>
  <c r="H48" i="11"/>
  <c r="B118" i="23" s="1"/>
  <c r="H46" i="11"/>
  <c r="B116" i="23" s="1"/>
  <c r="H45" i="11"/>
  <c r="H44" i="11"/>
  <c r="H42" i="11"/>
  <c r="B112" i="23" s="1"/>
  <c r="H40" i="11"/>
  <c r="B110" i="23" s="1"/>
  <c r="H39" i="11"/>
  <c r="B109" i="23" s="1"/>
  <c r="H38" i="11"/>
  <c r="H37" i="11"/>
  <c r="B107" i="23" s="1"/>
  <c r="H35" i="11"/>
  <c r="H34" i="11"/>
  <c r="B104" i="23" s="1"/>
  <c r="H32" i="11"/>
  <c r="H31" i="11"/>
  <c r="H29" i="11"/>
  <c r="J29" i="11" s="1"/>
  <c r="H28" i="11"/>
  <c r="B98" i="23" s="1"/>
  <c r="H27" i="11"/>
  <c r="H26" i="11"/>
  <c r="B96" i="23" s="1"/>
  <c r="H25" i="11"/>
  <c r="H23" i="11"/>
  <c r="B93" i="23" s="1"/>
  <c r="H22" i="11"/>
  <c r="B92" i="23" s="1"/>
  <c r="H21" i="11"/>
  <c r="B91" i="23" s="1"/>
  <c r="H19" i="11"/>
  <c r="B89" i="23" s="1"/>
  <c r="H17" i="11"/>
  <c r="J91" i="23" l="1"/>
  <c r="K91" i="23" s="1"/>
  <c r="J112" i="23"/>
  <c r="K112" i="23" s="1"/>
  <c r="H107" i="23"/>
  <c r="I118" i="23"/>
  <c r="I71" i="23"/>
  <c r="G105" i="23"/>
  <c r="K25" i="15"/>
  <c r="F95" i="23"/>
  <c r="J35" i="15"/>
  <c r="F105" i="23"/>
  <c r="K52" i="15"/>
  <c r="F122" i="23"/>
  <c r="J17" i="16"/>
  <c r="D16" i="16" s="1"/>
  <c r="G87" i="23"/>
  <c r="J28" i="16"/>
  <c r="G98" i="23"/>
  <c r="J34" i="16"/>
  <c r="G104" i="23"/>
  <c r="J39" i="16"/>
  <c r="G109" i="23"/>
  <c r="J109" i="23" s="1"/>
  <c r="K109" i="23" s="1"/>
  <c r="B99" i="23"/>
  <c r="E116" i="23"/>
  <c r="J25" i="11"/>
  <c r="B95" i="23"/>
  <c r="J52" i="11"/>
  <c r="B122" i="23"/>
  <c r="J118" i="23"/>
  <c r="K118" i="23" s="1"/>
  <c r="J89" i="23"/>
  <c r="K89" i="23" s="1"/>
  <c r="K29" i="16"/>
  <c r="G99" i="23"/>
  <c r="K40" i="16"/>
  <c r="G110" i="23"/>
  <c r="C97" i="23"/>
  <c r="F99" i="23"/>
  <c r="E121" i="23"/>
  <c r="J35" i="11"/>
  <c r="B105" i="23"/>
  <c r="J17" i="12"/>
  <c r="D16" i="12" s="1"/>
  <c r="C87" i="23"/>
  <c r="K28" i="12"/>
  <c r="C98" i="23"/>
  <c r="K34" i="12"/>
  <c r="E21" i="12" s="1"/>
  <c r="C104" i="23"/>
  <c r="J51" i="12"/>
  <c r="C121" i="23"/>
  <c r="J22" i="13"/>
  <c r="D92" i="23"/>
  <c r="J32" i="13"/>
  <c r="D102" i="23"/>
  <c r="J38" i="13"/>
  <c r="D108" i="23"/>
  <c r="K25" i="12"/>
  <c r="C95" i="23"/>
  <c r="K40" i="12"/>
  <c r="C110" i="23"/>
  <c r="J32" i="11"/>
  <c r="B102" i="23"/>
  <c r="J44" i="11"/>
  <c r="B114" i="23"/>
  <c r="J73" i="23"/>
  <c r="K73" i="23" s="1"/>
  <c r="J77" i="23"/>
  <c r="K77" i="23" s="1"/>
  <c r="J81" i="23"/>
  <c r="K81" i="23" s="1"/>
  <c r="I112" i="23"/>
  <c r="I123" i="23"/>
  <c r="K29" i="13"/>
  <c r="D99" i="23"/>
  <c r="K35" i="13"/>
  <c r="D105" i="23"/>
  <c r="K40" i="13"/>
  <c r="D110" i="23"/>
  <c r="K52" i="13"/>
  <c r="D122" i="23"/>
  <c r="J17" i="14"/>
  <c r="D16" i="14" s="1"/>
  <c r="E87" i="23"/>
  <c r="J34" i="14"/>
  <c r="E104" i="23"/>
  <c r="J45" i="14"/>
  <c r="E115" i="23"/>
  <c r="J27" i="15"/>
  <c r="F97" i="23"/>
  <c r="J38" i="15"/>
  <c r="F108" i="23"/>
  <c r="J44" i="15"/>
  <c r="F114" i="23"/>
  <c r="J50" i="15"/>
  <c r="F120" i="23"/>
  <c r="G149" i="23"/>
  <c r="G136" i="23"/>
  <c r="G140" i="23"/>
  <c r="G153" i="23"/>
  <c r="D87" i="23"/>
  <c r="C108" i="23"/>
  <c r="F110" i="23"/>
  <c r="C115" i="23"/>
  <c r="C122" i="23"/>
  <c r="J23" i="12"/>
  <c r="C93" i="23"/>
  <c r="I93" i="23" s="1"/>
  <c r="J27" i="13"/>
  <c r="D97" i="23"/>
  <c r="J44" i="13"/>
  <c r="D114" i="23"/>
  <c r="K31" i="11"/>
  <c r="B101" i="23"/>
  <c r="H101" i="23" s="1"/>
  <c r="J123" i="23"/>
  <c r="K123" i="23" s="1"/>
  <c r="J46" i="12"/>
  <c r="C116" i="23"/>
  <c r="I116" i="23" s="1"/>
  <c r="J28" i="13"/>
  <c r="D98" i="23"/>
  <c r="J45" i="13"/>
  <c r="D115" i="23"/>
  <c r="J27" i="11"/>
  <c r="B97" i="23"/>
  <c r="J38" i="11"/>
  <c r="B108" i="23"/>
  <c r="J17" i="11"/>
  <c r="D16" i="11" s="1"/>
  <c r="B87" i="23"/>
  <c r="J45" i="11"/>
  <c r="B115" i="23"/>
  <c r="J51" i="11"/>
  <c r="B121" i="23"/>
  <c r="J22" i="12"/>
  <c r="C92" i="23"/>
  <c r="J32" i="12"/>
  <c r="C102" i="23"/>
  <c r="J44" i="12"/>
  <c r="C114" i="23"/>
  <c r="J50" i="12"/>
  <c r="C120" i="23"/>
  <c r="H125" i="23"/>
  <c r="J29" i="14"/>
  <c r="E99" i="23"/>
  <c r="J35" i="14"/>
  <c r="E105" i="23"/>
  <c r="J40" i="14"/>
  <c r="E110" i="23"/>
  <c r="K52" i="14"/>
  <c r="E122" i="23"/>
  <c r="E144" i="23"/>
  <c r="E131" i="23"/>
  <c r="E135" i="23"/>
  <c r="E148" i="23"/>
  <c r="K28" i="15"/>
  <c r="F98" i="23"/>
  <c r="K51" i="15"/>
  <c r="F121" i="23"/>
  <c r="J22" i="16"/>
  <c r="G92" i="23"/>
  <c r="K32" i="16"/>
  <c r="G102" i="23"/>
  <c r="J44" i="16"/>
  <c r="G114" i="23"/>
  <c r="E98" i="23"/>
  <c r="C105" i="23"/>
  <c r="G108" i="23"/>
  <c r="G115" i="23"/>
  <c r="D120" i="23"/>
  <c r="I79" i="23"/>
  <c r="D144" i="23"/>
  <c r="D131" i="23"/>
  <c r="J72" i="23"/>
  <c r="K72" i="23" s="1"/>
  <c r="I72" i="23"/>
  <c r="H72" i="23"/>
  <c r="B153" i="23"/>
  <c r="B140" i="23"/>
  <c r="J80" i="23"/>
  <c r="K80" i="23" s="1"/>
  <c r="I80" i="23"/>
  <c r="H80" i="23"/>
  <c r="H89" i="23"/>
  <c r="J71" i="23"/>
  <c r="K71" i="23" s="1"/>
  <c r="I73" i="23"/>
  <c r="J75" i="23"/>
  <c r="K75" i="23" s="1"/>
  <c r="I77" i="23"/>
  <c r="J79" i="23"/>
  <c r="K79" i="23" s="1"/>
  <c r="I81" i="23"/>
  <c r="D83" i="23"/>
  <c r="D148" i="23"/>
  <c r="D135" i="23"/>
  <c r="I75" i="23"/>
  <c r="J76" i="23"/>
  <c r="K76" i="23" s="1"/>
  <c r="I76" i="23"/>
  <c r="H76" i="23"/>
  <c r="J74" i="23"/>
  <c r="K74" i="23" s="1"/>
  <c r="I74" i="23"/>
  <c r="H74" i="23"/>
  <c r="F147" i="23"/>
  <c r="F134" i="23"/>
  <c r="J78" i="23"/>
  <c r="K78" i="23" s="1"/>
  <c r="I78" i="23"/>
  <c r="H78" i="23"/>
  <c r="J82" i="23"/>
  <c r="K82" i="23" s="1"/>
  <c r="I82" i="23"/>
  <c r="H82" i="23"/>
  <c r="I89" i="23"/>
  <c r="I91" i="23"/>
  <c r="H96" i="23"/>
  <c r="J96" i="23"/>
  <c r="K96" i="23" s="1"/>
  <c r="I96" i="23"/>
  <c r="E83" i="23"/>
  <c r="J125" i="23"/>
  <c r="K125" i="23" s="1"/>
  <c r="C140" i="23"/>
  <c r="C149" i="23"/>
  <c r="B144" i="23"/>
  <c r="B131" i="23"/>
  <c r="F144" i="23"/>
  <c r="F131" i="23"/>
  <c r="B148" i="23"/>
  <c r="B135" i="23"/>
  <c r="D153" i="23"/>
  <c r="D140" i="23"/>
  <c r="B83" i="23"/>
  <c r="F83" i="23"/>
  <c r="H91" i="23"/>
  <c r="I107" i="23"/>
  <c r="C144" i="23"/>
  <c r="C131" i="23"/>
  <c r="G144" i="23"/>
  <c r="G131" i="23"/>
  <c r="H71" i="23"/>
  <c r="C146" i="23"/>
  <c r="C133" i="23"/>
  <c r="H73" i="23"/>
  <c r="G148" i="23"/>
  <c r="G135" i="23"/>
  <c r="H75" i="23"/>
  <c r="E149" i="23"/>
  <c r="E136" i="23"/>
  <c r="H77" i="23"/>
  <c r="C152" i="23"/>
  <c r="C139" i="23"/>
  <c r="H79" i="23"/>
  <c r="E153" i="23"/>
  <c r="E140" i="23"/>
  <c r="C154" i="23"/>
  <c r="C141" i="23"/>
  <c r="H81" i="23"/>
  <c r="C83" i="23"/>
  <c r="G83" i="23"/>
  <c r="J107" i="23"/>
  <c r="K107" i="23" s="1"/>
  <c r="I125" i="23"/>
  <c r="H112" i="23"/>
  <c r="H118" i="23"/>
  <c r="H123" i="23"/>
  <c r="J50" i="14"/>
  <c r="K52" i="16"/>
  <c r="J50" i="16"/>
  <c r="J51" i="16"/>
  <c r="J23" i="16"/>
  <c r="K19" i="16"/>
  <c r="E17" i="16" s="1"/>
  <c r="K46" i="16"/>
  <c r="K25" i="16"/>
  <c r="J27" i="16"/>
  <c r="K22" i="16"/>
  <c r="K44" i="16"/>
  <c r="K34" i="16"/>
  <c r="E21" i="16" s="1"/>
  <c r="J38" i="16"/>
  <c r="K17" i="16"/>
  <c r="E16" i="16" s="1"/>
  <c r="K27" i="16"/>
  <c r="K39" i="16"/>
  <c r="K50" i="16"/>
  <c r="B28" i="16"/>
  <c r="I55" i="16"/>
  <c r="G65" i="23" s="1"/>
  <c r="K28" i="16"/>
  <c r="J32" i="16"/>
  <c r="K51" i="16"/>
  <c r="K55" i="16"/>
  <c r="K23" i="16"/>
  <c r="K45" i="16"/>
  <c r="J21" i="16"/>
  <c r="J26" i="16"/>
  <c r="J31" i="16"/>
  <c r="J37" i="16"/>
  <c r="J42" i="16"/>
  <c r="D23" i="16" s="1"/>
  <c r="J48" i="16"/>
  <c r="D25" i="16" s="1"/>
  <c r="J53" i="16"/>
  <c r="H56" i="16"/>
  <c r="J19" i="16"/>
  <c r="D17" i="16" s="1"/>
  <c r="K21" i="16"/>
  <c r="J25" i="16"/>
  <c r="K26" i="16"/>
  <c r="J29" i="16"/>
  <c r="K31" i="16"/>
  <c r="J35" i="16"/>
  <c r="K37" i="16"/>
  <c r="J40" i="16"/>
  <c r="K42" i="16"/>
  <c r="E23" i="16" s="1"/>
  <c r="J46" i="16"/>
  <c r="D24" i="16" s="1"/>
  <c r="K48" i="16"/>
  <c r="E25" i="16" s="1"/>
  <c r="J52" i="16"/>
  <c r="K53" i="16"/>
  <c r="K46" i="15"/>
  <c r="K23" i="15"/>
  <c r="K39" i="15"/>
  <c r="K19" i="15"/>
  <c r="E17" i="15" s="1"/>
  <c r="K55" i="15"/>
  <c r="K34" i="15"/>
  <c r="J34" i="15"/>
  <c r="J32" i="15"/>
  <c r="J39" i="15"/>
  <c r="K45" i="15"/>
  <c r="J28" i="15"/>
  <c r="J45" i="15"/>
  <c r="H56" i="15"/>
  <c r="J17" i="15"/>
  <c r="D16" i="15" s="1"/>
  <c r="B28" i="15"/>
  <c r="K17" i="15"/>
  <c r="E16" i="15" s="1"/>
  <c r="J22" i="15"/>
  <c r="K29" i="15"/>
  <c r="K35" i="15"/>
  <c r="K40" i="15"/>
  <c r="J51" i="15"/>
  <c r="I55" i="15"/>
  <c r="F65" i="23" s="1"/>
  <c r="J23" i="15"/>
  <c r="J21" i="15"/>
  <c r="K22" i="15"/>
  <c r="J26" i="15"/>
  <c r="K27" i="15"/>
  <c r="J31" i="15"/>
  <c r="K32" i="15"/>
  <c r="J37" i="15"/>
  <c r="K38" i="15"/>
  <c r="J42" i="15"/>
  <c r="D23" i="15" s="1"/>
  <c r="K44" i="15"/>
  <c r="J48" i="15"/>
  <c r="D25" i="15" s="1"/>
  <c r="K50" i="15"/>
  <c r="J53" i="15"/>
  <c r="J19" i="15"/>
  <c r="D17" i="15" s="1"/>
  <c r="K21" i="15"/>
  <c r="J25" i="15"/>
  <c r="K26" i="15"/>
  <c r="K31" i="15"/>
  <c r="K37" i="15"/>
  <c r="K42" i="15"/>
  <c r="E23" i="15" s="1"/>
  <c r="J46" i="15"/>
  <c r="K48" i="15"/>
  <c r="E25" i="15" s="1"/>
  <c r="J52" i="15"/>
  <c r="K53" i="15"/>
  <c r="J25" i="14"/>
  <c r="J23" i="14"/>
  <c r="J39" i="14"/>
  <c r="J19" i="14"/>
  <c r="D17" i="14" s="1"/>
  <c r="K23" i="14"/>
  <c r="K28" i="14"/>
  <c r="K35" i="14"/>
  <c r="K39" i="14"/>
  <c r="K17" i="14"/>
  <c r="E16" i="14" s="1"/>
  <c r="K29" i="14"/>
  <c r="K34" i="14"/>
  <c r="K40" i="14"/>
  <c r="K45" i="14"/>
  <c r="B28" i="14"/>
  <c r="I55" i="14"/>
  <c r="E65" i="23" s="1"/>
  <c r="J22" i="14"/>
  <c r="J27" i="14"/>
  <c r="J32" i="14"/>
  <c r="J38" i="14"/>
  <c r="J44" i="14"/>
  <c r="K51" i="14"/>
  <c r="K55" i="14"/>
  <c r="H56" i="14"/>
  <c r="K19" i="14"/>
  <c r="E17" i="14" s="1"/>
  <c r="K25" i="14"/>
  <c r="J21" i="14"/>
  <c r="K22" i="14"/>
  <c r="J26" i="14"/>
  <c r="K27" i="14"/>
  <c r="J31" i="14"/>
  <c r="K32" i="14"/>
  <c r="J37" i="14"/>
  <c r="K38" i="14"/>
  <c r="J42" i="14"/>
  <c r="D23" i="14" s="1"/>
  <c r="K44" i="14"/>
  <c r="J48" i="14"/>
  <c r="D25" i="14" s="1"/>
  <c r="K50" i="14"/>
  <c r="J53" i="14"/>
  <c r="K21" i="14"/>
  <c r="K26" i="14"/>
  <c r="K31" i="14"/>
  <c r="K37" i="14"/>
  <c r="K42" i="14"/>
  <c r="E23" i="14" s="1"/>
  <c r="J46" i="14"/>
  <c r="K48" i="14"/>
  <c r="E25" i="14" s="1"/>
  <c r="J52" i="14"/>
  <c r="K53" i="14"/>
  <c r="J39" i="13"/>
  <c r="J23" i="13"/>
  <c r="K46" i="13"/>
  <c r="K25" i="13"/>
  <c r="J51" i="13"/>
  <c r="K19" i="13"/>
  <c r="E17" i="13" s="1"/>
  <c r="J34" i="13"/>
  <c r="J19" i="13"/>
  <c r="D17" i="13" s="1"/>
  <c r="K28" i="13"/>
  <c r="K34" i="13"/>
  <c r="J46" i="13"/>
  <c r="K39" i="13"/>
  <c r="K45" i="13"/>
  <c r="K23" i="13"/>
  <c r="B28" i="13"/>
  <c r="K17" i="13"/>
  <c r="E16" i="13" s="1"/>
  <c r="J29" i="13"/>
  <c r="J35" i="13"/>
  <c r="J40" i="13"/>
  <c r="I55" i="13"/>
  <c r="D65" i="23" s="1"/>
  <c r="J25" i="13"/>
  <c r="K51" i="13"/>
  <c r="K55" i="13"/>
  <c r="J21" i="13"/>
  <c r="K22" i="13"/>
  <c r="J26" i="13"/>
  <c r="K27" i="13"/>
  <c r="J31" i="13"/>
  <c r="K32" i="13"/>
  <c r="J37" i="13"/>
  <c r="K38" i="13"/>
  <c r="J42" i="13"/>
  <c r="D23" i="13" s="1"/>
  <c r="K44" i="13"/>
  <c r="J48" i="13"/>
  <c r="D25" i="13" s="1"/>
  <c r="K50" i="13"/>
  <c r="J53" i="13"/>
  <c r="H56" i="13"/>
  <c r="K21" i="13"/>
  <c r="K26" i="13"/>
  <c r="K31" i="13"/>
  <c r="K37" i="13"/>
  <c r="K42" i="13"/>
  <c r="E23" i="13" s="1"/>
  <c r="K48" i="13"/>
  <c r="E25" i="13" s="1"/>
  <c r="J52" i="13"/>
  <c r="K53" i="13"/>
  <c r="K19" i="12"/>
  <c r="E17" i="12" s="1"/>
  <c r="J29" i="12"/>
  <c r="K39" i="12"/>
  <c r="K29" i="12"/>
  <c r="J28" i="12"/>
  <c r="J35" i="12"/>
  <c r="K46" i="12"/>
  <c r="K23" i="12"/>
  <c r="J39" i="12"/>
  <c r="J25" i="12"/>
  <c r="H56" i="12"/>
  <c r="J19" i="12"/>
  <c r="D17" i="12" s="1"/>
  <c r="J34" i="12"/>
  <c r="J40" i="12"/>
  <c r="B28" i="12"/>
  <c r="I55" i="12"/>
  <c r="C65" i="23" s="1"/>
  <c r="K17" i="12"/>
  <c r="E16" i="12" s="1"/>
  <c r="J45" i="12"/>
  <c r="K51" i="12"/>
  <c r="K55" i="12"/>
  <c r="J21" i="12"/>
  <c r="K22" i="12"/>
  <c r="J26" i="12"/>
  <c r="K27" i="12"/>
  <c r="J31" i="12"/>
  <c r="K32" i="12"/>
  <c r="J37" i="12"/>
  <c r="K38" i="12"/>
  <c r="J42" i="12"/>
  <c r="D23" i="12" s="1"/>
  <c r="K44" i="12"/>
  <c r="J48" i="12"/>
  <c r="D25" i="12" s="1"/>
  <c r="K50" i="12"/>
  <c r="J53" i="12"/>
  <c r="K21" i="12"/>
  <c r="K26" i="12"/>
  <c r="K31" i="12"/>
  <c r="K37" i="12"/>
  <c r="K42" i="12"/>
  <c r="E23" i="12" s="1"/>
  <c r="K48" i="12"/>
  <c r="E25" i="12" s="1"/>
  <c r="J52" i="12"/>
  <c r="K53" i="12"/>
  <c r="J22" i="11"/>
  <c r="J50" i="11"/>
  <c r="J28" i="11"/>
  <c r="J46" i="11"/>
  <c r="K21" i="11"/>
  <c r="J40" i="11"/>
  <c r="J23" i="11"/>
  <c r="J19" i="11"/>
  <c r="D17" i="11" s="1"/>
  <c r="J34" i="11"/>
  <c r="J39" i="11"/>
  <c r="K35" i="11"/>
  <c r="K40" i="11"/>
  <c r="K25" i="11"/>
  <c r="K46" i="11"/>
  <c r="B28" i="11"/>
  <c r="K29" i="11"/>
  <c r="K19" i="11"/>
  <c r="E17" i="11" s="1"/>
  <c r="K28" i="11"/>
  <c r="K45" i="11"/>
  <c r="K51" i="11"/>
  <c r="K23" i="11"/>
  <c r="K34" i="11"/>
  <c r="K39" i="11"/>
  <c r="I55" i="11"/>
  <c r="B65" i="23" s="1"/>
  <c r="K55" i="11"/>
  <c r="K52" i="11"/>
  <c r="K17" i="11"/>
  <c r="E16" i="11" s="1"/>
  <c r="J21" i="11"/>
  <c r="K22" i="11"/>
  <c r="J26" i="11"/>
  <c r="K27" i="11"/>
  <c r="J31" i="11"/>
  <c r="K32" i="11"/>
  <c r="J37" i="11"/>
  <c r="K38" i="11"/>
  <c r="J42" i="11"/>
  <c r="D23" i="11" s="1"/>
  <c r="K44" i="11"/>
  <c r="J48" i="11"/>
  <c r="D25" i="11" s="1"/>
  <c r="K50" i="11"/>
  <c r="J53" i="11"/>
  <c r="H56" i="11"/>
  <c r="K26" i="11"/>
  <c r="K37" i="11"/>
  <c r="K42" i="11"/>
  <c r="E23" i="11" s="1"/>
  <c r="K48" i="11"/>
  <c r="E25" i="11" s="1"/>
  <c r="K53" i="11"/>
  <c r="D21" i="16" l="1"/>
  <c r="D24" i="11"/>
  <c r="I109" i="23"/>
  <c r="I101" i="23"/>
  <c r="H115" i="23"/>
  <c r="L115" i="23" s="1"/>
  <c r="I120" i="23"/>
  <c r="D21" i="14"/>
  <c r="D20" i="13"/>
  <c r="H109" i="23"/>
  <c r="M109" i="23" s="1"/>
  <c r="I97" i="23"/>
  <c r="D20" i="11"/>
  <c r="D18" i="12"/>
  <c r="E21" i="13"/>
  <c r="M107" i="23"/>
  <c r="E20" i="16"/>
  <c r="J105" i="23"/>
  <c r="K105" i="23" s="1"/>
  <c r="I102" i="23"/>
  <c r="I121" i="23"/>
  <c r="I122" i="23"/>
  <c r="D20" i="12"/>
  <c r="J101" i="23"/>
  <c r="K101" i="23" s="1"/>
  <c r="J102" i="23"/>
  <c r="K102" i="23" s="1"/>
  <c r="H98" i="23"/>
  <c r="M98" i="23" s="1"/>
  <c r="J97" i="23"/>
  <c r="K97" i="23" s="1"/>
  <c r="D21" i="15"/>
  <c r="I110" i="23"/>
  <c r="H108" i="23"/>
  <c r="L108" i="23" s="1"/>
  <c r="I114" i="23"/>
  <c r="H95" i="23"/>
  <c r="L95" i="23" s="1"/>
  <c r="E20" i="11"/>
  <c r="D21" i="11"/>
  <c r="D24" i="13"/>
  <c r="H114" i="23"/>
  <c r="M114" i="23" s="1"/>
  <c r="H116" i="23"/>
  <c r="L116" i="23" s="1"/>
  <c r="H97" i="23"/>
  <c r="L97" i="23" s="1"/>
  <c r="J114" i="23"/>
  <c r="K114" i="23" s="1"/>
  <c r="J65" i="23"/>
  <c r="K65" i="23" s="1"/>
  <c r="I115" i="23"/>
  <c r="H87" i="23"/>
  <c r="L87" i="23" s="1"/>
  <c r="L86" i="23" s="1"/>
  <c r="L71" i="23" s="1"/>
  <c r="H110" i="23"/>
  <c r="L110" i="23" s="1"/>
  <c r="H99" i="23"/>
  <c r="L99" i="23" s="1"/>
  <c r="J122" i="23"/>
  <c r="K122" i="23" s="1"/>
  <c r="J104" i="23"/>
  <c r="K104" i="23" s="1"/>
  <c r="I108" i="23"/>
  <c r="I104" i="23"/>
  <c r="I105" i="23"/>
  <c r="J116" i="23"/>
  <c r="K116" i="23" s="1"/>
  <c r="H121" i="23"/>
  <c r="L121" i="23" s="1"/>
  <c r="J110" i="23"/>
  <c r="K110" i="23" s="1"/>
  <c r="J98" i="23"/>
  <c r="K98" i="23" s="1"/>
  <c r="D24" i="12"/>
  <c r="M125" i="23"/>
  <c r="J92" i="23"/>
  <c r="K92" i="23" s="1"/>
  <c r="H104" i="23"/>
  <c r="M104" i="23" s="1"/>
  <c r="C26" i="15"/>
  <c r="F21" i="23" s="1"/>
  <c r="F9" i="23"/>
  <c r="J115" i="23"/>
  <c r="K115" i="23" s="1"/>
  <c r="J93" i="23"/>
  <c r="K93" i="23" s="1"/>
  <c r="H92" i="23"/>
  <c r="L92" i="23" s="1"/>
  <c r="I99" i="23"/>
  <c r="J99" i="23"/>
  <c r="K99" i="23" s="1"/>
  <c r="C27" i="14"/>
  <c r="E22" i="23" s="1"/>
  <c r="E8" i="23"/>
  <c r="I65" i="23"/>
  <c r="C27" i="12"/>
  <c r="C22" i="23" s="1"/>
  <c r="C8" i="23"/>
  <c r="I31" i="12"/>
  <c r="C41" i="23" s="1"/>
  <c r="C9" i="23"/>
  <c r="I29" i="13"/>
  <c r="D39" i="23" s="1"/>
  <c r="D9" i="23"/>
  <c r="J87" i="23"/>
  <c r="K87" i="23" s="1"/>
  <c r="I92" i="23"/>
  <c r="I98" i="23"/>
  <c r="I95" i="23"/>
  <c r="J95" i="23"/>
  <c r="K95" i="23" s="1"/>
  <c r="C27" i="13"/>
  <c r="D22" i="23" s="1"/>
  <c r="D8" i="23"/>
  <c r="I32" i="16"/>
  <c r="G42" i="23" s="1"/>
  <c r="G9" i="23"/>
  <c r="C27" i="11"/>
  <c r="B22" i="23" s="1"/>
  <c r="B8" i="23"/>
  <c r="I42" i="11"/>
  <c r="B52" i="23" s="1"/>
  <c r="B9" i="23"/>
  <c r="I21" i="14"/>
  <c r="E31" i="23" s="1"/>
  <c r="E9" i="23"/>
  <c r="C27" i="15"/>
  <c r="F22" i="23" s="1"/>
  <c r="F8" i="23"/>
  <c r="C27" i="16"/>
  <c r="G22" i="23" s="1"/>
  <c r="G8" i="23"/>
  <c r="H105" i="23"/>
  <c r="J108" i="23"/>
  <c r="K108" i="23" s="1"/>
  <c r="H102" i="23"/>
  <c r="L102" i="23" s="1"/>
  <c r="H93" i="23"/>
  <c r="M93" i="23" s="1"/>
  <c r="J120" i="23"/>
  <c r="K120" i="23" s="1"/>
  <c r="H122" i="23"/>
  <c r="M122" i="23" s="1"/>
  <c r="I87" i="23"/>
  <c r="J121" i="23"/>
  <c r="K121" i="23" s="1"/>
  <c r="H120" i="23"/>
  <c r="M96" i="23"/>
  <c r="L96" i="23"/>
  <c r="L107" i="23"/>
  <c r="M118" i="23"/>
  <c r="M117" i="23" s="1"/>
  <c r="M80" i="23" s="1"/>
  <c r="L118" i="23"/>
  <c r="L117" i="23" s="1"/>
  <c r="L80" i="23" s="1"/>
  <c r="H83" i="23"/>
  <c r="M101" i="23"/>
  <c r="L101" i="23"/>
  <c r="M91" i="23"/>
  <c r="L91" i="23"/>
  <c r="L89" i="23"/>
  <c r="L88" i="23" s="1"/>
  <c r="L72" i="23" s="1"/>
  <c r="M89" i="23"/>
  <c r="M88" i="23" s="1"/>
  <c r="M72" i="23" s="1"/>
  <c r="M123" i="23"/>
  <c r="L123" i="23"/>
  <c r="M112" i="23"/>
  <c r="M111" i="23" s="1"/>
  <c r="M78" i="23" s="1"/>
  <c r="L112" i="23"/>
  <c r="L111" i="23" s="1"/>
  <c r="L78" i="23" s="1"/>
  <c r="D18" i="16"/>
  <c r="E22" i="16"/>
  <c r="D26" i="16"/>
  <c r="E19" i="16"/>
  <c r="E24" i="16"/>
  <c r="I29" i="16"/>
  <c r="G39" i="23" s="1"/>
  <c r="D20" i="16"/>
  <c r="I52" i="16"/>
  <c r="G62" i="23" s="1"/>
  <c r="E26" i="16"/>
  <c r="E18" i="16"/>
  <c r="D22" i="16"/>
  <c r="I51" i="16"/>
  <c r="G61" i="23" s="1"/>
  <c r="I28" i="16"/>
  <c r="G38" i="23" s="1"/>
  <c r="C19" i="16"/>
  <c r="G14" i="23" s="1"/>
  <c r="I22" i="16"/>
  <c r="G32" i="23" s="1"/>
  <c r="I42" i="16"/>
  <c r="G52" i="23" s="1"/>
  <c r="I26" i="16"/>
  <c r="G36" i="23" s="1"/>
  <c r="C24" i="16"/>
  <c r="G19" i="23" s="1"/>
  <c r="I31" i="16"/>
  <c r="G41" i="23" s="1"/>
  <c r="D19" i="16"/>
  <c r="I46" i="16"/>
  <c r="G56" i="23" s="1"/>
  <c r="I25" i="16"/>
  <c r="G35" i="23" s="1"/>
  <c r="I45" i="16"/>
  <c r="G55" i="23" s="1"/>
  <c r="I23" i="16"/>
  <c r="G33" i="23" s="1"/>
  <c r="C22" i="16"/>
  <c r="G17" i="23" s="1"/>
  <c r="C25" i="16"/>
  <c r="G20" i="23" s="1"/>
  <c r="C26" i="16"/>
  <c r="G21" i="23" s="1"/>
  <c r="C20" i="16"/>
  <c r="G15" i="23" s="1"/>
  <c r="I40" i="16"/>
  <c r="G50" i="23" s="1"/>
  <c r="I19" i="16"/>
  <c r="G29" i="23" s="1"/>
  <c r="I39" i="16"/>
  <c r="G49" i="23" s="1"/>
  <c r="I17" i="16"/>
  <c r="G27" i="23" s="1"/>
  <c r="I44" i="16"/>
  <c r="G54" i="23" s="1"/>
  <c r="C18" i="16"/>
  <c r="G13" i="23" s="1"/>
  <c r="C21" i="16"/>
  <c r="G16" i="23" s="1"/>
  <c r="I27" i="16"/>
  <c r="G37" i="23" s="1"/>
  <c r="I38" i="16"/>
  <c r="G48" i="23" s="1"/>
  <c r="I48" i="16"/>
  <c r="G58" i="23" s="1"/>
  <c r="I35" i="16"/>
  <c r="G45" i="23" s="1"/>
  <c r="C16" i="16"/>
  <c r="G11" i="23" s="1"/>
  <c r="I34" i="16"/>
  <c r="G44" i="23" s="1"/>
  <c r="C23" i="16"/>
  <c r="G18" i="23" s="1"/>
  <c r="I37" i="16"/>
  <c r="G47" i="23" s="1"/>
  <c r="I50" i="16"/>
  <c r="G60" i="23" s="1"/>
  <c r="C17" i="16"/>
  <c r="G12" i="23" s="1"/>
  <c r="I21" i="16"/>
  <c r="G31" i="23" s="1"/>
  <c r="I53" i="16"/>
  <c r="G63" i="23" s="1"/>
  <c r="D20" i="15"/>
  <c r="E21" i="15"/>
  <c r="D24" i="15"/>
  <c r="C20" i="15"/>
  <c r="F15" i="23" s="1"/>
  <c r="I19" i="15"/>
  <c r="F29" i="23" s="1"/>
  <c r="C21" i="15"/>
  <c r="F16" i="23" s="1"/>
  <c r="E24" i="15"/>
  <c r="E20" i="15"/>
  <c r="C23" i="15"/>
  <c r="F18" i="23" s="1"/>
  <c r="C18" i="15"/>
  <c r="F13" i="23" s="1"/>
  <c r="I51" i="15"/>
  <c r="F61" i="23" s="1"/>
  <c r="I40" i="15"/>
  <c r="F50" i="23" s="1"/>
  <c r="D22" i="15"/>
  <c r="I32" i="15"/>
  <c r="F42" i="23" s="1"/>
  <c r="I31" i="15"/>
  <c r="F41" i="23" s="1"/>
  <c r="I48" i="15"/>
  <c r="F58" i="23" s="1"/>
  <c r="I52" i="15"/>
  <c r="F62" i="23" s="1"/>
  <c r="I29" i="15"/>
  <c r="F39" i="23" s="1"/>
  <c r="D18" i="15"/>
  <c r="I44" i="15"/>
  <c r="F54" i="23" s="1"/>
  <c r="I21" i="15"/>
  <c r="F31" i="23" s="1"/>
  <c r="I42" i="15"/>
  <c r="F52" i="23" s="1"/>
  <c r="I23" i="15"/>
  <c r="F33" i="23" s="1"/>
  <c r="D19" i="15"/>
  <c r="I46" i="15"/>
  <c r="F56" i="23" s="1"/>
  <c r="I25" i="15"/>
  <c r="F35" i="23" s="1"/>
  <c r="I17" i="15"/>
  <c r="F27" i="23" s="1"/>
  <c r="I38" i="15"/>
  <c r="F48" i="23" s="1"/>
  <c r="C24" i="15"/>
  <c r="F19" i="23" s="1"/>
  <c r="C22" i="15"/>
  <c r="F17" i="23" s="1"/>
  <c r="I37" i="15"/>
  <c r="F47" i="23" s="1"/>
  <c r="C25" i="15"/>
  <c r="F20" i="23" s="1"/>
  <c r="I39" i="15"/>
  <c r="F49" i="23" s="1"/>
  <c r="I28" i="15"/>
  <c r="F38" i="23" s="1"/>
  <c r="I53" i="15"/>
  <c r="F63" i="23" s="1"/>
  <c r="I35" i="15"/>
  <c r="F45" i="23" s="1"/>
  <c r="C16" i="15"/>
  <c r="F11" i="23" s="1"/>
  <c r="C19" i="15"/>
  <c r="F14" i="23" s="1"/>
  <c r="I27" i="15"/>
  <c r="F37" i="23" s="1"/>
  <c r="I50" i="15"/>
  <c r="F60" i="23" s="1"/>
  <c r="I26" i="15"/>
  <c r="F36" i="23" s="1"/>
  <c r="C17" i="15"/>
  <c r="F12" i="23" s="1"/>
  <c r="I45" i="15"/>
  <c r="F55" i="23" s="1"/>
  <c r="I34" i="15"/>
  <c r="F44" i="23" s="1"/>
  <c r="I22" i="15"/>
  <c r="F32" i="23" s="1"/>
  <c r="E19" i="15"/>
  <c r="D26" i="15"/>
  <c r="E18" i="15"/>
  <c r="E26" i="15"/>
  <c r="E22" i="15"/>
  <c r="E21" i="14"/>
  <c r="E18" i="14"/>
  <c r="D18" i="14"/>
  <c r="E24" i="14"/>
  <c r="C23" i="14"/>
  <c r="E18" i="23" s="1"/>
  <c r="I48" i="14"/>
  <c r="E58" i="23" s="1"/>
  <c r="C16" i="14"/>
  <c r="E11" i="23" s="1"/>
  <c r="D20" i="14"/>
  <c r="D26" i="14"/>
  <c r="D24" i="14"/>
  <c r="I25" i="14"/>
  <c r="E35" i="23" s="1"/>
  <c r="I17" i="14"/>
  <c r="E27" i="23" s="1"/>
  <c r="I23" i="14"/>
  <c r="E33" i="23" s="1"/>
  <c r="I46" i="14"/>
  <c r="E56" i="23" s="1"/>
  <c r="I50" i="14"/>
  <c r="E60" i="23" s="1"/>
  <c r="C24" i="14"/>
  <c r="E19" i="23" s="1"/>
  <c r="E20" i="14"/>
  <c r="I35" i="14"/>
  <c r="E45" i="23" s="1"/>
  <c r="I51" i="14"/>
  <c r="E61" i="23" s="1"/>
  <c r="I34" i="14"/>
  <c r="E44" i="23" s="1"/>
  <c r="C22" i="14"/>
  <c r="E17" i="23" s="1"/>
  <c r="C21" i="14"/>
  <c r="E16" i="23" s="1"/>
  <c r="I38" i="14"/>
  <c r="E48" i="23" s="1"/>
  <c r="I37" i="14"/>
  <c r="E47" i="23" s="1"/>
  <c r="E19" i="14"/>
  <c r="I40" i="14"/>
  <c r="E50" i="23" s="1"/>
  <c r="I19" i="14"/>
  <c r="E29" i="23" s="1"/>
  <c r="D22" i="14"/>
  <c r="D19" i="14"/>
  <c r="I45" i="14"/>
  <c r="E55" i="23" s="1"/>
  <c r="C19" i="14"/>
  <c r="E14" i="23" s="1"/>
  <c r="I28" i="14"/>
  <c r="E38" i="23" s="1"/>
  <c r="C18" i="14"/>
  <c r="E13" i="23" s="1"/>
  <c r="C17" i="14"/>
  <c r="E12" i="23" s="1"/>
  <c r="I32" i="14"/>
  <c r="E42" i="23" s="1"/>
  <c r="I53" i="14"/>
  <c r="E63" i="23" s="1"/>
  <c r="I31" i="14"/>
  <c r="E41" i="23" s="1"/>
  <c r="I27" i="14"/>
  <c r="E37" i="23" s="1"/>
  <c r="I26" i="14"/>
  <c r="E36" i="23" s="1"/>
  <c r="E22" i="14"/>
  <c r="I52" i="14"/>
  <c r="E62" i="23" s="1"/>
  <c r="I29" i="14"/>
  <c r="E39" i="23" s="1"/>
  <c r="I39" i="14"/>
  <c r="E49" i="23" s="1"/>
  <c r="C26" i="14"/>
  <c r="E21" i="23" s="1"/>
  <c r="C25" i="14"/>
  <c r="E20" i="23" s="1"/>
  <c r="C20" i="14"/>
  <c r="E15" i="23" s="1"/>
  <c r="I44" i="14"/>
  <c r="E54" i="23" s="1"/>
  <c r="I22" i="14"/>
  <c r="E32" i="23" s="1"/>
  <c r="I42" i="14"/>
  <c r="E52" i="23" s="1"/>
  <c r="E26" i="14"/>
  <c r="D18" i="13"/>
  <c r="E24" i="13"/>
  <c r="D26" i="13"/>
  <c r="E19" i="13"/>
  <c r="D21" i="13"/>
  <c r="E18" i="13"/>
  <c r="D22" i="13"/>
  <c r="I19" i="13"/>
  <c r="D29" i="23" s="1"/>
  <c r="C26" i="13"/>
  <c r="D21" i="23" s="1"/>
  <c r="I44" i="13"/>
  <c r="D54" i="23" s="1"/>
  <c r="I52" i="13"/>
  <c r="D62" i="23" s="1"/>
  <c r="I22" i="13"/>
  <c r="D32" i="23" s="1"/>
  <c r="E20" i="13"/>
  <c r="I46" i="13"/>
  <c r="D56" i="23" s="1"/>
  <c r="E26" i="13"/>
  <c r="D19" i="13"/>
  <c r="I37" i="13"/>
  <c r="D47" i="23" s="1"/>
  <c r="C24" i="13"/>
  <c r="D19" i="23" s="1"/>
  <c r="C21" i="13"/>
  <c r="D16" i="23" s="1"/>
  <c r="C16" i="13"/>
  <c r="D11" i="23" s="1"/>
  <c r="C23" i="13"/>
  <c r="D18" i="23" s="1"/>
  <c r="C22" i="13"/>
  <c r="D17" i="23" s="1"/>
  <c r="I38" i="13"/>
  <c r="D48" i="23" s="1"/>
  <c r="C20" i="13"/>
  <c r="D15" i="23" s="1"/>
  <c r="I42" i="13"/>
  <c r="D52" i="23" s="1"/>
  <c r="C25" i="13"/>
  <c r="D20" i="23" s="1"/>
  <c r="I51" i="13"/>
  <c r="D61" i="23" s="1"/>
  <c r="I45" i="13"/>
  <c r="D55" i="23" s="1"/>
  <c r="I39" i="13"/>
  <c r="D49" i="23" s="1"/>
  <c r="I34" i="13"/>
  <c r="D44" i="23" s="1"/>
  <c r="I28" i="13"/>
  <c r="D38" i="23" s="1"/>
  <c r="I23" i="13"/>
  <c r="D33" i="23" s="1"/>
  <c r="I17" i="13"/>
  <c r="D27" i="23" s="1"/>
  <c r="C19" i="13"/>
  <c r="D14" i="23" s="1"/>
  <c r="I31" i="13"/>
  <c r="D41" i="23" s="1"/>
  <c r="C18" i="13"/>
  <c r="D13" i="23" s="1"/>
  <c r="I53" i="13"/>
  <c r="D63" i="23" s="1"/>
  <c r="I32" i="13"/>
  <c r="D42" i="23" s="1"/>
  <c r="C17" i="13"/>
  <c r="D12" i="23" s="1"/>
  <c r="I40" i="13"/>
  <c r="D50" i="23" s="1"/>
  <c r="I25" i="13"/>
  <c r="D35" i="23" s="1"/>
  <c r="I50" i="13"/>
  <c r="D60" i="23" s="1"/>
  <c r="I26" i="13"/>
  <c r="D36" i="23" s="1"/>
  <c r="I48" i="13"/>
  <c r="D58" i="23" s="1"/>
  <c r="I27" i="13"/>
  <c r="D37" i="23" s="1"/>
  <c r="I35" i="13"/>
  <c r="D45" i="23" s="1"/>
  <c r="E22" i="13"/>
  <c r="I21" i="13"/>
  <c r="D31" i="23" s="1"/>
  <c r="D21" i="12"/>
  <c r="I52" i="12"/>
  <c r="C62" i="23" s="1"/>
  <c r="C16" i="12"/>
  <c r="C11" i="23" s="1"/>
  <c r="I53" i="12"/>
  <c r="C63" i="23" s="1"/>
  <c r="I46" i="12"/>
  <c r="C56" i="23" s="1"/>
  <c r="E22" i="12"/>
  <c r="E18" i="12"/>
  <c r="C19" i="12"/>
  <c r="C14" i="23" s="1"/>
  <c r="I44" i="12"/>
  <c r="C54" i="23" s="1"/>
  <c r="I26" i="12"/>
  <c r="C36" i="23" s="1"/>
  <c r="I51" i="12"/>
  <c r="C61" i="23" s="1"/>
  <c r="I19" i="12"/>
  <c r="C29" i="23" s="1"/>
  <c r="I50" i="12"/>
  <c r="C60" i="23" s="1"/>
  <c r="I48" i="12"/>
  <c r="C58" i="23" s="1"/>
  <c r="E20" i="12"/>
  <c r="I17" i="12"/>
  <c r="C27" i="23" s="1"/>
  <c r="I34" i="12"/>
  <c r="C44" i="23" s="1"/>
  <c r="I35" i="12"/>
  <c r="C45" i="23" s="1"/>
  <c r="I32" i="12"/>
  <c r="C42" i="23" s="1"/>
  <c r="C18" i="12"/>
  <c r="C13" i="23" s="1"/>
  <c r="I29" i="12"/>
  <c r="C39" i="23" s="1"/>
  <c r="C25" i="12"/>
  <c r="C20" i="23" s="1"/>
  <c r="C23" i="12"/>
  <c r="C18" i="23" s="1"/>
  <c r="I40" i="12"/>
  <c r="C50" i="23" s="1"/>
  <c r="I45" i="12"/>
  <c r="C55" i="23" s="1"/>
  <c r="I28" i="12"/>
  <c r="C38" i="23" s="1"/>
  <c r="C21" i="12"/>
  <c r="C16" i="23" s="1"/>
  <c r="C20" i="12"/>
  <c r="C15" i="23" s="1"/>
  <c r="D22" i="12"/>
  <c r="D19" i="12"/>
  <c r="E24" i="12"/>
  <c r="D26" i="12"/>
  <c r="C26" i="12"/>
  <c r="C21" i="23" s="1"/>
  <c r="I42" i="12"/>
  <c r="C52" i="23" s="1"/>
  <c r="I21" i="12"/>
  <c r="C31" i="23" s="1"/>
  <c r="I23" i="12"/>
  <c r="C33" i="23" s="1"/>
  <c r="C17" i="12"/>
  <c r="C12" i="23" s="1"/>
  <c r="I39" i="12"/>
  <c r="C49" i="23" s="1"/>
  <c r="E19" i="12"/>
  <c r="I22" i="12"/>
  <c r="C32" i="23" s="1"/>
  <c r="C22" i="12"/>
  <c r="C17" i="23" s="1"/>
  <c r="I38" i="12"/>
  <c r="C48" i="23" s="1"/>
  <c r="I37" i="12"/>
  <c r="C47" i="23" s="1"/>
  <c r="I25" i="12"/>
  <c r="C35" i="23" s="1"/>
  <c r="C24" i="12"/>
  <c r="C19" i="23" s="1"/>
  <c r="I27" i="12"/>
  <c r="C37" i="23" s="1"/>
  <c r="E26" i="12"/>
  <c r="D26" i="11"/>
  <c r="D19" i="11"/>
  <c r="D18" i="11"/>
  <c r="E21" i="11"/>
  <c r="D22" i="11"/>
  <c r="E19" i="11"/>
  <c r="E24" i="11"/>
  <c r="E18" i="11"/>
  <c r="I34" i="11"/>
  <c r="B44" i="23" s="1"/>
  <c r="C17" i="11"/>
  <c r="B12" i="23" s="1"/>
  <c r="I21" i="11"/>
  <c r="B31" i="23" s="1"/>
  <c r="I17" i="11"/>
  <c r="B27" i="23" s="1"/>
  <c r="I44" i="11"/>
  <c r="B54" i="23" s="1"/>
  <c r="C22" i="11"/>
  <c r="B17" i="23" s="1"/>
  <c r="I32" i="11"/>
  <c r="B42" i="23" s="1"/>
  <c r="I52" i="11"/>
  <c r="B62" i="23" s="1"/>
  <c r="I39" i="11"/>
  <c r="B49" i="23" s="1"/>
  <c r="I22" i="11"/>
  <c r="B32" i="23" s="1"/>
  <c r="E22" i="11"/>
  <c r="I45" i="11"/>
  <c r="B55" i="23" s="1"/>
  <c r="I23" i="11"/>
  <c r="B33" i="23" s="1"/>
  <c r="C19" i="11"/>
  <c r="B14" i="23" s="1"/>
  <c r="C26" i="11"/>
  <c r="B21" i="23" s="1"/>
  <c r="I46" i="11"/>
  <c r="B56" i="23" s="1"/>
  <c r="I35" i="11"/>
  <c r="B45" i="23" s="1"/>
  <c r="I25" i="11"/>
  <c r="B35" i="23" s="1"/>
  <c r="C21" i="11"/>
  <c r="B16" i="23" s="1"/>
  <c r="I53" i="11"/>
  <c r="B63" i="23" s="1"/>
  <c r="I37" i="11"/>
  <c r="B47" i="23" s="1"/>
  <c r="E26" i="11"/>
  <c r="C18" i="11"/>
  <c r="B13" i="23" s="1"/>
  <c r="I40" i="11"/>
  <c r="B50" i="23" s="1"/>
  <c r="I29" i="11"/>
  <c r="B39" i="23" s="1"/>
  <c r="I19" i="11"/>
  <c r="B29" i="23" s="1"/>
  <c r="C24" i="11"/>
  <c r="B19" i="23" s="1"/>
  <c r="I48" i="11"/>
  <c r="B58" i="23" s="1"/>
  <c r="I26" i="11"/>
  <c r="B36" i="23" s="1"/>
  <c r="I31" i="11"/>
  <c r="B41" i="23" s="1"/>
  <c r="C16" i="11"/>
  <c r="B11" i="23" s="1"/>
  <c r="I51" i="11"/>
  <c r="B61" i="23" s="1"/>
  <c r="I28" i="11"/>
  <c r="B38" i="23" s="1"/>
  <c r="C23" i="11"/>
  <c r="B18" i="23" s="1"/>
  <c r="I50" i="11"/>
  <c r="B60" i="23" s="1"/>
  <c r="I38" i="11"/>
  <c r="B48" i="23" s="1"/>
  <c r="I27" i="11"/>
  <c r="B37" i="23" s="1"/>
  <c r="C25" i="11"/>
  <c r="B20" i="23" s="1"/>
  <c r="C20" i="11"/>
  <c r="B15" i="23" s="1"/>
  <c r="L104" i="23" l="1"/>
  <c r="M115" i="23"/>
  <c r="L114" i="23"/>
  <c r="L113" i="23" s="1"/>
  <c r="L79" i="23" s="1"/>
  <c r="M99" i="23"/>
  <c r="M110" i="23"/>
  <c r="M95" i="23"/>
  <c r="L109" i="23"/>
  <c r="L98" i="23"/>
  <c r="L94" i="23" s="1"/>
  <c r="L74" i="23" s="1"/>
  <c r="M108" i="23"/>
  <c r="M116" i="23"/>
  <c r="M97" i="23"/>
  <c r="M87" i="23"/>
  <c r="M86" i="23" s="1"/>
  <c r="M71" i="23" s="1"/>
  <c r="M92" i="23"/>
  <c r="M90" i="23" s="1"/>
  <c r="M73" i="23" s="1"/>
  <c r="I45" i="23"/>
  <c r="M121" i="23"/>
  <c r="I54" i="23"/>
  <c r="J55" i="23"/>
  <c r="K55" i="23" s="1"/>
  <c r="I62" i="23"/>
  <c r="J27" i="23"/>
  <c r="K27" i="23" s="1"/>
  <c r="I16" i="23"/>
  <c r="J18" i="23"/>
  <c r="K18" i="23" s="1"/>
  <c r="I42" i="23"/>
  <c r="I38" i="23"/>
  <c r="L122" i="23"/>
  <c r="J49" i="23"/>
  <c r="K49" i="23" s="1"/>
  <c r="J44" i="23"/>
  <c r="K44" i="23" s="1"/>
  <c r="J61" i="23"/>
  <c r="K61" i="23" s="1"/>
  <c r="I50" i="23"/>
  <c r="I56" i="23"/>
  <c r="J21" i="23"/>
  <c r="K21" i="23" s="1"/>
  <c r="M102" i="23"/>
  <c r="M100" i="23" s="1"/>
  <c r="M75" i="23" s="1"/>
  <c r="J15" i="23"/>
  <c r="K15" i="23" s="1"/>
  <c r="I15" i="23"/>
  <c r="B23" i="23"/>
  <c r="J11" i="23"/>
  <c r="K11" i="23" s="1"/>
  <c r="I11" i="23"/>
  <c r="J13" i="23"/>
  <c r="K13" i="23" s="1"/>
  <c r="I31" i="23"/>
  <c r="J31" i="23"/>
  <c r="K31" i="23" s="1"/>
  <c r="I37" i="23"/>
  <c r="I20" i="23"/>
  <c r="J45" i="23"/>
  <c r="K45" i="23" s="1"/>
  <c r="J62" i="23"/>
  <c r="K62" i="23" s="1"/>
  <c r="I44" i="23"/>
  <c r="I17" i="23"/>
  <c r="J32" i="23"/>
  <c r="K32" i="23" s="1"/>
  <c r="E150" i="23"/>
  <c r="E141" i="23"/>
  <c r="E137" i="23"/>
  <c r="E147" i="23"/>
  <c r="E152" i="23"/>
  <c r="E139" i="23"/>
  <c r="E154" i="23"/>
  <c r="E145" i="23"/>
  <c r="E134" i="23"/>
  <c r="E138" i="23"/>
  <c r="E133" i="23"/>
  <c r="E146" i="23"/>
  <c r="E132" i="23"/>
  <c r="E151" i="23"/>
  <c r="G145" i="23"/>
  <c r="G147" i="23"/>
  <c r="G151" i="23"/>
  <c r="G137" i="23"/>
  <c r="G134" i="23"/>
  <c r="G150" i="23"/>
  <c r="G139" i="23"/>
  <c r="G138" i="23"/>
  <c r="G132" i="23"/>
  <c r="G146" i="23"/>
  <c r="G154" i="23"/>
  <c r="G133" i="23"/>
  <c r="G152" i="23"/>
  <c r="G141" i="23"/>
  <c r="C151" i="23"/>
  <c r="C145" i="23"/>
  <c r="C134" i="23"/>
  <c r="C150" i="23"/>
  <c r="C135" i="23"/>
  <c r="C138" i="23"/>
  <c r="C147" i="23"/>
  <c r="C132" i="23"/>
  <c r="C148" i="23"/>
  <c r="C137" i="23"/>
  <c r="J48" i="23"/>
  <c r="K48" i="23" s="1"/>
  <c r="I48" i="23"/>
  <c r="J58" i="23"/>
  <c r="K58" i="23" s="1"/>
  <c r="I58" i="23"/>
  <c r="J63" i="23"/>
  <c r="K63" i="23" s="1"/>
  <c r="I63" i="23"/>
  <c r="C23" i="23"/>
  <c r="I61" i="23"/>
  <c r="L120" i="23"/>
  <c r="M120" i="23"/>
  <c r="M105" i="23"/>
  <c r="M103" i="23" s="1"/>
  <c r="M76" i="23" s="1"/>
  <c r="L105" i="23"/>
  <c r="I52" i="23"/>
  <c r="J52" i="23"/>
  <c r="K52" i="23" s="1"/>
  <c r="J19" i="23"/>
  <c r="K19" i="23" s="1"/>
  <c r="I19" i="23"/>
  <c r="J42" i="23"/>
  <c r="K42" i="23" s="1"/>
  <c r="J20" i="23"/>
  <c r="K20" i="23" s="1"/>
  <c r="I18" i="23"/>
  <c r="I41" i="23"/>
  <c r="J41" i="23"/>
  <c r="K41" i="23" s="1"/>
  <c r="I29" i="23"/>
  <c r="I35" i="23"/>
  <c r="I14" i="23"/>
  <c r="I32" i="23"/>
  <c r="J17" i="23"/>
  <c r="K17" i="23" s="1"/>
  <c r="J12" i="23"/>
  <c r="K12" i="23" s="1"/>
  <c r="I12" i="23"/>
  <c r="J39" i="23"/>
  <c r="K39" i="23" s="1"/>
  <c r="I60" i="23"/>
  <c r="J56" i="23"/>
  <c r="K56" i="23" s="1"/>
  <c r="I27" i="23"/>
  <c r="I49" i="23"/>
  <c r="I21" i="23"/>
  <c r="J54" i="23"/>
  <c r="K54" i="23" s="1"/>
  <c r="J60" i="23"/>
  <c r="K60" i="23" s="1"/>
  <c r="F23" i="23"/>
  <c r="G23" i="23"/>
  <c r="I22" i="23"/>
  <c r="J22" i="23"/>
  <c r="K22" i="23" s="1"/>
  <c r="F136" i="23"/>
  <c r="F132" i="23"/>
  <c r="F148" i="23"/>
  <c r="F152" i="23"/>
  <c r="F149" i="23"/>
  <c r="F133" i="23"/>
  <c r="F141" i="23"/>
  <c r="F135" i="23"/>
  <c r="F139" i="23"/>
  <c r="F140" i="23"/>
  <c r="F138" i="23"/>
  <c r="F137" i="23"/>
  <c r="F153" i="23"/>
  <c r="F151" i="23"/>
  <c r="F146" i="23"/>
  <c r="F150" i="23"/>
  <c r="F154" i="23"/>
  <c r="F145" i="23"/>
  <c r="J38" i="23"/>
  <c r="K38" i="23" s="1"/>
  <c r="I36" i="23"/>
  <c r="J36" i="23"/>
  <c r="K36" i="23" s="1"/>
  <c r="I39" i="23"/>
  <c r="J47" i="23"/>
  <c r="K47" i="23" s="1"/>
  <c r="I47" i="23"/>
  <c r="J33" i="23"/>
  <c r="K33" i="23" s="1"/>
  <c r="J35" i="23"/>
  <c r="K35" i="23" s="1"/>
  <c r="J50" i="23"/>
  <c r="K50" i="23" s="1"/>
  <c r="J29" i="23"/>
  <c r="K29" i="23" s="1"/>
  <c r="J14" i="23"/>
  <c r="K14" i="23" s="1"/>
  <c r="I13" i="23"/>
  <c r="I33" i="23"/>
  <c r="I55" i="23"/>
  <c r="D23" i="23"/>
  <c r="J37" i="23"/>
  <c r="K37" i="23" s="1"/>
  <c r="J16" i="23"/>
  <c r="K16" i="23" s="1"/>
  <c r="L100" i="23"/>
  <c r="L75" i="23" s="1"/>
  <c r="B146" i="23"/>
  <c r="B150" i="23"/>
  <c r="B154" i="23"/>
  <c r="B134" i="23"/>
  <c r="B139" i="23"/>
  <c r="B149" i="23"/>
  <c r="B151" i="23"/>
  <c r="B133" i="23"/>
  <c r="B137" i="23"/>
  <c r="B141" i="23"/>
  <c r="B145" i="23"/>
  <c r="B136" i="23"/>
  <c r="B147" i="23"/>
  <c r="B138" i="23"/>
  <c r="B152" i="23"/>
  <c r="B132" i="23"/>
  <c r="L93" i="23"/>
  <c r="L90" i="23" s="1"/>
  <c r="L73" i="23" s="1"/>
  <c r="D139" i="23"/>
  <c r="D147" i="23"/>
  <c r="D151" i="23"/>
  <c r="D133" i="23"/>
  <c r="D141" i="23"/>
  <c r="D136" i="23"/>
  <c r="D134" i="23"/>
  <c r="D138" i="23"/>
  <c r="D132" i="23"/>
  <c r="D152" i="23"/>
  <c r="D146" i="23"/>
  <c r="D150" i="23"/>
  <c r="D154" i="23"/>
  <c r="D145" i="23"/>
  <c r="D149" i="23"/>
  <c r="D137" i="23"/>
  <c r="E23" i="23"/>
  <c r="L106" i="23"/>
  <c r="L77" i="23" s="1"/>
  <c r="C28" i="16"/>
  <c r="I56" i="16"/>
  <c r="C28" i="15"/>
  <c r="I56" i="15"/>
  <c r="C28" i="14"/>
  <c r="I56" i="14"/>
  <c r="C28" i="13"/>
  <c r="I56" i="13"/>
  <c r="C28" i="12"/>
  <c r="I56" i="12"/>
  <c r="I56" i="11"/>
  <c r="C28" i="11"/>
  <c r="M106" i="23" l="1"/>
  <c r="M77" i="23" s="1"/>
  <c r="L103" i="23"/>
  <c r="L76" i="23" s="1"/>
  <c r="M113" i="23"/>
  <c r="M79" i="23" s="1"/>
  <c r="M119" i="23"/>
  <c r="M81" i="23" s="1"/>
  <c r="L119" i="23"/>
  <c r="L81" i="23" s="1"/>
  <c r="M94" i="23"/>
  <c r="M74" i="23" s="1"/>
  <c r="C130" i="23"/>
  <c r="E143" i="23"/>
  <c r="B130" i="23"/>
  <c r="G130" i="23"/>
  <c r="G143" i="23"/>
  <c r="C143" i="23"/>
  <c r="D143" i="23"/>
  <c r="B143" i="23"/>
  <c r="F143" i="23"/>
  <c r="F130" i="23"/>
  <c r="D130" i="23"/>
  <c r="E130" i="23"/>
</calcChain>
</file>

<file path=xl/sharedStrings.xml><?xml version="1.0" encoding="utf-8"?>
<sst xmlns="http://schemas.openxmlformats.org/spreadsheetml/2006/main" count="7803" uniqueCount="292">
  <si>
    <t>Raw Data</t>
  </si>
  <si>
    <t>Notes</t>
  </si>
  <si>
    <t>Major Category</t>
  </si>
  <si>
    <t>Frame limits</t>
  </si>
  <si>
    <t>Frame image name</t>
  </si>
  <si>
    <t>CPC filename</t>
  </si>
  <si>
    <t>Institution</t>
  </si>
  <si>
    <t>Project</t>
  </si>
  <si>
    <t>Station</t>
  </si>
  <si>
    <t>Location</t>
  </si>
  <si>
    <t>Country</t>
  </si>
  <si>
    <t>Sitename</t>
  </si>
  <si>
    <t>Site ID</t>
  </si>
  <si>
    <t>Site Code</t>
  </si>
  <si>
    <t>Latitude</t>
  </si>
  <si>
    <t>Longtitude</t>
  </si>
  <si>
    <t>Easting</t>
  </si>
  <si>
    <t>Northing</t>
  </si>
  <si>
    <t>Projection</t>
  </si>
  <si>
    <t>Datum</t>
  </si>
  <si>
    <t>Transect</t>
  </si>
  <si>
    <t>Transect Direction</t>
  </si>
  <si>
    <t>Transect Length</t>
  </si>
  <si>
    <t>Depth</t>
  </si>
  <si>
    <t>Quad</t>
  </si>
  <si>
    <t>Habitat</t>
  </si>
  <si>
    <t>Water Quality</t>
  </si>
  <si>
    <t>Photo date</t>
  </si>
  <si>
    <t>Photo time</t>
  </si>
  <si>
    <t>Photographer</t>
  </si>
  <si>
    <t>Camera</t>
  </si>
  <si>
    <t>Lens</t>
  </si>
  <si>
    <t>Analysis date</t>
  </si>
  <si>
    <t>Analysis tech</t>
  </si>
  <si>
    <t>MU</t>
  </si>
  <si>
    <t>Mu</t>
  </si>
  <si>
    <t>*</t>
  </si>
  <si>
    <t>C:\use\Escritorio\ARMS\Para análisis\ARMSA_P1_B.bmp</t>
  </si>
  <si>
    <t>C:\use\Escritorio\ARMS\Para análisis\ARMSA_P1_B.cpc</t>
  </si>
  <si>
    <t>Pelagic ARMS</t>
  </si>
  <si>
    <t>Mendexa</t>
  </si>
  <si>
    <t>Spain</t>
  </si>
  <si>
    <t>P1B</t>
  </si>
  <si>
    <t>ANOE</t>
  </si>
  <si>
    <t>M</t>
  </si>
  <si>
    <t>SER</t>
  </si>
  <si>
    <t>An</t>
  </si>
  <si>
    <t>NA</t>
  </si>
  <si>
    <t>Bl</t>
  </si>
  <si>
    <t>RP</t>
  </si>
  <si>
    <t>Al</t>
  </si>
  <si>
    <t>UNI</t>
  </si>
  <si>
    <t>UnI</t>
  </si>
  <si>
    <t>PO</t>
  </si>
  <si>
    <t>Po</t>
  </si>
  <si>
    <t>MYTG</t>
  </si>
  <si>
    <t>APH</t>
  </si>
  <si>
    <t>POL</t>
  </si>
  <si>
    <t>PISL</t>
  </si>
  <si>
    <t>Ar</t>
  </si>
  <si>
    <t>PATSP</t>
  </si>
  <si>
    <t>**</t>
  </si>
  <si>
    <t>BRB</t>
  </si>
  <si>
    <t>B</t>
  </si>
  <si>
    <t>C:\use\Escritorio\ARMS\Para análisis\ARMSA_P1_T.bmp</t>
  </si>
  <si>
    <t>C:\use\Escritorio\ARMS\Para análisis\ARMSA_P1_T.cpc</t>
  </si>
  <si>
    <t>P1T</t>
  </si>
  <si>
    <t>VERS</t>
  </si>
  <si>
    <t>C:\use\Escritorio\ARMS\Para análisis\ARMSA_P4_B.bmp</t>
  </si>
  <si>
    <t>C:\use\Escritorio\ARMS\Para análisis\ARMSA_P4_B.cpc</t>
  </si>
  <si>
    <t>P4B</t>
  </si>
  <si>
    <t>UNI1</t>
  </si>
  <si>
    <t>T</t>
  </si>
  <si>
    <t>BALSP1</t>
  </si>
  <si>
    <t>C:\use\Escritorio\ARMS\Para análisis\ARMSA_P4_T.bmp</t>
  </si>
  <si>
    <t>C:\use\Escritorio\ARMS\Para análisis\ARMSA_P4_T.cpc</t>
  </si>
  <si>
    <t>P4T</t>
  </si>
  <si>
    <t>PO1</t>
  </si>
  <si>
    <t>HIAA</t>
  </si>
  <si>
    <t>C:\use\Escritorio\ARMS\Para análisis\ARMSA_P8_B.bmp</t>
  </si>
  <si>
    <t>C:\use\Escritorio\ARMS\Para análisis\ARMSA_P8_B.cpc</t>
  </si>
  <si>
    <t>P8B</t>
  </si>
  <si>
    <t>transdir 2</t>
  </si>
  <si>
    <t>photog 2</t>
  </si>
  <si>
    <t>PLAP</t>
  </si>
  <si>
    <t>PO2</t>
  </si>
  <si>
    <t>UNI3</t>
  </si>
  <si>
    <t>ASC</t>
  </si>
  <si>
    <t>UC</t>
  </si>
  <si>
    <t>C:\use\Escritorio\ARMS\Para análisis\ARMSA_P8_T.bmp</t>
  </si>
  <si>
    <t>C:\use\Escritorio\ARMS\Para análisis\ARMSA_P8_T.cpc</t>
  </si>
  <si>
    <t>UNI2</t>
  </si>
  <si>
    <t>BALSP2</t>
  </si>
  <si>
    <t>CIR</t>
  </si>
  <si>
    <t>Project:</t>
  </si>
  <si>
    <t>Location:</t>
  </si>
  <si>
    <t>Lat:</t>
  </si>
  <si>
    <t>Long:</t>
  </si>
  <si>
    <t>Transect name/number:</t>
  </si>
  <si>
    <t>Tape Number:</t>
  </si>
  <si>
    <t>Date of Filming:</t>
  </si>
  <si>
    <t>Transect length:</t>
  </si>
  <si>
    <t>Random points/frame:</t>
  </si>
  <si>
    <t>Codefile:</t>
  </si>
  <si>
    <t>C:\CPCe_41_inst\Pelagic ARMS.txt</t>
  </si>
  <si>
    <t>Number of frames:</t>
  </si>
  <si>
    <t>Frames start row:</t>
  </si>
  <si>
    <t>Frames end row:</t>
  </si>
  <si>
    <t>Number of data points:</t>
  </si>
  <si>
    <t>Analysis by:</t>
  </si>
  <si>
    <t>Date of Analysis:</t>
  </si>
  <si>
    <t>File/sheetname:</t>
  </si>
  <si>
    <t>RESULTS SUMMARY CHART</t>
  </si>
  <si>
    <t># Points</t>
  </si>
  <si>
    <t>%</t>
  </si>
  <si>
    <t>SW Index</t>
  </si>
  <si>
    <t>Simpson (1-D)</t>
  </si>
  <si>
    <t>CATEGORIES</t>
  </si>
  <si>
    <t>CORAL (C)</t>
  </si>
  <si>
    <t>Coral</t>
  </si>
  <si>
    <t>ALGAE (AL)</t>
  </si>
  <si>
    <t>Coral (C)</t>
  </si>
  <si>
    <t>ANNELIDA (AN)</t>
  </si>
  <si>
    <t>Algae</t>
  </si>
  <si>
    <t>ARTHROPODA (AR)</t>
  </si>
  <si>
    <t>Rodophyta (Rp)</t>
  </si>
  <si>
    <t>BRYOZOA (B)</t>
  </si>
  <si>
    <t>Annelida</t>
  </si>
  <si>
    <t>BLANK (BL)</t>
  </si>
  <si>
    <t>Aphroditidae (Aph)</t>
  </si>
  <si>
    <t>MOLLUSCA (M)</t>
  </si>
  <si>
    <t>Polychaeta (Pol)</t>
  </si>
  <si>
    <t>MUCILAGUE (MU)</t>
  </si>
  <si>
    <t>Serpulidae (Ser)</t>
  </si>
  <si>
    <t>PORIPHERA (PO)</t>
  </si>
  <si>
    <t>Arthropoda</t>
  </si>
  <si>
    <t>UROCHORDATA (UC)</t>
  </si>
  <si>
    <t>Balanus sp. (1) (BalSp1)</t>
  </si>
  <si>
    <t>UNIDENTIFIED (UNI)</t>
  </si>
  <si>
    <t>Balanus sp. (2) (BalSp2)</t>
  </si>
  <si>
    <t>TAPE (T)</t>
  </si>
  <si>
    <t>Cirripedia (Cir)</t>
  </si>
  <si>
    <t>TOTALS</t>
  </si>
  <si>
    <t>Pisidia longicornis (PisL)</t>
  </si>
  <si>
    <t>Verruca Stroemia (VerS)</t>
  </si>
  <si>
    <t>NOTES (% of transect)</t>
  </si>
  <si>
    <t>Bryozoa</t>
  </si>
  <si>
    <t>NOTES (% of coral)</t>
  </si>
  <si>
    <t>Branched Bryozoa (BrB)</t>
  </si>
  <si>
    <t>Plagioecia patina (PlaP)</t>
  </si>
  <si>
    <t>Blank</t>
  </si>
  <si>
    <t>Not alive (NA)</t>
  </si>
  <si>
    <t>Uncolonizable (Uncol)</t>
  </si>
  <si>
    <t>Mollusca</t>
  </si>
  <si>
    <t>Anomia ephippium (AnoE)</t>
  </si>
  <si>
    <t>Hiatella arctica (HiaA)</t>
  </si>
  <si>
    <t>Mytilus galloprovincialis (MytG)</t>
  </si>
  <si>
    <t>Patella sp. (PatSp)</t>
  </si>
  <si>
    <t>Mucilague</t>
  </si>
  <si>
    <t>Mucilage (Mu)</t>
  </si>
  <si>
    <t>Poriphera</t>
  </si>
  <si>
    <t>Porifera (1) (Po1)</t>
  </si>
  <si>
    <t>Porifera (2) (Po2)</t>
  </si>
  <si>
    <t>Poriphera (Po)</t>
  </si>
  <si>
    <t>Urochordata</t>
  </si>
  <si>
    <t>Ascidiacea (Asc)</t>
  </si>
  <si>
    <t>Unidentified</t>
  </si>
  <si>
    <t>Unidentified (UnI)</t>
  </si>
  <si>
    <t>Unidentified (1) (UnI1)</t>
  </si>
  <si>
    <t>Unidentified (2) (UnI2)</t>
  </si>
  <si>
    <t>Unidentified (3) (UnI3)</t>
  </si>
  <si>
    <t>Tape</t>
  </si>
  <si>
    <t>Tape (T)</t>
  </si>
  <si>
    <t>Total pts. minus (tape+wand+shadow):</t>
  </si>
  <si>
    <t>C:\use\Escritorio\ARMS\Para análisis\Pelagic_ARMS.xlsx:ARMSA_P8_T</t>
  </si>
  <si>
    <t>Project Name</t>
  </si>
  <si>
    <t>Site Name</t>
  </si>
  <si>
    <t>Longitude</t>
  </si>
  <si>
    <t>Transect Dir.</t>
  </si>
  <si>
    <t>Water Qual.</t>
  </si>
  <si>
    <t>Image Date</t>
  </si>
  <si>
    <t>Image Time</t>
  </si>
  <si>
    <t>Analysis Date</t>
  </si>
  <si>
    <t>Analysis Tech.</t>
  </si>
  <si>
    <t>File Name</t>
  </si>
  <si>
    <t>Image Name</t>
  </si>
  <si>
    <t>Total Points</t>
  </si>
  <si>
    <t>Point #</t>
  </si>
  <si>
    <t>Class ID</t>
  </si>
  <si>
    <t>ID Name</t>
  </si>
  <si>
    <t>ID Code</t>
  </si>
  <si>
    <t>Subcategory</t>
  </si>
  <si>
    <t>X</t>
  </si>
  <si>
    <t>Y</t>
  </si>
  <si>
    <t>Mucilage</t>
  </si>
  <si>
    <t>Anomia ephippium</t>
  </si>
  <si>
    <t>AnoE</t>
  </si>
  <si>
    <t>Serpulidae</t>
  </si>
  <si>
    <t>Ser</t>
  </si>
  <si>
    <t>Not alive</t>
  </si>
  <si>
    <t>Rodophyta</t>
  </si>
  <si>
    <t>Rp</t>
  </si>
  <si>
    <t>Mytilus galloprovincialis</t>
  </si>
  <si>
    <t>MytG</t>
  </si>
  <si>
    <t>Aphroditidae</t>
  </si>
  <si>
    <t>Aph</t>
  </si>
  <si>
    <t>Polychaeta</t>
  </si>
  <si>
    <t>Pol</t>
  </si>
  <si>
    <t>Pisidia longicornis</t>
  </si>
  <si>
    <t>PisL</t>
  </si>
  <si>
    <t>Patella sp.</t>
  </si>
  <si>
    <t>PatSp</t>
  </si>
  <si>
    <t>Branched Bryozoa</t>
  </si>
  <si>
    <t>BrB</t>
  </si>
  <si>
    <t>Verruca Stroemia</t>
  </si>
  <si>
    <t>VerS</t>
  </si>
  <si>
    <t>Unidentified (1)</t>
  </si>
  <si>
    <t>UnI1</t>
  </si>
  <si>
    <t>Balanus sp. (1)</t>
  </si>
  <si>
    <t>BalSp1</t>
  </si>
  <si>
    <t>Porifera (1)</t>
  </si>
  <si>
    <t>Po1</t>
  </si>
  <si>
    <t>Hiatella arctica</t>
  </si>
  <si>
    <t>HiaA</t>
  </si>
  <si>
    <t>Plagioecia patina</t>
  </si>
  <si>
    <t>PlaP</t>
  </si>
  <si>
    <t>Porifera (2)</t>
  </si>
  <si>
    <t>Po2</t>
  </si>
  <si>
    <t>Unidentified (3)</t>
  </si>
  <si>
    <t>UnI3</t>
  </si>
  <si>
    <t>Ascidiacea</t>
  </si>
  <si>
    <t>Asc</t>
  </si>
  <si>
    <t>Unidentified (2)</t>
  </si>
  <si>
    <t>UnI2</t>
  </si>
  <si>
    <t>Balanus sp. (2)</t>
  </si>
  <si>
    <t>BalSp2</t>
  </si>
  <si>
    <t>Cirripedia</t>
  </si>
  <si>
    <t>Cir</t>
  </si>
  <si>
    <t>Analysis date:</t>
  </si>
  <si>
    <t>Dataset name:</t>
  </si>
  <si>
    <t>C:\use\Escritorio\ARMS\Para análisis\Pelagic_ARMS.xlsx:Data summary</t>
  </si>
  <si>
    <t>TRANSECT NAME</t>
  </si>
  <si>
    <t>ARMSA_P1_B</t>
  </si>
  <si>
    <t>ARMSA_P1_T</t>
  </si>
  <si>
    <t>ARMSA_P4_B</t>
  </si>
  <si>
    <t>ARMSA_P4_T</t>
  </si>
  <si>
    <t>ARMSA_P8_B</t>
  </si>
  <si>
    <t>ARMSA_P8_T</t>
  </si>
  <si>
    <t>Number of frames</t>
  </si>
  <si>
    <t>Total points</t>
  </si>
  <si>
    <t>Total points (minus tape+wand+shadow)</t>
  </si>
  <si>
    <t>MAJOR CATEGORY (% of transect)</t>
  </si>
  <si>
    <t>MEAN</t>
  </si>
  <si>
    <t>STD. DEV.</t>
  </si>
  <si>
    <t>STD. ERROR</t>
  </si>
  <si>
    <t>Sum (excluding tape+shadow+wand)</t>
  </si>
  <si>
    <t>SUBCATEGORIES (% of transect)</t>
  </si>
  <si>
    <t>Rodophyta (RP)</t>
  </si>
  <si>
    <t>Aphroditidae (APH)</t>
  </si>
  <si>
    <t>Polychaeta (POL)</t>
  </si>
  <si>
    <t>Serpulidae (SER)</t>
  </si>
  <si>
    <t>Balanus sp. (1) (BALSP1)</t>
  </si>
  <si>
    <t>Balanus sp. (2) (BALSP2)</t>
  </si>
  <si>
    <t>Cirripedia (CIR)</t>
  </si>
  <si>
    <t>Pisidia longicornis (PISL)</t>
  </si>
  <si>
    <t>Verruca Stroemia (VERS)</t>
  </si>
  <si>
    <t>Branched Bryozoa (BRB)</t>
  </si>
  <si>
    <t>Plagioecia patina (PLAP)</t>
  </si>
  <si>
    <t>Uncolonizable (UNCOL)</t>
  </si>
  <si>
    <t>Anomia ephippium (ANOE)</t>
  </si>
  <si>
    <t>Hiatella arctica (HIAA)</t>
  </si>
  <si>
    <t>Mytilus galloprovincialis (MYTG)</t>
  </si>
  <si>
    <t>Patella sp. (PATSP)</t>
  </si>
  <si>
    <t>Mucilage (MU)</t>
  </si>
  <si>
    <t>Porifera (1) (PO1)</t>
  </si>
  <si>
    <t>Porifera (2) (PO2)</t>
  </si>
  <si>
    <t>Poriphera (PO)</t>
  </si>
  <si>
    <t>Ascidiacea (ASC)</t>
  </si>
  <si>
    <t>Unidentified (UNI)</t>
  </si>
  <si>
    <t>Unidentified (1) (UNI1)</t>
  </si>
  <si>
    <t>Unidentified (2) (UNI2)</t>
  </si>
  <si>
    <t>Unidentified (3) (UNI3)</t>
  </si>
  <si>
    <t>MAJOR CATEGORY (occurring in transect)</t>
  </si>
  <si>
    <t>SUMS</t>
  </si>
  <si>
    <t>SW INDEX</t>
  </si>
  <si>
    <t>SIMPSON (1-D)</t>
  </si>
  <si>
    <t>TOTAL TRANSECT POINTS</t>
  </si>
  <si>
    <t>SUBCATEGORIES (occurring in transect)</t>
  </si>
  <si>
    <t>NOTES (occurring in transect)</t>
  </si>
  <si>
    <t>NOTES (occurring in coral)</t>
  </si>
  <si>
    <t>Shannon-Weaver Index</t>
  </si>
  <si>
    <t>Simpson Index of Diversity (1-D)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</si>
</sst>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13">
    <border>
      <left/>
      <right/>
      <top/>
      <bottom/>
      <diagonal/>
    </border>
    <border>
      <left/>
      <right/>
      <top style="thick">
        <color indexed="64"/>
      </top>
      <bottom/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ck">
        <color auto="1"/>
      </left>
      <right/>
      <top style="thick">
        <color indexed="64"/>
      </top>
      <bottom style="thick">
        <color indexed="64"/>
      </bottom>
      <diagonal/>
    </border>
    <border>
      <left style="thick">
        <color auto="1"/>
      </left>
      <right/>
      <top style="thick">
        <color indexed="64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indexed="64"/>
      </bottom>
      <diagonal/>
    </border>
    <border>
      <left/>
      <right style="thick">
        <color auto="1"/>
      </right>
      <top style="thick">
        <color indexed="64"/>
      </top>
      <bottom style="thick">
        <color indexed="64"/>
      </bottom>
      <diagonal/>
    </border>
    <border>
      <left/>
      <right style="thick">
        <color auto="1"/>
      </right>
      <top style="thick">
        <color indexed="64"/>
      </top>
      <bottom/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thick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/>
    <xf numFmtId="0" fontId="1" fillId="0" borderId="0" xfId="0" applyFont="1" applyAlignment="1">
      <alignment horizontal="center"/>
    </xf>
    <xf numFmtId="2" fontId="0" fillId="0" borderId="0" xfId="0" applyNumberFormat="1"/>
    <xf numFmtId="0" fontId="1" fillId="0" borderId="1" xfId="0" applyFont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2" borderId="0" xfId="0" applyFill="1"/>
    <xf numFmtId="2" fontId="0" fillId="2" borderId="0" xfId="0" applyNumberFormat="1" applyFill="1"/>
    <xf numFmtId="2" fontId="1" fillId="0" borderId="0" xfId="0" applyNumberFormat="1" applyFont="1"/>
    <xf numFmtId="0" fontId="1" fillId="0" borderId="1" xfId="0" applyFont="1" applyBorder="1"/>
    <xf numFmtId="0" fontId="1" fillId="0" borderId="4" xfId="0" applyFont="1" applyBorder="1"/>
    <xf numFmtId="0" fontId="0" fillId="0" borderId="4" xfId="0" applyBorder="1"/>
    <xf numFmtId="2" fontId="0" fillId="0" borderId="4" xfId="0" applyNumberFormat="1" applyBorder="1"/>
    <xf numFmtId="0" fontId="0" fillId="0" borderId="1" xfId="0" applyBorder="1"/>
    <xf numFmtId="0" fontId="2" fillId="0" borderId="0" xfId="0" applyFont="1"/>
    <xf numFmtId="0" fontId="2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1" fontId="3" fillId="0" borderId="0" xfId="0" applyNumberFormat="1" applyFont="1"/>
    <xf numFmtId="1" fontId="3" fillId="0" borderId="0" xfId="0" applyNumberFormat="1" applyFont="1" applyAlignment="1">
      <alignment horizontal="center"/>
    </xf>
    <xf numFmtId="2" fontId="2" fillId="0" borderId="0" xfId="0" applyNumberFormat="1" applyFont="1"/>
    <xf numFmtId="0" fontId="2" fillId="2" borderId="0" xfId="0" applyFont="1" applyFill="1"/>
    <xf numFmtId="2" fontId="2" fillId="2" borderId="0" xfId="0" applyNumberFormat="1" applyFont="1" applyFill="1"/>
    <xf numFmtId="1" fontId="2" fillId="0" borderId="0" xfId="0" applyNumberFormat="1" applyFont="1"/>
    <xf numFmtId="1" fontId="2" fillId="2" borderId="0" xfId="0" applyNumberFormat="1" applyFont="1" applyFill="1"/>
    <xf numFmtId="0" fontId="3" fillId="0" borderId="1" xfId="0" applyFont="1" applyBorder="1" applyAlignment="1">
      <alignment horizontal="center"/>
    </xf>
    <xf numFmtId="0" fontId="2" fillId="0" borderId="1" xfId="0" applyFont="1" applyBorder="1"/>
    <xf numFmtId="0" fontId="2" fillId="0" borderId="4" xfId="0" applyFont="1" applyBorder="1"/>
    <xf numFmtId="0" fontId="3" fillId="0" borderId="2" xfId="0" applyFont="1" applyBorder="1" applyAlignment="1">
      <alignment horizontal="center"/>
    </xf>
    <xf numFmtId="0" fontId="2" fillId="0" borderId="2" xfId="0" applyFont="1" applyBorder="1"/>
    <xf numFmtId="1" fontId="3" fillId="0" borderId="1" xfId="0" applyNumberFormat="1" applyFont="1" applyBorder="1" applyAlignment="1">
      <alignment horizontal="center"/>
    </xf>
    <xf numFmtId="1" fontId="3" fillId="0" borderId="4" xfId="0" applyNumberFormat="1" applyFont="1" applyBorder="1" applyAlignment="1">
      <alignment horizontal="center"/>
    </xf>
    <xf numFmtId="2" fontId="3" fillId="0" borderId="1" xfId="0" applyNumberFormat="1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2" fillId="2" borderId="7" xfId="0" applyFont="1" applyFill="1" applyBorder="1"/>
    <xf numFmtId="0" fontId="2" fillId="0" borderId="7" xfId="0" applyFont="1" applyBorder="1"/>
    <xf numFmtId="0" fontId="3" fillId="2" borderId="7" xfId="0" applyFont="1" applyFill="1" applyBorder="1"/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12" xfId="0" applyFont="1" applyBorder="1"/>
    <xf numFmtId="0" fontId="2" fillId="2" borderId="11" xfId="0" applyFont="1" applyFill="1" applyBorder="1"/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2" fontId="2" fillId="0" borderId="11" xfId="0" applyNumberFormat="1" applyFont="1" applyBorder="1"/>
    <xf numFmtId="2" fontId="2" fillId="2" borderId="11" xfId="0" applyNumberFormat="1" applyFont="1" applyFill="1" applyBorder="1"/>
    <xf numFmtId="0" fontId="1" fillId="0" borderId="6" xfId="0" applyFont="1" applyBorder="1"/>
    <xf numFmtId="0" fontId="0" fillId="0" borderId="10" xfId="0" applyBorder="1"/>
    <xf numFmtId="0" fontId="1" fillId="0" borderId="7" xfId="0" applyFont="1" applyBorder="1"/>
    <xf numFmtId="0" fontId="0" fillId="0" borderId="11" xfId="0" applyBorder="1"/>
    <xf numFmtId="0" fontId="1" fillId="0" borderId="8" xfId="0" applyFont="1" applyBorder="1"/>
    <xf numFmtId="0" fontId="0" fillId="0" borderId="12" xfId="0" applyBorder="1"/>
    <xf numFmtId="0" fontId="1" fillId="0" borderId="10" xfId="0" applyFont="1" applyBorder="1" applyAlignment="1">
      <alignment horizontal="center"/>
    </xf>
    <xf numFmtId="0" fontId="0" fillId="2" borderId="7" xfId="0" applyFill="1" applyBorder="1"/>
    <xf numFmtId="2" fontId="0" fillId="2" borderId="11" xfId="0" applyNumberFormat="1" applyFill="1" applyBorder="1"/>
    <xf numFmtId="0" fontId="0" fillId="0" borderId="7" xfId="0" applyBorder="1"/>
    <xf numFmtId="2" fontId="0" fillId="0" borderId="11" xfId="0" applyNumberFormat="1" applyBorder="1"/>
    <xf numFmtId="0" fontId="0" fillId="0" borderId="8" xfId="0" applyBorder="1"/>
  </cellXfs>
  <cellStyles count="1">
    <cellStyle name="Normala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0C0C0"/>
      <rgbColor rgb="00CCFFFF"/>
      <rgbColor rgb="00CCFFCC"/>
      <rgbColor rgb="00FFFF99"/>
      <rgbColor rgb="00FF99CC"/>
      <rgbColor rgb="00FFCC99"/>
      <rgbColor rgb="0099CC00"/>
      <rgbColor rgb="000F0F0F"/>
      <rgbColor rgb="00FF0000"/>
      <rgbColor rgb="00FF8000"/>
      <rgbColor rgb="000080FF"/>
      <rgbColor rgb="00FFFF00"/>
      <rgbColor rgb="00FFFFFF"/>
      <rgbColor rgb="0000FF00"/>
      <rgbColor rgb="00804000"/>
      <rgbColor rgb="00FF80FF"/>
      <rgbColor rgb="00DFDFDF"/>
      <rgbColor rgb="008F8F8F"/>
      <rgbColor rgb="000F0F0F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E556E-261A-416C-8D10-EA0FAFFC7F18}">
  <dimension ref="A1:AH66"/>
  <sheetViews>
    <sheetView topLeftCell="AF1" workbookViewId="0"/>
  </sheetViews>
  <sheetFormatPr defaultColWidth="11.42578125" defaultRowHeight="15"/>
  <cols>
    <col min="1" max="1" width="8.85546875" bestFit="1" customWidth="1"/>
    <col min="2" max="2" width="5.7109375" bestFit="1" customWidth="1"/>
    <col min="3" max="3" width="13.85546875" bestFit="1" customWidth="1"/>
    <col min="4" max="4" width="11.140625" bestFit="1" customWidth="1"/>
    <col min="5" max="5" width="48.5703125" bestFit="1" customWidth="1"/>
    <col min="6" max="6" width="47.5703125" bestFit="1" customWidth="1"/>
  </cols>
  <sheetData>
    <row r="1" spans="1:34" ht="16.5" thickTop="1" thickBot="1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6" t="s">
        <v>27</v>
      </c>
      <c r="AC1" s="6" t="s">
        <v>28</v>
      </c>
      <c r="AD1" s="6" t="s">
        <v>29</v>
      </c>
      <c r="AE1" s="6" t="s">
        <v>30</v>
      </c>
      <c r="AF1" s="6" t="s">
        <v>31</v>
      </c>
      <c r="AG1" s="6" t="s">
        <v>32</v>
      </c>
      <c r="AH1" s="6" t="s">
        <v>33</v>
      </c>
    </row>
    <row r="2" spans="1:34" ht="15.75" thickTop="1">
      <c r="A2" s="50" t="s">
        <v>34</v>
      </c>
      <c r="B2" s="10"/>
      <c r="C2" s="14" t="s">
        <v>35</v>
      </c>
      <c r="D2" s="14" t="s">
        <v>36</v>
      </c>
      <c r="E2" s="14" t="s">
        <v>37</v>
      </c>
      <c r="F2" s="14" t="s">
        <v>38</v>
      </c>
      <c r="G2" s="14"/>
      <c r="H2" s="14" t="s">
        <v>39</v>
      </c>
      <c r="I2" s="14">
        <v>1</v>
      </c>
      <c r="J2" s="14" t="s">
        <v>40</v>
      </c>
      <c r="K2" s="14" t="s">
        <v>41</v>
      </c>
      <c r="L2" s="14"/>
      <c r="M2" s="14"/>
      <c r="N2" s="14" t="s">
        <v>42</v>
      </c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51"/>
    </row>
    <row r="3" spans="1:34">
      <c r="A3" s="52" t="s">
        <v>34</v>
      </c>
      <c r="B3" s="2"/>
      <c r="C3" t="s">
        <v>35</v>
      </c>
      <c r="E3" t="s">
        <v>37</v>
      </c>
      <c r="F3" t="s">
        <v>38</v>
      </c>
      <c r="H3" t="s">
        <v>39</v>
      </c>
      <c r="I3">
        <v>1</v>
      </c>
      <c r="J3" t="s">
        <v>40</v>
      </c>
      <c r="K3" t="s">
        <v>41</v>
      </c>
      <c r="N3" t="s">
        <v>42</v>
      </c>
      <c r="AH3" s="53"/>
    </row>
    <row r="4" spans="1:34">
      <c r="A4" s="52" t="s">
        <v>34</v>
      </c>
      <c r="B4" s="2"/>
      <c r="C4" t="s">
        <v>35</v>
      </c>
      <c r="E4" t="s">
        <v>37</v>
      </c>
      <c r="F4" t="s">
        <v>38</v>
      </c>
      <c r="H4" t="s">
        <v>39</v>
      </c>
      <c r="I4">
        <v>1</v>
      </c>
      <c r="J4" t="s">
        <v>40</v>
      </c>
      <c r="K4" t="s">
        <v>41</v>
      </c>
      <c r="N4" t="s">
        <v>42</v>
      </c>
      <c r="AH4" s="53"/>
    </row>
    <row r="5" spans="1:34">
      <c r="A5" s="52" t="s">
        <v>43</v>
      </c>
      <c r="B5" s="2"/>
      <c r="C5" t="s">
        <v>44</v>
      </c>
      <c r="E5" t="s">
        <v>37</v>
      </c>
      <c r="F5" t="s">
        <v>38</v>
      </c>
      <c r="H5" t="s">
        <v>39</v>
      </c>
      <c r="I5">
        <v>1</v>
      </c>
      <c r="J5" t="s">
        <v>40</v>
      </c>
      <c r="K5" t="s">
        <v>41</v>
      </c>
      <c r="N5" t="s">
        <v>42</v>
      </c>
      <c r="AH5" s="53"/>
    </row>
    <row r="6" spans="1:34">
      <c r="A6" s="52" t="s">
        <v>45</v>
      </c>
      <c r="B6" s="2"/>
      <c r="C6" t="s">
        <v>46</v>
      </c>
      <c r="E6" t="s">
        <v>37</v>
      </c>
      <c r="F6" t="s">
        <v>38</v>
      </c>
      <c r="H6" t="s">
        <v>39</v>
      </c>
      <c r="I6">
        <v>1</v>
      </c>
      <c r="J6" t="s">
        <v>40</v>
      </c>
      <c r="K6" t="s">
        <v>41</v>
      </c>
      <c r="N6" t="s">
        <v>42</v>
      </c>
      <c r="AH6" s="53"/>
    </row>
    <row r="7" spans="1:34">
      <c r="A7" s="52" t="s">
        <v>47</v>
      </c>
      <c r="B7" s="2"/>
      <c r="C7" t="s">
        <v>48</v>
      </c>
      <c r="E7" t="s">
        <v>37</v>
      </c>
      <c r="F7" t="s">
        <v>38</v>
      </c>
      <c r="H7" t="s">
        <v>39</v>
      </c>
      <c r="I7">
        <v>1</v>
      </c>
      <c r="J7" t="s">
        <v>40</v>
      </c>
      <c r="K7" t="s">
        <v>41</v>
      </c>
      <c r="N7" t="s">
        <v>42</v>
      </c>
      <c r="AH7" s="53"/>
    </row>
    <row r="8" spans="1:34">
      <c r="A8" s="52" t="s">
        <v>49</v>
      </c>
      <c r="B8" s="2"/>
      <c r="C8" t="s">
        <v>50</v>
      </c>
      <c r="E8" t="s">
        <v>37</v>
      </c>
      <c r="F8" t="s">
        <v>38</v>
      </c>
      <c r="H8" t="s">
        <v>39</v>
      </c>
      <c r="I8">
        <v>1</v>
      </c>
      <c r="J8" t="s">
        <v>40</v>
      </c>
      <c r="K8" t="s">
        <v>41</v>
      </c>
      <c r="N8" t="s">
        <v>42</v>
      </c>
      <c r="AH8" s="53"/>
    </row>
    <row r="9" spans="1:34">
      <c r="A9" s="52" t="s">
        <v>34</v>
      </c>
      <c r="B9" s="2"/>
      <c r="C9" t="s">
        <v>35</v>
      </c>
      <c r="E9" t="s">
        <v>37</v>
      </c>
      <c r="F9" t="s">
        <v>38</v>
      </c>
      <c r="H9" t="s">
        <v>39</v>
      </c>
      <c r="I9">
        <v>1</v>
      </c>
      <c r="J9" t="s">
        <v>40</v>
      </c>
      <c r="K9" t="s">
        <v>41</v>
      </c>
      <c r="N9" t="s">
        <v>42</v>
      </c>
      <c r="AH9" s="53"/>
    </row>
    <row r="10" spans="1:34">
      <c r="A10" s="52" t="s">
        <v>45</v>
      </c>
      <c r="B10" s="2"/>
      <c r="C10" t="s">
        <v>46</v>
      </c>
      <c r="E10" t="s">
        <v>37</v>
      </c>
      <c r="F10" t="s">
        <v>38</v>
      </c>
      <c r="H10" t="s">
        <v>39</v>
      </c>
      <c r="I10">
        <v>1</v>
      </c>
      <c r="J10" t="s">
        <v>40</v>
      </c>
      <c r="K10" t="s">
        <v>41</v>
      </c>
      <c r="N10" t="s">
        <v>42</v>
      </c>
      <c r="AH10" s="53"/>
    </row>
    <row r="11" spans="1:34">
      <c r="A11" s="52" t="s">
        <v>34</v>
      </c>
      <c r="B11" s="2"/>
      <c r="C11" t="s">
        <v>35</v>
      </c>
      <c r="E11" t="s">
        <v>37</v>
      </c>
      <c r="F11" t="s">
        <v>38</v>
      </c>
      <c r="H11" t="s">
        <v>39</v>
      </c>
      <c r="I11">
        <v>1</v>
      </c>
      <c r="J11" t="s">
        <v>40</v>
      </c>
      <c r="K11" t="s">
        <v>41</v>
      </c>
      <c r="N11" t="s">
        <v>42</v>
      </c>
      <c r="AH11" s="53"/>
    </row>
    <row r="12" spans="1:34">
      <c r="A12" s="52" t="s">
        <v>47</v>
      </c>
      <c r="B12" s="2"/>
      <c r="C12" t="s">
        <v>48</v>
      </c>
      <c r="E12" t="s">
        <v>37</v>
      </c>
      <c r="F12" t="s">
        <v>38</v>
      </c>
      <c r="H12" t="s">
        <v>39</v>
      </c>
      <c r="I12">
        <v>1</v>
      </c>
      <c r="J12" t="s">
        <v>40</v>
      </c>
      <c r="K12" t="s">
        <v>41</v>
      </c>
      <c r="N12" t="s">
        <v>42</v>
      </c>
      <c r="AH12" s="53"/>
    </row>
    <row r="13" spans="1:34">
      <c r="A13" s="52" t="s">
        <v>34</v>
      </c>
      <c r="B13" s="2"/>
      <c r="C13" t="s">
        <v>35</v>
      </c>
      <c r="E13" t="s">
        <v>37</v>
      </c>
      <c r="F13" t="s">
        <v>38</v>
      </c>
      <c r="H13" t="s">
        <v>39</v>
      </c>
      <c r="I13">
        <v>1</v>
      </c>
      <c r="J13" t="s">
        <v>40</v>
      </c>
      <c r="K13" t="s">
        <v>41</v>
      </c>
      <c r="N13" t="s">
        <v>42</v>
      </c>
      <c r="AH13" s="53"/>
    </row>
    <row r="14" spans="1:34">
      <c r="A14" s="52" t="s">
        <v>43</v>
      </c>
      <c r="B14" s="2"/>
      <c r="C14" t="s">
        <v>44</v>
      </c>
      <c r="E14" t="s">
        <v>37</v>
      </c>
      <c r="F14" t="s">
        <v>38</v>
      </c>
      <c r="H14" t="s">
        <v>39</v>
      </c>
      <c r="I14">
        <v>1</v>
      </c>
      <c r="J14" t="s">
        <v>40</v>
      </c>
      <c r="K14" t="s">
        <v>41</v>
      </c>
      <c r="N14" t="s">
        <v>42</v>
      </c>
      <c r="AH14" s="53"/>
    </row>
    <row r="15" spans="1:34">
      <c r="A15" s="52" t="s">
        <v>34</v>
      </c>
      <c r="B15" s="2"/>
      <c r="C15" t="s">
        <v>35</v>
      </c>
      <c r="E15" t="s">
        <v>37</v>
      </c>
      <c r="F15" t="s">
        <v>38</v>
      </c>
      <c r="H15" t="s">
        <v>39</v>
      </c>
      <c r="I15">
        <v>1</v>
      </c>
      <c r="J15" t="s">
        <v>40</v>
      </c>
      <c r="K15" t="s">
        <v>41</v>
      </c>
      <c r="N15" t="s">
        <v>42</v>
      </c>
      <c r="AH15" s="53"/>
    </row>
    <row r="16" spans="1:34">
      <c r="A16" s="52" t="s">
        <v>34</v>
      </c>
      <c r="B16" s="2"/>
      <c r="C16" t="s">
        <v>35</v>
      </c>
      <c r="E16" t="s">
        <v>37</v>
      </c>
      <c r="F16" t="s">
        <v>38</v>
      </c>
      <c r="H16" t="s">
        <v>39</v>
      </c>
      <c r="I16">
        <v>1</v>
      </c>
      <c r="J16" t="s">
        <v>40</v>
      </c>
      <c r="K16" t="s">
        <v>41</v>
      </c>
      <c r="N16" t="s">
        <v>42</v>
      </c>
      <c r="AH16" s="53"/>
    </row>
    <row r="17" spans="1:34">
      <c r="A17" s="52" t="s">
        <v>49</v>
      </c>
      <c r="B17" s="2"/>
      <c r="C17" t="s">
        <v>50</v>
      </c>
      <c r="E17" t="s">
        <v>37</v>
      </c>
      <c r="F17" t="s">
        <v>38</v>
      </c>
      <c r="H17" t="s">
        <v>39</v>
      </c>
      <c r="I17">
        <v>1</v>
      </c>
      <c r="J17" t="s">
        <v>40</v>
      </c>
      <c r="K17" t="s">
        <v>41</v>
      </c>
      <c r="N17" t="s">
        <v>42</v>
      </c>
      <c r="AH17" s="53"/>
    </row>
    <row r="18" spans="1:34">
      <c r="A18" s="52" t="s">
        <v>43</v>
      </c>
      <c r="B18" s="2"/>
      <c r="C18" t="s">
        <v>44</v>
      </c>
      <c r="E18" t="s">
        <v>37</v>
      </c>
      <c r="F18" t="s">
        <v>38</v>
      </c>
      <c r="H18" t="s">
        <v>39</v>
      </c>
      <c r="I18">
        <v>1</v>
      </c>
      <c r="J18" t="s">
        <v>40</v>
      </c>
      <c r="K18" t="s">
        <v>41</v>
      </c>
      <c r="N18" t="s">
        <v>42</v>
      </c>
      <c r="AH18" s="53"/>
    </row>
    <row r="19" spans="1:34">
      <c r="A19" s="52" t="s">
        <v>34</v>
      </c>
      <c r="B19" s="2"/>
      <c r="C19" t="s">
        <v>35</v>
      </c>
      <c r="E19" t="s">
        <v>37</v>
      </c>
      <c r="F19" t="s">
        <v>38</v>
      </c>
      <c r="H19" t="s">
        <v>39</v>
      </c>
      <c r="I19">
        <v>1</v>
      </c>
      <c r="J19" t="s">
        <v>40</v>
      </c>
      <c r="K19" t="s">
        <v>41</v>
      </c>
      <c r="N19" t="s">
        <v>42</v>
      </c>
      <c r="AH19" s="53"/>
    </row>
    <row r="20" spans="1:34">
      <c r="A20" s="52" t="s">
        <v>47</v>
      </c>
      <c r="B20" s="2"/>
      <c r="C20" t="s">
        <v>48</v>
      </c>
      <c r="E20" t="s">
        <v>37</v>
      </c>
      <c r="F20" t="s">
        <v>38</v>
      </c>
      <c r="H20" t="s">
        <v>39</v>
      </c>
      <c r="I20">
        <v>1</v>
      </c>
      <c r="J20" t="s">
        <v>40</v>
      </c>
      <c r="K20" t="s">
        <v>41</v>
      </c>
      <c r="N20" t="s">
        <v>42</v>
      </c>
      <c r="AH20" s="53"/>
    </row>
    <row r="21" spans="1:34">
      <c r="A21" s="52" t="s">
        <v>51</v>
      </c>
      <c r="B21" s="2"/>
      <c r="C21" t="s">
        <v>52</v>
      </c>
      <c r="E21" t="s">
        <v>37</v>
      </c>
      <c r="F21" t="s">
        <v>38</v>
      </c>
      <c r="H21" t="s">
        <v>39</v>
      </c>
      <c r="I21">
        <v>1</v>
      </c>
      <c r="J21" t="s">
        <v>40</v>
      </c>
      <c r="K21" t="s">
        <v>41</v>
      </c>
      <c r="N21" t="s">
        <v>42</v>
      </c>
      <c r="AH21" s="53"/>
    </row>
    <row r="22" spans="1:34">
      <c r="A22" s="52" t="s">
        <v>34</v>
      </c>
      <c r="B22" s="2"/>
      <c r="C22" t="s">
        <v>35</v>
      </c>
      <c r="E22" t="s">
        <v>37</v>
      </c>
      <c r="F22" t="s">
        <v>38</v>
      </c>
      <c r="H22" t="s">
        <v>39</v>
      </c>
      <c r="I22">
        <v>1</v>
      </c>
      <c r="J22" t="s">
        <v>40</v>
      </c>
      <c r="K22" t="s">
        <v>41</v>
      </c>
      <c r="N22" t="s">
        <v>42</v>
      </c>
      <c r="AH22" s="53"/>
    </row>
    <row r="23" spans="1:34">
      <c r="A23" s="52" t="s">
        <v>34</v>
      </c>
      <c r="B23" s="2"/>
      <c r="C23" t="s">
        <v>35</v>
      </c>
      <c r="E23" t="s">
        <v>37</v>
      </c>
      <c r="F23" t="s">
        <v>38</v>
      </c>
      <c r="H23" t="s">
        <v>39</v>
      </c>
      <c r="I23">
        <v>1</v>
      </c>
      <c r="J23" t="s">
        <v>40</v>
      </c>
      <c r="K23" t="s">
        <v>41</v>
      </c>
      <c r="N23" t="s">
        <v>42</v>
      </c>
      <c r="AH23" s="53"/>
    </row>
    <row r="24" spans="1:34">
      <c r="A24" s="52" t="s">
        <v>53</v>
      </c>
      <c r="B24" s="2"/>
      <c r="C24" t="s">
        <v>54</v>
      </c>
      <c r="E24" t="s">
        <v>37</v>
      </c>
      <c r="F24" t="s">
        <v>38</v>
      </c>
      <c r="H24" t="s">
        <v>39</v>
      </c>
      <c r="I24">
        <v>1</v>
      </c>
      <c r="J24" t="s">
        <v>40</v>
      </c>
      <c r="K24" t="s">
        <v>41</v>
      </c>
      <c r="N24" t="s">
        <v>42</v>
      </c>
      <c r="AH24" s="53"/>
    </row>
    <row r="25" spans="1:34">
      <c r="A25" s="52" t="s">
        <v>34</v>
      </c>
      <c r="B25" s="2"/>
      <c r="C25" t="s">
        <v>35</v>
      </c>
      <c r="E25" t="s">
        <v>37</v>
      </c>
      <c r="F25" t="s">
        <v>38</v>
      </c>
      <c r="H25" t="s">
        <v>39</v>
      </c>
      <c r="I25">
        <v>1</v>
      </c>
      <c r="J25" t="s">
        <v>40</v>
      </c>
      <c r="K25" t="s">
        <v>41</v>
      </c>
      <c r="N25" t="s">
        <v>42</v>
      </c>
      <c r="AH25" s="53"/>
    </row>
    <row r="26" spans="1:34">
      <c r="A26" s="52" t="s">
        <v>55</v>
      </c>
      <c r="B26" s="2"/>
      <c r="C26" t="s">
        <v>44</v>
      </c>
      <c r="E26" t="s">
        <v>37</v>
      </c>
      <c r="F26" t="s">
        <v>38</v>
      </c>
      <c r="H26" t="s">
        <v>39</v>
      </c>
      <c r="I26">
        <v>1</v>
      </c>
      <c r="J26" t="s">
        <v>40</v>
      </c>
      <c r="K26" t="s">
        <v>41</v>
      </c>
      <c r="N26" t="s">
        <v>42</v>
      </c>
      <c r="AH26" s="53"/>
    </row>
    <row r="27" spans="1:34">
      <c r="A27" s="52" t="s">
        <v>56</v>
      </c>
      <c r="B27" s="2"/>
      <c r="C27" t="s">
        <v>46</v>
      </c>
      <c r="E27" t="s">
        <v>37</v>
      </c>
      <c r="F27" t="s">
        <v>38</v>
      </c>
      <c r="H27" t="s">
        <v>39</v>
      </c>
      <c r="I27">
        <v>1</v>
      </c>
      <c r="J27" t="s">
        <v>40</v>
      </c>
      <c r="K27" t="s">
        <v>41</v>
      </c>
      <c r="N27" t="s">
        <v>42</v>
      </c>
      <c r="AH27" s="53"/>
    </row>
    <row r="28" spans="1:34">
      <c r="A28" s="52" t="s">
        <v>34</v>
      </c>
      <c r="B28" s="2"/>
      <c r="C28" t="s">
        <v>35</v>
      </c>
      <c r="E28" t="s">
        <v>37</v>
      </c>
      <c r="F28" t="s">
        <v>38</v>
      </c>
      <c r="H28" t="s">
        <v>39</v>
      </c>
      <c r="I28">
        <v>1</v>
      </c>
      <c r="J28" t="s">
        <v>40</v>
      </c>
      <c r="K28" t="s">
        <v>41</v>
      </c>
      <c r="N28" t="s">
        <v>42</v>
      </c>
      <c r="AH28" s="53"/>
    </row>
    <row r="29" spans="1:34">
      <c r="A29" s="52" t="s">
        <v>34</v>
      </c>
      <c r="B29" s="2"/>
      <c r="C29" t="s">
        <v>35</v>
      </c>
      <c r="E29" t="s">
        <v>37</v>
      </c>
      <c r="F29" t="s">
        <v>38</v>
      </c>
      <c r="H29" t="s">
        <v>39</v>
      </c>
      <c r="I29">
        <v>1</v>
      </c>
      <c r="J29" t="s">
        <v>40</v>
      </c>
      <c r="K29" t="s">
        <v>41</v>
      </c>
      <c r="N29" t="s">
        <v>42</v>
      </c>
      <c r="AH29" s="53"/>
    </row>
    <row r="30" spans="1:34">
      <c r="A30" s="52" t="s">
        <v>43</v>
      </c>
      <c r="B30" s="2"/>
      <c r="C30" t="s">
        <v>44</v>
      </c>
      <c r="E30" t="s">
        <v>37</v>
      </c>
      <c r="F30" t="s">
        <v>38</v>
      </c>
      <c r="H30" t="s">
        <v>39</v>
      </c>
      <c r="I30">
        <v>1</v>
      </c>
      <c r="J30" t="s">
        <v>40</v>
      </c>
      <c r="K30" t="s">
        <v>41</v>
      </c>
      <c r="N30" t="s">
        <v>42</v>
      </c>
      <c r="AH30" s="53"/>
    </row>
    <row r="31" spans="1:34">
      <c r="A31" s="52" t="s">
        <v>34</v>
      </c>
      <c r="B31" s="2"/>
      <c r="C31" t="s">
        <v>35</v>
      </c>
      <c r="E31" t="s">
        <v>37</v>
      </c>
      <c r="F31" t="s">
        <v>38</v>
      </c>
      <c r="H31" t="s">
        <v>39</v>
      </c>
      <c r="I31">
        <v>1</v>
      </c>
      <c r="J31" t="s">
        <v>40</v>
      </c>
      <c r="K31" t="s">
        <v>41</v>
      </c>
      <c r="N31" t="s">
        <v>42</v>
      </c>
      <c r="AH31" s="53"/>
    </row>
    <row r="32" spans="1:34">
      <c r="A32" s="52" t="s">
        <v>45</v>
      </c>
      <c r="B32" s="2"/>
      <c r="C32" t="s">
        <v>46</v>
      </c>
      <c r="E32" t="s">
        <v>37</v>
      </c>
      <c r="F32" t="s">
        <v>38</v>
      </c>
      <c r="H32" t="s">
        <v>39</v>
      </c>
      <c r="I32">
        <v>1</v>
      </c>
      <c r="J32" t="s">
        <v>40</v>
      </c>
      <c r="K32" t="s">
        <v>41</v>
      </c>
      <c r="N32" t="s">
        <v>42</v>
      </c>
      <c r="AH32" s="53"/>
    </row>
    <row r="33" spans="1:34">
      <c r="A33" s="52" t="s">
        <v>55</v>
      </c>
      <c r="B33" s="2"/>
      <c r="C33" t="s">
        <v>44</v>
      </c>
      <c r="E33" t="s">
        <v>37</v>
      </c>
      <c r="F33" t="s">
        <v>38</v>
      </c>
      <c r="H33" t="s">
        <v>39</v>
      </c>
      <c r="I33">
        <v>1</v>
      </c>
      <c r="J33" t="s">
        <v>40</v>
      </c>
      <c r="K33" t="s">
        <v>41</v>
      </c>
      <c r="N33" t="s">
        <v>42</v>
      </c>
      <c r="AH33" s="53"/>
    </row>
    <row r="34" spans="1:34">
      <c r="A34" s="52" t="s">
        <v>45</v>
      </c>
      <c r="B34" s="2"/>
      <c r="C34" t="s">
        <v>46</v>
      </c>
      <c r="E34" t="s">
        <v>37</v>
      </c>
      <c r="F34" t="s">
        <v>38</v>
      </c>
      <c r="H34" t="s">
        <v>39</v>
      </c>
      <c r="I34">
        <v>1</v>
      </c>
      <c r="J34" t="s">
        <v>40</v>
      </c>
      <c r="K34" t="s">
        <v>41</v>
      </c>
      <c r="N34" t="s">
        <v>42</v>
      </c>
      <c r="AH34" s="53"/>
    </row>
    <row r="35" spans="1:34">
      <c r="A35" s="52" t="s">
        <v>45</v>
      </c>
      <c r="B35" s="2"/>
      <c r="C35" t="s">
        <v>46</v>
      </c>
      <c r="E35" t="s">
        <v>37</v>
      </c>
      <c r="F35" t="s">
        <v>38</v>
      </c>
      <c r="H35" t="s">
        <v>39</v>
      </c>
      <c r="I35">
        <v>1</v>
      </c>
      <c r="J35" t="s">
        <v>40</v>
      </c>
      <c r="K35" t="s">
        <v>41</v>
      </c>
      <c r="N35" t="s">
        <v>42</v>
      </c>
      <c r="AH35" s="53"/>
    </row>
    <row r="36" spans="1:34">
      <c r="A36" s="52" t="s">
        <v>34</v>
      </c>
      <c r="B36" s="2"/>
      <c r="C36" t="s">
        <v>35</v>
      </c>
      <c r="E36" t="s">
        <v>37</v>
      </c>
      <c r="F36" t="s">
        <v>38</v>
      </c>
      <c r="H36" t="s">
        <v>39</v>
      </c>
      <c r="I36">
        <v>1</v>
      </c>
      <c r="J36" t="s">
        <v>40</v>
      </c>
      <c r="K36" t="s">
        <v>41</v>
      </c>
      <c r="N36" t="s">
        <v>42</v>
      </c>
      <c r="AH36" s="53"/>
    </row>
    <row r="37" spans="1:34">
      <c r="A37" s="52" t="s">
        <v>34</v>
      </c>
      <c r="B37" s="2"/>
      <c r="C37" t="s">
        <v>35</v>
      </c>
      <c r="E37" t="s">
        <v>37</v>
      </c>
      <c r="F37" t="s">
        <v>38</v>
      </c>
      <c r="H37" t="s">
        <v>39</v>
      </c>
      <c r="I37">
        <v>1</v>
      </c>
      <c r="J37" t="s">
        <v>40</v>
      </c>
      <c r="K37" t="s">
        <v>41</v>
      </c>
      <c r="N37" t="s">
        <v>42</v>
      </c>
      <c r="AH37" s="53"/>
    </row>
    <row r="38" spans="1:34">
      <c r="A38" s="52" t="s">
        <v>34</v>
      </c>
      <c r="B38" s="2"/>
      <c r="C38" t="s">
        <v>35</v>
      </c>
      <c r="E38" t="s">
        <v>37</v>
      </c>
      <c r="F38" t="s">
        <v>38</v>
      </c>
      <c r="H38" t="s">
        <v>39</v>
      </c>
      <c r="I38">
        <v>1</v>
      </c>
      <c r="J38" t="s">
        <v>40</v>
      </c>
      <c r="K38" t="s">
        <v>41</v>
      </c>
      <c r="N38" t="s">
        <v>42</v>
      </c>
      <c r="AH38" s="53"/>
    </row>
    <row r="39" spans="1:34">
      <c r="A39" s="52" t="s">
        <v>34</v>
      </c>
      <c r="B39" s="2"/>
      <c r="C39" t="s">
        <v>35</v>
      </c>
      <c r="E39" t="s">
        <v>37</v>
      </c>
      <c r="F39" t="s">
        <v>38</v>
      </c>
      <c r="H39" t="s">
        <v>39</v>
      </c>
      <c r="I39">
        <v>1</v>
      </c>
      <c r="J39" t="s">
        <v>40</v>
      </c>
      <c r="K39" t="s">
        <v>41</v>
      </c>
      <c r="N39" t="s">
        <v>42</v>
      </c>
      <c r="AH39" s="53"/>
    </row>
    <row r="40" spans="1:34">
      <c r="A40" s="52" t="s">
        <v>57</v>
      </c>
      <c r="B40" s="2"/>
      <c r="C40" t="s">
        <v>46</v>
      </c>
      <c r="E40" t="s">
        <v>37</v>
      </c>
      <c r="F40" t="s">
        <v>38</v>
      </c>
      <c r="H40" t="s">
        <v>39</v>
      </c>
      <c r="I40">
        <v>1</v>
      </c>
      <c r="J40" t="s">
        <v>40</v>
      </c>
      <c r="K40" t="s">
        <v>41</v>
      </c>
      <c r="N40" t="s">
        <v>42</v>
      </c>
      <c r="AH40" s="53"/>
    </row>
    <row r="41" spans="1:34">
      <c r="A41" s="52" t="s">
        <v>49</v>
      </c>
      <c r="B41" s="2"/>
      <c r="C41" t="s">
        <v>50</v>
      </c>
      <c r="E41" t="s">
        <v>37</v>
      </c>
      <c r="F41" t="s">
        <v>38</v>
      </c>
      <c r="H41" t="s">
        <v>39</v>
      </c>
      <c r="I41">
        <v>1</v>
      </c>
      <c r="J41" t="s">
        <v>40</v>
      </c>
      <c r="K41" t="s">
        <v>41</v>
      </c>
      <c r="N41" t="s">
        <v>42</v>
      </c>
      <c r="AH41" s="53"/>
    </row>
    <row r="42" spans="1:34">
      <c r="A42" s="52" t="s">
        <v>34</v>
      </c>
      <c r="B42" s="2"/>
      <c r="C42" t="s">
        <v>35</v>
      </c>
      <c r="E42" t="s">
        <v>37</v>
      </c>
      <c r="F42" t="s">
        <v>38</v>
      </c>
      <c r="H42" t="s">
        <v>39</v>
      </c>
      <c r="I42">
        <v>1</v>
      </c>
      <c r="J42" t="s">
        <v>40</v>
      </c>
      <c r="K42" t="s">
        <v>41</v>
      </c>
      <c r="N42" t="s">
        <v>42</v>
      </c>
      <c r="AH42" s="53"/>
    </row>
    <row r="43" spans="1:34">
      <c r="A43" s="52" t="s">
        <v>34</v>
      </c>
      <c r="B43" s="2"/>
      <c r="C43" t="s">
        <v>35</v>
      </c>
      <c r="E43" t="s">
        <v>37</v>
      </c>
      <c r="F43" t="s">
        <v>38</v>
      </c>
      <c r="H43" t="s">
        <v>39</v>
      </c>
      <c r="I43">
        <v>1</v>
      </c>
      <c r="J43" t="s">
        <v>40</v>
      </c>
      <c r="K43" t="s">
        <v>41</v>
      </c>
      <c r="N43" t="s">
        <v>42</v>
      </c>
      <c r="AH43" s="53"/>
    </row>
    <row r="44" spans="1:34">
      <c r="A44" s="52" t="s">
        <v>34</v>
      </c>
      <c r="B44" s="2"/>
      <c r="C44" t="s">
        <v>35</v>
      </c>
      <c r="E44" t="s">
        <v>37</v>
      </c>
      <c r="F44" t="s">
        <v>38</v>
      </c>
      <c r="H44" t="s">
        <v>39</v>
      </c>
      <c r="I44">
        <v>1</v>
      </c>
      <c r="J44" t="s">
        <v>40</v>
      </c>
      <c r="K44" t="s">
        <v>41</v>
      </c>
      <c r="N44" t="s">
        <v>42</v>
      </c>
      <c r="AH44" s="53"/>
    </row>
    <row r="45" spans="1:34">
      <c r="A45" s="52" t="s">
        <v>34</v>
      </c>
      <c r="B45" s="2"/>
      <c r="C45" t="s">
        <v>35</v>
      </c>
      <c r="E45" t="s">
        <v>37</v>
      </c>
      <c r="F45" t="s">
        <v>38</v>
      </c>
      <c r="H45" t="s">
        <v>39</v>
      </c>
      <c r="I45">
        <v>1</v>
      </c>
      <c r="J45" t="s">
        <v>40</v>
      </c>
      <c r="K45" t="s">
        <v>41</v>
      </c>
      <c r="N45" t="s">
        <v>42</v>
      </c>
      <c r="AH45" s="53"/>
    </row>
    <row r="46" spans="1:34">
      <c r="A46" s="52" t="s">
        <v>34</v>
      </c>
      <c r="B46" s="2"/>
      <c r="C46" t="s">
        <v>35</v>
      </c>
      <c r="E46" t="s">
        <v>37</v>
      </c>
      <c r="F46" t="s">
        <v>38</v>
      </c>
      <c r="H46" t="s">
        <v>39</v>
      </c>
      <c r="I46">
        <v>1</v>
      </c>
      <c r="J46" t="s">
        <v>40</v>
      </c>
      <c r="K46" t="s">
        <v>41</v>
      </c>
      <c r="N46" t="s">
        <v>42</v>
      </c>
      <c r="AH46" s="53"/>
    </row>
    <row r="47" spans="1:34">
      <c r="A47" s="52" t="s">
        <v>43</v>
      </c>
      <c r="B47" s="2"/>
      <c r="C47" t="s">
        <v>44</v>
      </c>
      <c r="E47" t="s">
        <v>37</v>
      </c>
      <c r="F47" t="s">
        <v>38</v>
      </c>
      <c r="H47" t="s">
        <v>39</v>
      </c>
      <c r="I47">
        <v>1</v>
      </c>
      <c r="J47" t="s">
        <v>40</v>
      </c>
      <c r="K47" t="s">
        <v>41</v>
      </c>
      <c r="N47" t="s">
        <v>42</v>
      </c>
      <c r="AH47" s="53"/>
    </row>
    <row r="48" spans="1:34">
      <c r="A48" s="52" t="s">
        <v>49</v>
      </c>
      <c r="B48" s="2"/>
      <c r="C48" t="s">
        <v>50</v>
      </c>
      <c r="E48" t="s">
        <v>37</v>
      </c>
      <c r="F48" t="s">
        <v>38</v>
      </c>
      <c r="H48" t="s">
        <v>39</v>
      </c>
      <c r="I48">
        <v>1</v>
      </c>
      <c r="J48" t="s">
        <v>40</v>
      </c>
      <c r="K48" t="s">
        <v>41</v>
      </c>
      <c r="N48" t="s">
        <v>42</v>
      </c>
      <c r="AH48" s="53"/>
    </row>
    <row r="49" spans="1:34">
      <c r="A49" s="52" t="s">
        <v>34</v>
      </c>
      <c r="B49" s="2"/>
      <c r="C49" t="s">
        <v>35</v>
      </c>
      <c r="E49" t="s">
        <v>37</v>
      </c>
      <c r="F49" t="s">
        <v>38</v>
      </c>
      <c r="H49" t="s">
        <v>39</v>
      </c>
      <c r="I49">
        <v>1</v>
      </c>
      <c r="J49" t="s">
        <v>40</v>
      </c>
      <c r="K49" t="s">
        <v>41</v>
      </c>
      <c r="N49" t="s">
        <v>42</v>
      </c>
      <c r="AH49" s="53"/>
    </row>
    <row r="50" spans="1:34">
      <c r="A50" s="52" t="s">
        <v>45</v>
      </c>
      <c r="B50" s="2"/>
      <c r="C50" t="s">
        <v>46</v>
      </c>
      <c r="E50" t="s">
        <v>37</v>
      </c>
      <c r="F50" t="s">
        <v>38</v>
      </c>
      <c r="H50" t="s">
        <v>39</v>
      </c>
      <c r="I50">
        <v>1</v>
      </c>
      <c r="J50" t="s">
        <v>40</v>
      </c>
      <c r="K50" t="s">
        <v>41</v>
      </c>
      <c r="N50" t="s">
        <v>42</v>
      </c>
      <c r="AH50" s="53"/>
    </row>
    <row r="51" spans="1:34">
      <c r="A51" s="52" t="s">
        <v>34</v>
      </c>
      <c r="B51" s="2"/>
      <c r="C51" t="s">
        <v>35</v>
      </c>
      <c r="E51" t="s">
        <v>37</v>
      </c>
      <c r="F51" t="s">
        <v>38</v>
      </c>
      <c r="H51" t="s">
        <v>39</v>
      </c>
      <c r="I51">
        <v>1</v>
      </c>
      <c r="J51" t="s">
        <v>40</v>
      </c>
      <c r="K51" t="s">
        <v>41</v>
      </c>
      <c r="N51" t="s">
        <v>42</v>
      </c>
      <c r="AH51" s="53"/>
    </row>
    <row r="52" spans="1:34">
      <c r="A52" s="52" t="s">
        <v>58</v>
      </c>
      <c r="B52" s="2"/>
      <c r="C52" t="s">
        <v>59</v>
      </c>
      <c r="E52" t="s">
        <v>37</v>
      </c>
      <c r="F52" t="s">
        <v>38</v>
      </c>
      <c r="H52" t="s">
        <v>39</v>
      </c>
      <c r="I52">
        <v>1</v>
      </c>
      <c r="J52" t="s">
        <v>40</v>
      </c>
      <c r="K52" t="s">
        <v>41</v>
      </c>
      <c r="N52" t="s">
        <v>42</v>
      </c>
      <c r="AH52" s="53"/>
    </row>
    <row r="53" spans="1:34">
      <c r="A53" s="52" t="s">
        <v>45</v>
      </c>
      <c r="B53" s="2"/>
      <c r="C53" t="s">
        <v>46</v>
      </c>
      <c r="E53" t="s">
        <v>37</v>
      </c>
      <c r="F53" t="s">
        <v>38</v>
      </c>
      <c r="H53" t="s">
        <v>39</v>
      </c>
      <c r="I53">
        <v>1</v>
      </c>
      <c r="J53" t="s">
        <v>40</v>
      </c>
      <c r="K53" t="s">
        <v>41</v>
      </c>
      <c r="N53" t="s">
        <v>42</v>
      </c>
      <c r="AH53" s="53"/>
    </row>
    <row r="54" spans="1:34">
      <c r="A54" s="52" t="s">
        <v>45</v>
      </c>
      <c r="B54" s="2"/>
      <c r="C54" t="s">
        <v>46</v>
      </c>
      <c r="E54" t="s">
        <v>37</v>
      </c>
      <c r="F54" t="s">
        <v>38</v>
      </c>
      <c r="H54" t="s">
        <v>39</v>
      </c>
      <c r="I54">
        <v>1</v>
      </c>
      <c r="J54" t="s">
        <v>40</v>
      </c>
      <c r="K54" t="s">
        <v>41</v>
      </c>
      <c r="N54" t="s">
        <v>42</v>
      </c>
      <c r="AH54" s="53"/>
    </row>
    <row r="55" spans="1:34">
      <c r="A55" s="52" t="s">
        <v>43</v>
      </c>
      <c r="B55" s="2"/>
      <c r="C55" t="s">
        <v>44</v>
      </c>
      <c r="E55" t="s">
        <v>37</v>
      </c>
      <c r="F55" t="s">
        <v>38</v>
      </c>
      <c r="H55" t="s">
        <v>39</v>
      </c>
      <c r="I55">
        <v>1</v>
      </c>
      <c r="J55" t="s">
        <v>40</v>
      </c>
      <c r="K55" t="s">
        <v>41</v>
      </c>
      <c r="N55" t="s">
        <v>42</v>
      </c>
      <c r="AH55" s="53"/>
    </row>
    <row r="56" spans="1:34">
      <c r="A56" s="52" t="s">
        <v>45</v>
      </c>
      <c r="B56" s="2"/>
      <c r="C56" t="s">
        <v>46</v>
      </c>
      <c r="E56" t="s">
        <v>37</v>
      </c>
      <c r="F56" t="s">
        <v>38</v>
      </c>
      <c r="H56" t="s">
        <v>39</v>
      </c>
      <c r="I56">
        <v>1</v>
      </c>
      <c r="J56" t="s">
        <v>40</v>
      </c>
      <c r="K56" t="s">
        <v>41</v>
      </c>
      <c r="N56" t="s">
        <v>42</v>
      </c>
      <c r="AH56" s="53"/>
    </row>
    <row r="57" spans="1:34">
      <c r="A57" s="52" t="s">
        <v>60</v>
      </c>
      <c r="B57" s="2"/>
      <c r="C57" t="s">
        <v>44</v>
      </c>
      <c r="E57" t="s">
        <v>37</v>
      </c>
      <c r="F57" t="s">
        <v>38</v>
      </c>
      <c r="H57" t="s">
        <v>39</v>
      </c>
      <c r="I57">
        <v>1</v>
      </c>
      <c r="J57" t="s">
        <v>40</v>
      </c>
      <c r="K57" t="s">
        <v>41</v>
      </c>
      <c r="N57" t="s">
        <v>42</v>
      </c>
      <c r="AH57" s="53"/>
    </row>
    <row r="58" spans="1:34">
      <c r="A58" s="52" t="s">
        <v>47</v>
      </c>
      <c r="B58" s="2"/>
      <c r="C58" t="s">
        <v>48</v>
      </c>
      <c r="E58" t="s">
        <v>37</v>
      </c>
      <c r="F58" t="s">
        <v>38</v>
      </c>
      <c r="H58" t="s">
        <v>39</v>
      </c>
      <c r="I58">
        <v>1</v>
      </c>
      <c r="J58" t="s">
        <v>40</v>
      </c>
      <c r="K58" t="s">
        <v>41</v>
      </c>
      <c r="N58" t="s">
        <v>42</v>
      </c>
      <c r="AH58" s="53"/>
    </row>
    <row r="59" spans="1:34">
      <c r="A59" s="52" t="s">
        <v>55</v>
      </c>
      <c r="B59" s="2"/>
      <c r="C59" t="s">
        <v>44</v>
      </c>
      <c r="E59" t="s">
        <v>37</v>
      </c>
      <c r="F59" t="s">
        <v>38</v>
      </c>
      <c r="H59" t="s">
        <v>39</v>
      </c>
      <c r="I59">
        <v>1</v>
      </c>
      <c r="J59" t="s">
        <v>40</v>
      </c>
      <c r="K59" t="s">
        <v>41</v>
      </c>
      <c r="N59" t="s">
        <v>42</v>
      </c>
      <c r="AH59" s="53"/>
    </row>
    <row r="60" spans="1:34">
      <c r="A60" s="52" t="s">
        <v>47</v>
      </c>
      <c r="B60" s="2"/>
      <c r="C60" t="s">
        <v>48</v>
      </c>
      <c r="E60" t="s">
        <v>37</v>
      </c>
      <c r="F60" t="s">
        <v>38</v>
      </c>
      <c r="H60" t="s">
        <v>39</v>
      </c>
      <c r="I60">
        <v>1</v>
      </c>
      <c r="J60" t="s">
        <v>40</v>
      </c>
      <c r="K60" t="s">
        <v>41</v>
      </c>
      <c r="N60" t="s">
        <v>42</v>
      </c>
      <c r="AH60" s="53"/>
    </row>
    <row r="61" spans="1:34">
      <c r="A61" s="52" t="s">
        <v>34</v>
      </c>
      <c r="B61" s="2"/>
      <c r="C61" t="s">
        <v>35</v>
      </c>
      <c r="E61" t="s">
        <v>37</v>
      </c>
      <c r="F61" t="s">
        <v>38</v>
      </c>
      <c r="H61" t="s">
        <v>39</v>
      </c>
      <c r="I61">
        <v>1</v>
      </c>
      <c r="J61" t="s">
        <v>40</v>
      </c>
      <c r="K61" t="s">
        <v>41</v>
      </c>
      <c r="N61" t="s">
        <v>42</v>
      </c>
      <c r="AH61" s="53"/>
    </row>
    <row r="62" spans="1:34">
      <c r="A62" s="52" t="s">
        <v>45</v>
      </c>
      <c r="B62" s="2"/>
      <c r="C62" t="s">
        <v>46</v>
      </c>
      <c r="E62" t="s">
        <v>37</v>
      </c>
      <c r="F62" t="s">
        <v>38</v>
      </c>
      <c r="H62" t="s">
        <v>39</v>
      </c>
      <c r="I62">
        <v>1</v>
      </c>
      <c r="J62" t="s">
        <v>40</v>
      </c>
      <c r="K62" t="s">
        <v>41</v>
      </c>
      <c r="N62" t="s">
        <v>42</v>
      </c>
      <c r="AH62" s="53"/>
    </row>
    <row r="63" spans="1:34">
      <c r="A63" s="52" t="s">
        <v>43</v>
      </c>
      <c r="B63" s="2"/>
      <c r="C63" t="s">
        <v>44</v>
      </c>
      <c r="E63" t="s">
        <v>37</v>
      </c>
      <c r="F63" t="s">
        <v>38</v>
      </c>
      <c r="H63" t="s">
        <v>39</v>
      </c>
      <c r="I63">
        <v>1</v>
      </c>
      <c r="J63" t="s">
        <v>40</v>
      </c>
      <c r="K63" t="s">
        <v>41</v>
      </c>
      <c r="N63" t="s">
        <v>42</v>
      </c>
      <c r="AH63" s="53"/>
    </row>
    <row r="64" spans="1:34">
      <c r="A64" s="52" t="s">
        <v>34</v>
      </c>
      <c r="B64" s="2"/>
      <c r="C64" t="s">
        <v>35</v>
      </c>
      <c r="E64" t="s">
        <v>37</v>
      </c>
      <c r="F64" t="s">
        <v>38</v>
      </c>
      <c r="H64" t="s">
        <v>39</v>
      </c>
      <c r="I64">
        <v>1</v>
      </c>
      <c r="J64" t="s">
        <v>40</v>
      </c>
      <c r="K64" t="s">
        <v>41</v>
      </c>
      <c r="N64" t="s">
        <v>42</v>
      </c>
      <c r="AH64" s="53"/>
    </row>
    <row r="65" spans="1:34" ht="15.75" thickBot="1">
      <c r="A65" s="54" t="s">
        <v>55</v>
      </c>
      <c r="B65" s="11"/>
      <c r="C65" s="12" t="s">
        <v>44</v>
      </c>
      <c r="D65" s="12" t="s">
        <v>61</v>
      </c>
      <c r="E65" s="12" t="s">
        <v>37</v>
      </c>
      <c r="F65" s="12" t="s">
        <v>38</v>
      </c>
      <c r="G65" s="12"/>
      <c r="H65" s="12" t="s">
        <v>39</v>
      </c>
      <c r="I65" s="12">
        <v>1</v>
      </c>
      <c r="J65" s="12" t="s">
        <v>40</v>
      </c>
      <c r="K65" s="12" t="s">
        <v>41</v>
      </c>
      <c r="L65" s="12"/>
      <c r="M65" s="12"/>
      <c r="N65" s="12" t="s">
        <v>42</v>
      </c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55"/>
    </row>
    <row r="66" spans="1:34" ht="15.75" thickTop="1"/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D3625-090A-40BF-AFC4-787EDC7E8537}">
  <dimension ref="A1:N57"/>
  <sheetViews>
    <sheetView workbookViewId="0"/>
  </sheetViews>
  <sheetFormatPr defaultColWidth="11.42578125" defaultRowHeight="15"/>
  <cols>
    <col min="1" max="1" width="23.42578125" bestFit="1" customWidth="1"/>
    <col min="2" max="2" width="7.5703125" bestFit="1" customWidth="1"/>
    <col min="3" max="3" width="7.85546875" bestFit="1" customWidth="1"/>
    <col min="4" max="4" width="8.5703125" bestFit="1" customWidth="1"/>
    <col min="5" max="5" width="12.5703125" bestFit="1" customWidth="1"/>
    <col min="7" max="7" width="33.5703125" bestFit="1" customWidth="1"/>
    <col min="8" max="8" width="7.5703125" bestFit="1" customWidth="1"/>
    <col min="9" max="9" width="7.85546875" bestFit="1" customWidth="1"/>
    <col min="10" max="10" width="8.5703125" bestFit="1" customWidth="1"/>
    <col min="11" max="11" width="12.5703125" bestFit="1" customWidth="1"/>
    <col min="14" max="14" width="0" hidden="1" customWidth="1"/>
  </cols>
  <sheetData>
    <row r="1" spans="1:14">
      <c r="A1" t="s">
        <v>94</v>
      </c>
      <c r="N1">
        <v>9</v>
      </c>
    </row>
    <row r="2" spans="1:14">
      <c r="A2" t="s">
        <v>95</v>
      </c>
      <c r="C2" t="s">
        <v>96</v>
      </c>
      <c r="D2" t="s">
        <v>97</v>
      </c>
      <c r="N2">
        <v>10</v>
      </c>
    </row>
    <row r="3" spans="1:14">
      <c r="A3" t="s">
        <v>98</v>
      </c>
      <c r="N3">
        <v>0</v>
      </c>
    </row>
    <row r="4" spans="1:14">
      <c r="A4" t="s">
        <v>99</v>
      </c>
      <c r="N4">
        <v>0</v>
      </c>
    </row>
    <row r="5" spans="1:14">
      <c r="A5" t="s">
        <v>100</v>
      </c>
      <c r="N5">
        <v>0</v>
      </c>
    </row>
    <row r="6" spans="1:14">
      <c r="A6" t="s">
        <v>101</v>
      </c>
      <c r="N6">
        <v>56</v>
      </c>
    </row>
    <row r="7" spans="1:14">
      <c r="A7" t="s">
        <v>102</v>
      </c>
      <c r="B7">
        <v>64</v>
      </c>
      <c r="D7" s="1" t="s">
        <v>103</v>
      </c>
      <c r="E7" t="s">
        <v>104</v>
      </c>
      <c r="N7">
        <v>16</v>
      </c>
    </row>
    <row r="8" spans="1:14">
      <c r="A8" t="s">
        <v>105</v>
      </c>
      <c r="B8">
        <v>1</v>
      </c>
      <c r="N8">
        <v>27</v>
      </c>
    </row>
    <row r="9" spans="1:14">
      <c r="A9" t="s">
        <v>106</v>
      </c>
      <c r="B9">
        <v>2</v>
      </c>
      <c r="C9" t="s">
        <v>107</v>
      </c>
      <c r="D9">
        <v>65</v>
      </c>
      <c r="N9">
        <v>31</v>
      </c>
    </row>
    <row r="10" spans="1:14">
      <c r="A10" s="2" t="s">
        <v>108</v>
      </c>
      <c r="B10" s="2">
        <f ca="1">COUNTA(OFFSET(ARMSA_P4_T_raw!A2,0,0,D9-B9+1,1))</f>
        <v>64</v>
      </c>
      <c r="N10">
        <v>32</v>
      </c>
    </row>
    <row r="11" spans="1:14">
      <c r="A11" t="s">
        <v>109</v>
      </c>
      <c r="N11">
        <v>31</v>
      </c>
    </row>
    <row r="12" spans="1:14">
      <c r="A12" t="s">
        <v>110</v>
      </c>
      <c r="N12">
        <v>31</v>
      </c>
    </row>
    <row r="13" spans="1:14">
      <c r="A13" t="s">
        <v>111</v>
      </c>
      <c r="N13">
        <v>30</v>
      </c>
    </row>
    <row r="14" spans="1:14" ht="15.75" thickBot="1">
      <c r="N14">
        <v>8</v>
      </c>
    </row>
    <row r="15" spans="1:14" ht="15.75" thickTop="1">
      <c r="A15" s="50" t="s">
        <v>112</v>
      </c>
      <c r="B15" s="5" t="s">
        <v>113</v>
      </c>
      <c r="C15" s="5" t="s">
        <v>114</v>
      </c>
      <c r="D15" s="5" t="s">
        <v>115</v>
      </c>
      <c r="E15" s="56" t="s">
        <v>116</v>
      </c>
      <c r="G15" s="50" t="s">
        <v>117</v>
      </c>
      <c r="H15" s="5" t="s">
        <v>113</v>
      </c>
      <c r="I15" s="5" t="s">
        <v>114</v>
      </c>
      <c r="J15" s="5" t="s">
        <v>115</v>
      </c>
      <c r="K15" s="56" t="s">
        <v>116</v>
      </c>
      <c r="N15">
        <v>16</v>
      </c>
    </row>
    <row r="16" spans="1:14">
      <c r="A16" s="57" t="s">
        <v>118</v>
      </c>
      <c r="B16" s="7">
        <f ca="1">COUNTIF(OFFSET(ARMSA_P4_T_raw!C2,0,0,D9-B9+1,1), "C")</f>
        <v>0</v>
      </c>
      <c r="C16" s="8">
        <f ca="1">(B16/H56)*100</f>
        <v>0</v>
      </c>
      <c r="D16" s="8">
        <f ca="1">SUM(J17:J17)</f>
        <v>0</v>
      </c>
      <c r="E16" s="58">
        <f ca="1">1-SUM(K17:K17)</f>
        <v>1</v>
      </c>
      <c r="G16" s="52" t="s">
        <v>119</v>
      </c>
      <c r="K16" s="53"/>
      <c r="N16">
        <v>56</v>
      </c>
    </row>
    <row r="17" spans="1:14">
      <c r="A17" s="59" t="s">
        <v>120</v>
      </c>
      <c r="B17">
        <f ca="1">COUNTIF(OFFSET(ARMSA_P4_T_raw!C2,0,0,D9-B9+1,1), "Al")</f>
        <v>4</v>
      </c>
      <c r="C17" s="4">
        <f ca="1">(B17/H56)*100</f>
        <v>6.3492063492063489</v>
      </c>
      <c r="D17" s="4">
        <f ca="1">SUM(J19:J19)</f>
        <v>0</v>
      </c>
      <c r="E17" s="60">
        <f ca="1">1-SUM(K19:K19)</f>
        <v>0</v>
      </c>
      <c r="G17" s="59" t="s">
        <v>121</v>
      </c>
      <c r="H17">
        <f ca="1">COUNTIF(OFFSET(ARMSA_P4_T_raw!A2,0,0,D9-B9+1,1),"C")</f>
        <v>0</v>
      </c>
      <c r="I17" s="4">
        <f ca="1">(H17/H56)*100</f>
        <v>0</v>
      </c>
      <c r="J17" s="4">
        <f ca="1">IF(H17=0,0,-1*((H17/B16)*(LN(H17/B16))))</f>
        <v>0</v>
      </c>
      <c r="K17" s="60">
        <f ca="1">IF(H17=0,0,((H17/B16)^2))</f>
        <v>0</v>
      </c>
      <c r="N17">
        <v>7</v>
      </c>
    </row>
    <row r="18" spans="1:14">
      <c r="A18" s="57" t="s">
        <v>122</v>
      </c>
      <c r="B18" s="7">
        <f ca="1">COUNTIF(OFFSET(ARMSA_P4_T_raw!C2,0,0,D9-B9+1,1), "An")</f>
        <v>7</v>
      </c>
      <c r="C18" s="8">
        <f ca="1">(B18/H56)*100</f>
        <v>11.111111111111111</v>
      </c>
      <c r="D18" s="8">
        <f ca="1">SUM(J21:J23)</f>
        <v>0.410116318288409</v>
      </c>
      <c r="E18" s="58">
        <f ca="1">1-SUM(K21:K23)</f>
        <v>0.24489795918367352</v>
      </c>
      <c r="G18" s="52" t="s">
        <v>123</v>
      </c>
      <c r="K18" s="53"/>
    </row>
    <row r="19" spans="1:14">
      <c r="A19" s="59" t="s">
        <v>124</v>
      </c>
      <c r="B19">
        <f ca="1">COUNTIF(OFFSET(ARMSA_P4_T_raw!C2,0,0,D9-B9+1,1), "Ar")</f>
        <v>4</v>
      </c>
      <c r="C19" s="4">
        <f ca="1">(B19/H56)*100</f>
        <v>6.3492063492063489</v>
      </c>
      <c r="D19" s="4">
        <f ca="1">SUM(J25:J29)</f>
        <v>0</v>
      </c>
      <c r="E19" s="60">
        <f ca="1">1-SUM(K25:K29)</f>
        <v>0</v>
      </c>
      <c r="G19" s="59" t="s">
        <v>125</v>
      </c>
      <c r="H19">
        <f ca="1">COUNTIF(OFFSET(ARMSA_P4_T_raw!A2,0,0,D9-B9+1,1),"Rp")</f>
        <v>4</v>
      </c>
      <c r="I19" s="4">
        <f ca="1">(H19/H56)*100</f>
        <v>6.3492063492063489</v>
      </c>
      <c r="J19" s="4">
        <f ca="1">IF(H19=0,0,-1*((H19/B17)*(LN(H19/B17))))</f>
        <v>0</v>
      </c>
      <c r="K19" s="60">
        <f ca="1">IF(H19=0,0,((H19/B17)^2))</f>
        <v>1</v>
      </c>
    </row>
    <row r="20" spans="1:14">
      <c r="A20" s="57" t="s">
        <v>126</v>
      </c>
      <c r="B20" s="7">
        <f ca="1">COUNTIF(OFFSET(ARMSA_P4_T_raw!C2,0,0,D9-B9+1,1), "B")</f>
        <v>0</v>
      </c>
      <c r="C20" s="8">
        <f ca="1">(B20/H56)*100</f>
        <v>0</v>
      </c>
      <c r="D20" s="8">
        <f ca="1">SUM(J31:J32)</f>
        <v>0</v>
      </c>
      <c r="E20" s="58">
        <f ca="1">1-SUM(K31:K32)</f>
        <v>1</v>
      </c>
      <c r="G20" s="52" t="s">
        <v>127</v>
      </c>
      <c r="K20" s="53"/>
    </row>
    <row r="21" spans="1:14">
      <c r="A21" s="59" t="s">
        <v>128</v>
      </c>
      <c r="B21">
        <f ca="1">COUNTIF(OFFSET(ARMSA_P4_T_raw!C2,0,0,D9-B9+1,1), "Bl")</f>
        <v>0</v>
      </c>
      <c r="C21" s="4">
        <f ca="1">(B21/H56)*100</f>
        <v>0</v>
      </c>
      <c r="D21" s="4">
        <f ca="1">SUM(J34:J35)</f>
        <v>0</v>
      </c>
      <c r="E21" s="60">
        <f ca="1">1-SUM(K34:K35)</f>
        <v>1</v>
      </c>
      <c r="G21" s="59" t="s">
        <v>129</v>
      </c>
      <c r="H21">
        <f ca="1">COUNTIF(OFFSET(ARMSA_P4_T_raw!A2,0,0,D9-B9+1,1),"Aph")</f>
        <v>0</v>
      </c>
      <c r="I21" s="4">
        <f ca="1">(H21/H56)*100</f>
        <v>0</v>
      </c>
      <c r="J21" s="4">
        <f ca="1">IF(H21=0,0,-1*((H21/B18)*(LN(H21/B18))))</f>
        <v>0</v>
      </c>
      <c r="K21" s="60">
        <f ca="1">IF(H21=0,0,((H21/B18)^2))</f>
        <v>0</v>
      </c>
    </row>
    <row r="22" spans="1:14">
      <c r="A22" s="57" t="s">
        <v>130</v>
      </c>
      <c r="B22" s="7">
        <f ca="1">COUNTIF(OFFSET(ARMSA_P4_T_raw!C2,0,0,D9-B9+1,1), "M")</f>
        <v>22</v>
      </c>
      <c r="C22" s="8">
        <f ca="1">(B22/H56)*100</f>
        <v>34.920634920634917</v>
      </c>
      <c r="D22" s="8">
        <f ca="1">SUM(J37:J40)</f>
        <v>0.57638206662489333</v>
      </c>
      <c r="E22" s="58">
        <f ca="1">1-SUM(K37:K40)</f>
        <v>0.30991735537190068</v>
      </c>
      <c r="G22" s="59" t="s">
        <v>131</v>
      </c>
      <c r="H22">
        <f ca="1">COUNTIF(OFFSET(ARMSA_P4_T_raw!A2,0,0,D9-B9+1,1),"Pol")</f>
        <v>1</v>
      </c>
      <c r="I22" s="4">
        <f ca="1">(H22/H56)*100</f>
        <v>1.5873015873015872</v>
      </c>
      <c r="J22" s="4">
        <f ca="1">IF(H22=0,0,-1*((H22/B18)*(LN(H22/B18))))</f>
        <v>0.27798716415075903</v>
      </c>
      <c r="K22" s="60">
        <f ca="1">IF(H22=0,0,((H22/B18)^2))</f>
        <v>2.0408163265306121E-2</v>
      </c>
    </row>
    <row r="23" spans="1:14">
      <c r="A23" s="59" t="s">
        <v>132</v>
      </c>
      <c r="B23">
        <f ca="1">COUNTIF(OFFSET(ARMSA_P4_T_raw!C2,0,0,D9-B9+1,1), "Mu")</f>
        <v>16</v>
      </c>
      <c r="C23" s="4">
        <f ca="1">(B23/H56)*100</f>
        <v>25.396825396825395</v>
      </c>
      <c r="D23" s="4">
        <f ca="1">SUM(J42:J42)</f>
        <v>0</v>
      </c>
      <c r="E23" s="60">
        <f ca="1">1-SUM(K42:K42)</f>
        <v>0</v>
      </c>
      <c r="G23" s="59" t="s">
        <v>133</v>
      </c>
      <c r="H23">
        <f ca="1">COUNTIF(OFFSET(ARMSA_P4_T_raw!A2,0,0,D9-B9+1,1),"Ser")</f>
        <v>6</v>
      </c>
      <c r="I23" s="4">
        <f ca="1">(H23/H56)*100</f>
        <v>9.5238095238095237</v>
      </c>
      <c r="J23" s="4">
        <f ca="1">IF(H23=0,0,-1*((H23/B18)*(LN(H23/B18))))</f>
        <v>0.13212915413765</v>
      </c>
      <c r="K23" s="60">
        <f ca="1">IF(H23=0,0,((H23/B18)^2))</f>
        <v>0.73469387755102034</v>
      </c>
    </row>
    <row r="24" spans="1:14">
      <c r="A24" s="57" t="s">
        <v>134</v>
      </c>
      <c r="B24" s="7">
        <f ca="1">COUNTIF(OFFSET(ARMSA_P4_T_raw!C2,0,0,D9-B9+1,1), "Po")</f>
        <v>4</v>
      </c>
      <c r="C24" s="8">
        <f ca="1">(B24/H56)*100</f>
        <v>6.3492063492063489</v>
      </c>
      <c r="D24" s="8">
        <f ca="1">SUM(J44:J46)</f>
        <v>0</v>
      </c>
      <c r="E24" s="58">
        <f ca="1">1-SUM(K44:K46)</f>
        <v>0</v>
      </c>
      <c r="G24" s="52" t="s">
        <v>135</v>
      </c>
      <c r="K24" s="53"/>
    </row>
    <row r="25" spans="1:14">
      <c r="A25" s="59" t="s">
        <v>136</v>
      </c>
      <c r="B25">
        <f ca="1">COUNTIF(OFFSET(ARMSA_P4_T_raw!C2,0,0,D9-B9+1,1), "UC")</f>
        <v>0</v>
      </c>
      <c r="C25" s="4">
        <f ca="1">(B25/H56)*100</f>
        <v>0</v>
      </c>
      <c r="D25" s="4">
        <f ca="1">SUM(J48:J48)</f>
        <v>0</v>
      </c>
      <c r="E25" s="60">
        <f ca="1">1-SUM(K48:K48)</f>
        <v>1</v>
      </c>
      <c r="G25" s="59" t="s">
        <v>137</v>
      </c>
      <c r="H25">
        <f ca="1">COUNTIF(OFFSET(ARMSA_P4_T_raw!A2,0,0,D9-B9+1,1),"BalSp1")</f>
        <v>4</v>
      </c>
      <c r="I25" s="4">
        <f ca="1">(H25/H56)*100</f>
        <v>6.3492063492063489</v>
      </c>
      <c r="J25" s="4">
        <f ca="1">IF(H25=0,0,-1*((H25/B19)*(LN(H25/B19))))</f>
        <v>0</v>
      </c>
      <c r="K25" s="60">
        <f ca="1">IF(H25=0,0,((H25/B19)^2))</f>
        <v>1</v>
      </c>
    </row>
    <row r="26" spans="1:14">
      <c r="A26" s="57" t="s">
        <v>138</v>
      </c>
      <c r="B26" s="7">
        <f ca="1">COUNTIF(OFFSET(ARMSA_P4_T_raw!C2,0,0,D9-B9+1,1), "UnI")</f>
        <v>6</v>
      </c>
      <c r="C26" s="8">
        <f ca="1">(B26/H56)*100</f>
        <v>9.5238095238095237</v>
      </c>
      <c r="D26" s="8">
        <f ca="1">SUM(J50:J53)</f>
        <v>0</v>
      </c>
      <c r="E26" s="58">
        <f ca="1">1-SUM(K50:K53)</f>
        <v>0</v>
      </c>
      <c r="G26" s="59" t="s">
        <v>139</v>
      </c>
      <c r="H26">
        <f ca="1">COUNTIF(OFFSET(ARMSA_P4_T_raw!A2,0,0,D9-B9+1,1),"BalSp2")</f>
        <v>0</v>
      </c>
      <c r="I26" s="4">
        <f ca="1">(H26/H56)*100</f>
        <v>0</v>
      </c>
      <c r="J26" s="4">
        <f ca="1">IF(H26=0,0,-1*((H26/B19)*(LN(H26/B19))))</f>
        <v>0</v>
      </c>
      <c r="K26" s="60">
        <f ca="1">IF(H26=0,0,((H26/B19)^2))</f>
        <v>0</v>
      </c>
    </row>
    <row r="27" spans="1:14">
      <c r="A27" s="59" t="s">
        <v>140</v>
      </c>
      <c r="B27">
        <f ca="1">COUNTIF(OFFSET(ARMSA_P4_T_raw!C2,0,0,D9-B9+1,1), "T")</f>
        <v>1</v>
      </c>
      <c r="C27" s="4">
        <f ca="1">(B27/B28)*100</f>
        <v>1.5625</v>
      </c>
      <c r="E27" s="53"/>
      <c r="G27" s="59" t="s">
        <v>141</v>
      </c>
      <c r="H27">
        <f ca="1">COUNTIF(OFFSET(ARMSA_P4_T_raw!A2,0,0,D9-B9+1,1),"Cir")</f>
        <v>0</v>
      </c>
      <c r="I27" s="4">
        <f ca="1">(H27/H56)*100</f>
        <v>0</v>
      </c>
      <c r="J27" s="4">
        <f ca="1">IF(H27=0,0,-1*((H27/B19)*(LN(H27/B19))))</f>
        <v>0</v>
      </c>
      <c r="K27" s="60">
        <f ca="1">IF(H27=0,0,((H27/B19)^2))</f>
        <v>0</v>
      </c>
    </row>
    <row r="28" spans="1:14">
      <c r="A28" s="52" t="s">
        <v>142</v>
      </c>
      <c r="B28" s="2">
        <f ca="1">SUM(B16:B27)</f>
        <v>64</v>
      </c>
      <c r="C28" s="9">
        <f ca="1">SUM(C16:C27)-C27</f>
        <v>99.999999999999986</v>
      </c>
      <c r="E28" s="53"/>
      <c r="G28" s="59" t="s">
        <v>143</v>
      </c>
      <c r="H28">
        <f ca="1">COUNTIF(OFFSET(ARMSA_P4_T_raw!A2,0,0,D9-B9+1,1),"PisL")</f>
        <v>0</v>
      </c>
      <c r="I28" s="4">
        <f ca="1">(H28/H56)*100</f>
        <v>0</v>
      </c>
      <c r="J28" s="4">
        <f ca="1">IF(H28=0,0,-1*((H28/B19)*(LN(H28/B19))))</f>
        <v>0</v>
      </c>
      <c r="K28" s="60">
        <f ca="1">IF(H28=0,0,((H28/B19)^2))</f>
        <v>0</v>
      </c>
    </row>
    <row r="29" spans="1:14">
      <c r="A29" s="59"/>
      <c r="E29" s="53"/>
      <c r="G29" s="59" t="s">
        <v>144</v>
      </c>
      <c r="H29">
        <f ca="1">COUNTIF(OFFSET(ARMSA_P4_T_raw!A2,0,0,D9-B9+1,1),"VerS")</f>
        <v>0</v>
      </c>
      <c r="I29" s="4">
        <f ca="1">(H29/H56)*100</f>
        <v>0</v>
      </c>
      <c r="J29" s="4">
        <f ca="1">IF(H29=0,0,-1*((H29/B19)*(LN(H29/B19))))</f>
        <v>0</v>
      </c>
      <c r="K29" s="60">
        <f ca="1">IF(H29=0,0,((H29/B19)^2))</f>
        <v>0</v>
      </c>
    </row>
    <row r="30" spans="1:14">
      <c r="A30" s="52" t="s">
        <v>145</v>
      </c>
      <c r="E30" s="53"/>
      <c r="G30" s="52" t="s">
        <v>146</v>
      </c>
      <c r="K30" s="53"/>
    </row>
    <row r="31" spans="1:14" ht="15.75" thickBot="1">
      <c r="A31" s="54" t="s">
        <v>147</v>
      </c>
      <c r="B31" s="12"/>
      <c r="C31" s="12"/>
      <c r="D31" s="12"/>
      <c r="E31" s="55"/>
      <c r="G31" s="59" t="s">
        <v>148</v>
      </c>
      <c r="H31">
        <f ca="1">COUNTIF(OFFSET(ARMSA_P4_T_raw!A2,0,0,D9-B9+1,1),"BrB")</f>
        <v>0</v>
      </c>
      <c r="I31" s="4">
        <f ca="1">(H31/H56)*100</f>
        <v>0</v>
      </c>
      <c r="J31" s="4">
        <f ca="1">IF(H31=0,0,-1*((H31/B20)*(LN(H31/B20))))</f>
        <v>0</v>
      </c>
      <c r="K31" s="60">
        <f ca="1">IF(H31=0,0,((H31/B20)^2))</f>
        <v>0</v>
      </c>
    </row>
    <row r="32" spans="1:14" ht="15.75" thickTop="1">
      <c r="G32" s="59" t="s">
        <v>149</v>
      </c>
      <c r="H32">
        <f ca="1">COUNTIF(OFFSET(ARMSA_P4_T_raw!A2,0,0,D9-B9+1,1),"PlaP")</f>
        <v>0</v>
      </c>
      <c r="I32" s="4">
        <f ca="1">(H32/H56)*100</f>
        <v>0</v>
      </c>
      <c r="J32" s="4">
        <f ca="1">IF(H32=0,0,-1*((H32/B20)*(LN(H32/B20))))</f>
        <v>0</v>
      </c>
      <c r="K32" s="60">
        <f ca="1">IF(H32=0,0,((H32/B20)^2))</f>
        <v>0</v>
      </c>
    </row>
    <row r="33" spans="7:11">
      <c r="G33" s="52" t="s">
        <v>150</v>
      </c>
      <c r="K33" s="53"/>
    </row>
    <row r="34" spans="7:11">
      <c r="G34" s="59" t="s">
        <v>151</v>
      </c>
      <c r="H34">
        <f ca="1">COUNTIF(OFFSET(ARMSA_P4_T_raw!A2,0,0,D9-B9+1,1),"NA")</f>
        <v>0</v>
      </c>
      <c r="I34" s="4">
        <f ca="1">(H34/H56)*100</f>
        <v>0</v>
      </c>
      <c r="J34" s="4">
        <f ca="1">IF(H34=0,0,-1*((H34/B21)*(LN(H34/B21))))</f>
        <v>0</v>
      </c>
      <c r="K34" s="60">
        <f ca="1">IF(H34=0,0,((H34/B21)^2))</f>
        <v>0</v>
      </c>
    </row>
    <row r="35" spans="7:11">
      <c r="G35" s="59" t="s">
        <v>152</v>
      </c>
      <c r="H35">
        <f ca="1">COUNTIF(OFFSET(ARMSA_P4_T_raw!A2,0,0,D9-B9+1,1),"Uncol")</f>
        <v>0</v>
      </c>
      <c r="I35" s="4">
        <f ca="1">(H35/H56)*100</f>
        <v>0</v>
      </c>
      <c r="J35" s="4">
        <f ca="1">IF(H35=0,0,-1*((H35/B21)*(LN(H35/B21))))</f>
        <v>0</v>
      </c>
      <c r="K35" s="60">
        <f ca="1">IF(H35=0,0,((H35/B21)^2))</f>
        <v>0</v>
      </c>
    </row>
    <row r="36" spans="7:11">
      <c r="G36" s="52" t="s">
        <v>153</v>
      </c>
      <c r="K36" s="53"/>
    </row>
    <row r="37" spans="7:11">
      <c r="G37" s="59" t="s">
        <v>154</v>
      </c>
      <c r="H37">
        <f ca="1">COUNTIF(OFFSET(ARMSA_P4_T_raw!A2,0,0,D9-B9+1,1),"AnoE")</f>
        <v>18</v>
      </c>
      <c r="I37" s="4">
        <f ca="1">(H37/H56)*100</f>
        <v>28.571428571428569</v>
      </c>
      <c r="J37" s="4">
        <f ca="1">IF(H37=0,0,-1*((H37/B22)*(LN(H37/B22))))</f>
        <v>0.16418511446903272</v>
      </c>
      <c r="K37" s="60">
        <f ca="1">IF(H37=0,0,((H37/B22)^2))</f>
        <v>0.66942148760330589</v>
      </c>
    </row>
    <row r="38" spans="7:11">
      <c r="G38" s="59" t="s">
        <v>155</v>
      </c>
      <c r="H38">
        <f ca="1">COUNTIF(OFFSET(ARMSA_P4_T_raw!A2,0,0,D9-B9+1,1),"HiaA")</f>
        <v>1</v>
      </c>
      <c r="I38" s="4">
        <f ca="1">(H38/H56)*100</f>
        <v>1.5873015873015872</v>
      </c>
      <c r="J38" s="4">
        <f ca="1">IF(H38=0,0,-1*((H38/B22)*(LN(H38/B22))))</f>
        <v>0.14050192969810527</v>
      </c>
      <c r="K38" s="60">
        <f ca="1">IF(H38=0,0,((H38/B22)^2))</f>
        <v>2.0661157024793389E-3</v>
      </c>
    </row>
    <row r="39" spans="7:11">
      <c r="G39" s="59" t="s">
        <v>156</v>
      </c>
      <c r="H39">
        <f ca="1">COUNTIF(OFFSET(ARMSA_P4_T_raw!A2,0,0,D9-B9+1,1),"MytG")</f>
        <v>3</v>
      </c>
      <c r="I39" s="4">
        <f ca="1">(H39/H56)*100</f>
        <v>4.7619047619047619</v>
      </c>
      <c r="J39" s="4">
        <f ca="1">IF(H39=0,0,-1*((H39/B22)*(LN(H39/B22))))</f>
        <v>0.2716950224577554</v>
      </c>
      <c r="K39" s="60">
        <f ca="1">IF(H39=0,0,((H39/B22)^2))</f>
        <v>1.8595041322314047E-2</v>
      </c>
    </row>
    <row r="40" spans="7:11">
      <c r="G40" s="59" t="s">
        <v>157</v>
      </c>
      <c r="H40">
        <f ca="1">COUNTIF(OFFSET(ARMSA_P4_T_raw!A2,0,0,D9-B9+1,1),"PatSp")</f>
        <v>0</v>
      </c>
      <c r="I40" s="4">
        <f ca="1">(H40/H56)*100</f>
        <v>0</v>
      </c>
      <c r="J40" s="4">
        <f ca="1">IF(H40=0,0,-1*((H40/B22)*(LN(H40/B22))))</f>
        <v>0</v>
      </c>
      <c r="K40" s="60">
        <f ca="1">IF(H40=0,0,((H40/B22)^2))</f>
        <v>0</v>
      </c>
    </row>
    <row r="41" spans="7:11">
      <c r="G41" s="52" t="s">
        <v>158</v>
      </c>
      <c r="K41" s="53"/>
    </row>
    <row r="42" spans="7:11">
      <c r="G42" s="59" t="s">
        <v>159</v>
      </c>
      <c r="H42">
        <f ca="1">COUNTIF(OFFSET(ARMSA_P4_T_raw!A2,0,0,D9-B9+1,1),"Mu")</f>
        <v>16</v>
      </c>
      <c r="I42" s="4">
        <f ca="1">(H42/H56)*100</f>
        <v>25.396825396825395</v>
      </c>
      <c r="J42" s="4">
        <f ca="1">IF(H42=0,0,-1*((H42/B23)*(LN(H42/B23))))</f>
        <v>0</v>
      </c>
      <c r="K42" s="60">
        <f ca="1">IF(H42=0,0,((H42/B23)^2))</f>
        <v>1</v>
      </c>
    </row>
    <row r="43" spans="7:11">
      <c r="G43" s="52" t="s">
        <v>160</v>
      </c>
      <c r="K43" s="53"/>
    </row>
    <row r="44" spans="7:11">
      <c r="G44" s="59" t="s">
        <v>161</v>
      </c>
      <c r="H44">
        <f ca="1">COUNTIF(OFFSET(ARMSA_P4_T_raw!A2,0,0,D9-B9+1,1),"Po1")</f>
        <v>4</v>
      </c>
      <c r="I44" s="4">
        <f ca="1">(H44/H56)*100</f>
        <v>6.3492063492063489</v>
      </c>
      <c r="J44" s="4">
        <f ca="1">IF(H44=0,0,-1*((H44/B24)*(LN(H44/B24))))</f>
        <v>0</v>
      </c>
      <c r="K44" s="60">
        <f ca="1">IF(H44=0,0,((H44/B24)^2))</f>
        <v>1</v>
      </c>
    </row>
    <row r="45" spans="7:11">
      <c r="G45" s="59" t="s">
        <v>162</v>
      </c>
      <c r="H45">
        <f ca="1">COUNTIF(OFFSET(ARMSA_P4_T_raw!A2,0,0,D9-B9+1,1),"Po2")</f>
        <v>0</v>
      </c>
      <c r="I45" s="4">
        <f ca="1">(H45/H56)*100</f>
        <v>0</v>
      </c>
      <c r="J45" s="4">
        <f ca="1">IF(H45=0,0,-1*((H45/B24)*(LN(H45/B24))))</f>
        <v>0</v>
      </c>
      <c r="K45" s="60">
        <f ca="1">IF(H45=0,0,((H45/B24)^2))</f>
        <v>0</v>
      </c>
    </row>
    <row r="46" spans="7:11">
      <c r="G46" s="59" t="s">
        <v>163</v>
      </c>
      <c r="H46">
        <f ca="1">COUNTIF(OFFSET(ARMSA_P4_T_raw!A2,0,0,D9-B9+1,1),"Po")</f>
        <v>0</v>
      </c>
      <c r="I46" s="4">
        <f ca="1">(H46/H56)*100</f>
        <v>0</v>
      </c>
      <c r="J46" s="4">
        <f ca="1">IF(H46=0,0,-1*((H46/B24)*(LN(H46/B24))))</f>
        <v>0</v>
      </c>
      <c r="K46" s="60">
        <f ca="1">IF(H46=0,0,((H46/B24)^2))</f>
        <v>0</v>
      </c>
    </row>
    <row r="47" spans="7:11">
      <c r="G47" s="52" t="s">
        <v>164</v>
      </c>
      <c r="K47" s="53"/>
    </row>
    <row r="48" spans="7:11">
      <c r="G48" s="59" t="s">
        <v>165</v>
      </c>
      <c r="H48">
        <f ca="1">COUNTIF(OFFSET(ARMSA_P4_T_raw!A2,0,0,D9-B9+1,1),"Asc")</f>
        <v>0</v>
      </c>
      <c r="I48" s="4">
        <f ca="1">(H48/H56)*100</f>
        <v>0</v>
      </c>
      <c r="J48" s="4">
        <f ca="1">IF(H48=0,0,-1*((H48/B25)*(LN(H48/B25))))</f>
        <v>0</v>
      </c>
      <c r="K48" s="60">
        <f ca="1">IF(H48=0,0,((H48/B25)^2))</f>
        <v>0</v>
      </c>
    </row>
    <row r="49" spans="7:11">
      <c r="G49" s="52" t="s">
        <v>166</v>
      </c>
      <c r="K49" s="53"/>
    </row>
    <row r="50" spans="7:11">
      <c r="G50" s="59" t="s">
        <v>167</v>
      </c>
      <c r="H50">
        <f ca="1">COUNTIF(OFFSET(ARMSA_P4_T_raw!A2,0,0,D9-B9+1,1),"UnI")</f>
        <v>6</v>
      </c>
      <c r="I50" s="4">
        <f ca="1">(H50/H56)*100</f>
        <v>9.5238095238095237</v>
      </c>
      <c r="J50" s="4">
        <f ca="1">IF(H50=0,0,-1*((H50/B26)*(LN(H50/B26))))</f>
        <v>0</v>
      </c>
      <c r="K50" s="60">
        <f ca="1">IF(H50=0,0,((H50/B26)^2))</f>
        <v>1</v>
      </c>
    </row>
    <row r="51" spans="7:11">
      <c r="G51" s="59" t="s">
        <v>168</v>
      </c>
      <c r="H51">
        <f ca="1">COUNTIF(OFFSET(ARMSA_P4_T_raw!A2,0,0,D9-B9+1,1),"UnI1")</f>
        <v>0</v>
      </c>
      <c r="I51" s="4">
        <f ca="1">(H51/H56)*100</f>
        <v>0</v>
      </c>
      <c r="J51" s="4">
        <f ca="1">IF(H51=0,0,-1*((H51/B26)*(LN(H51/B26))))</f>
        <v>0</v>
      </c>
      <c r="K51" s="60">
        <f ca="1">IF(H51=0,0,((H51/B26)^2))</f>
        <v>0</v>
      </c>
    </row>
    <row r="52" spans="7:11">
      <c r="G52" s="59" t="s">
        <v>169</v>
      </c>
      <c r="H52">
        <f ca="1">COUNTIF(OFFSET(ARMSA_P4_T_raw!A2,0,0,D9-B9+1,1),"UnI2")</f>
        <v>0</v>
      </c>
      <c r="I52" s="4">
        <f ca="1">(H52/H56)*100</f>
        <v>0</v>
      </c>
      <c r="J52" s="4">
        <f ca="1">IF(H52=0,0,-1*((H52/B26)*(LN(H52/B26))))</f>
        <v>0</v>
      </c>
      <c r="K52" s="60">
        <f ca="1">IF(H52=0,0,((H52/B26)^2))</f>
        <v>0</v>
      </c>
    </row>
    <row r="53" spans="7:11">
      <c r="G53" s="59" t="s">
        <v>170</v>
      </c>
      <c r="H53">
        <f ca="1">COUNTIF(OFFSET(ARMSA_P4_T_raw!A2,0,0,D9-B9+1,1),"UnI3")</f>
        <v>0</v>
      </c>
      <c r="I53" s="4">
        <f ca="1">(H53/H56)*100</f>
        <v>0</v>
      </c>
      <c r="J53" s="4">
        <f ca="1">IF(H53=0,0,-1*((H53/B26)*(LN(H53/B26))))</f>
        <v>0</v>
      </c>
      <c r="K53" s="60">
        <f ca="1">IF(H53=0,0,((H53/B26)^2))</f>
        <v>0</v>
      </c>
    </row>
    <row r="54" spans="7:11">
      <c r="G54" s="52" t="s">
        <v>171</v>
      </c>
      <c r="K54" s="53"/>
    </row>
    <row r="55" spans="7:11">
      <c r="G55" s="59" t="s">
        <v>172</v>
      </c>
      <c r="H55">
        <f ca="1">COUNTIF(OFFSET(ARMSA_P4_T_raw!A2,0,0,D9-B9+1,1),"T")</f>
        <v>1</v>
      </c>
      <c r="I55" s="4">
        <f ca="1">(H55/SUM(H15:H55))*100</f>
        <v>1.5625</v>
      </c>
      <c r="J55" s="4"/>
      <c r="K55" s="60">
        <f ca="1">IF(H55=0,0,((H55/B27)^2))</f>
        <v>1</v>
      </c>
    </row>
    <row r="56" spans="7:11" ht="15.75" thickBot="1">
      <c r="G56" s="61" t="s">
        <v>173</v>
      </c>
      <c r="H56" s="13">
        <f ca="1">SUM(H16:H53)</f>
        <v>63</v>
      </c>
      <c r="I56" s="13">
        <f ca="1">SUM(I16:I53)</f>
        <v>100</v>
      </c>
      <c r="J56" s="12"/>
      <c r="K56" s="55"/>
    </row>
    <row r="57" spans="7:11" ht="15.75" thickTop="1"/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65715-02E1-4B6C-89A2-300836E79DA0}">
  <dimension ref="A1:N57"/>
  <sheetViews>
    <sheetView workbookViewId="0"/>
  </sheetViews>
  <sheetFormatPr defaultColWidth="11.42578125" defaultRowHeight="15"/>
  <cols>
    <col min="1" max="1" width="23.42578125" bestFit="1" customWidth="1"/>
    <col min="2" max="2" width="7.5703125" bestFit="1" customWidth="1"/>
    <col min="3" max="3" width="7.85546875" bestFit="1" customWidth="1"/>
    <col min="4" max="4" width="8.5703125" bestFit="1" customWidth="1"/>
    <col min="5" max="5" width="12.5703125" bestFit="1" customWidth="1"/>
    <col min="7" max="7" width="33.5703125" bestFit="1" customWidth="1"/>
    <col min="8" max="8" width="7.5703125" bestFit="1" customWidth="1"/>
    <col min="9" max="9" width="7.85546875" bestFit="1" customWidth="1"/>
    <col min="10" max="10" width="8.5703125" bestFit="1" customWidth="1"/>
    <col min="11" max="11" width="12.5703125" bestFit="1" customWidth="1"/>
    <col min="14" max="14" width="0" hidden="1" customWidth="1"/>
  </cols>
  <sheetData>
    <row r="1" spans="1:14">
      <c r="A1" t="s">
        <v>94</v>
      </c>
      <c r="N1">
        <v>9</v>
      </c>
    </row>
    <row r="2" spans="1:14">
      <c r="A2" t="s">
        <v>95</v>
      </c>
      <c r="C2" t="s">
        <v>96</v>
      </c>
      <c r="D2" t="s">
        <v>97</v>
      </c>
      <c r="N2">
        <v>10</v>
      </c>
    </row>
    <row r="3" spans="1:14">
      <c r="A3" t="s">
        <v>98</v>
      </c>
      <c r="N3">
        <v>0</v>
      </c>
    </row>
    <row r="4" spans="1:14">
      <c r="A4" t="s">
        <v>99</v>
      </c>
      <c r="N4">
        <v>0</v>
      </c>
    </row>
    <row r="5" spans="1:14">
      <c r="A5" t="s">
        <v>100</v>
      </c>
      <c r="N5">
        <v>0</v>
      </c>
    </row>
    <row r="6" spans="1:14">
      <c r="A6" t="s">
        <v>101</v>
      </c>
      <c r="N6">
        <v>56</v>
      </c>
    </row>
    <row r="7" spans="1:14">
      <c r="A7" t="s">
        <v>102</v>
      </c>
      <c r="B7">
        <v>64</v>
      </c>
      <c r="D7" s="1" t="s">
        <v>103</v>
      </c>
      <c r="E7" t="s">
        <v>104</v>
      </c>
      <c r="N7">
        <v>16</v>
      </c>
    </row>
    <row r="8" spans="1:14">
      <c r="A8" t="s">
        <v>105</v>
      </c>
      <c r="B8">
        <v>1</v>
      </c>
      <c r="N8">
        <v>27</v>
      </c>
    </row>
    <row r="9" spans="1:14">
      <c r="A9" t="s">
        <v>106</v>
      </c>
      <c r="B9">
        <v>2</v>
      </c>
      <c r="C9" t="s">
        <v>107</v>
      </c>
      <c r="D9">
        <v>65</v>
      </c>
      <c r="N9">
        <v>31</v>
      </c>
    </row>
    <row r="10" spans="1:14">
      <c r="A10" s="2" t="s">
        <v>108</v>
      </c>
      <c r="B10" s="2">
        <f ca="1">COUNTA(OFFSET(ARMSA_P8_B_raw!A2,0,0,D9-B9+1,1))</f>
        <v>64</v>
      </c>
      <c r="N10">
        <v>32</v>
      </c>
    </row>
    <row r="11" spans="1:14">
      <c r="A11" t="s">
        <v>109</v>
      </c>
      <c r="N11">
        <v>31</v>
      </c>
    </row>
    <row r="12" spans="1:14">
      <c r="A12" t="s">
        <v>110</v>
      </c>
      <c r="N12">
        <v>31</v>
      </c>
    </row>
    <row r="13" spans="1:14">
      <c r="A13" t="s">
        <v>111</v>
      </c>
      <c r="N13">
        <v>30</v>
      </c>
    </row>
    <row r="14" spans="1:14" ht="15.75" thickBot="1">
      <c r="N14">
        <v>8</v>
      </c>
    </row>
    <row r="15" spans="1:14" ht="15.75" thickTop="1">
      <c r="A15" s="50" t="s">
        <v>112</v>
      </c>
      <c r="B15" s="5" t="s">
        <v>113</v>
      </c>
      <c r="C15" s="5" t="s">
        <v>114</v>
      </c>
      <c r="D15" s="5" t="s">
        <v>115</v>
      </c>
      <c r="E15" s="56" t="s">
        <v>116</v>
      </c>
      <c r="G15" s="50" t="s">
        <v>117</v>
      </c>
      <c r="H15" s="5" t="s">
        <v>113</v>
      </c>
      <c r="I15" s="5" t="s">
        <v>114</v>
      </c>
      <c r="J15" s="5" t="s">
        <v>115</v>
      </c>
      <c r="K15" s="56" t="s">
        <v>116</v>
      </c>
      <c r="N15">
        <v>16</v>
      </c>
    </row>
    <row r="16" spans="1:14">
      <c r="A16" s="57" t="s">
        <v>118</v>
      </c>
      <c r="B16" s="7">
        <f ca="1">COUNTIF(OFFSET(ARMSA_P8_B_raw!C2,0,0,D9-B9+1,1), "C")</f>
        <v>0</v>
      </c>
      <c r="C16" s="8">
        <f ca="1">(B16/H56)*100</f>
        <v>0</v>
      </c>
      <c r="D16" s="8">
        <f ca="1">SUM(J17:J17)</f>
        <v>0</v>
      </c>
      <c r="E16" s="58">
        <f ca="1">1-SUM(K17:K17)</f>
        <v>1</v>
      </c>
      <c r="G16" s="52" t="s">
        <v>119</v>
      </c>
      <c r="K16" s="53"/>
      <c r="N16">
        <v>56</v>
      </c>
    </row>
    <row r="17" spans="1:14">
      <c r="A17" s="59" t="s">
        <v>120</v>
      </c>
      <c r="B17">
        <f ca="1">COUNTIF(OFFSET(ARMSA_P8_B_raw!C2,0,0,D9-B9+1,1), "Al")</f>
        <v>7</v>
      </c>
      <c r="C17" s="4">
        <f ca="1">(B17/H56)*100</f>
        <v>14.000000000000002</v>
      </c>
      <c r="D17" s="4">
        <f ca="1">SUM(J19:J19)</f>
        <v>0</v>
      </c>
      <c r="E17" s="60">
        <f ca="1">1-SUM(K19:K19)</f>
        <v>0</v>
      </c>
      <c r="G17" s="59" t="s">
        <v>121</v>
      </c>
      <c r="H17">
        <f ca="1">COUNTIF(OFFSET(ARMSA_P8_B_raw!A2,0,0,D9-B9+1,1),"C")</f>
        <v>0</v>
      </c>
      <c r="I17" s="4">
        <f ca="1">(H17/H56)*100</f>
        <v>0</v>
      </c>
      <c r="J17" s="4">
        <f ca="1">IF(H17=0,0,-1*((H17/B16)*(LN(H17/B16))))</f>
        <v>0</v>
      </c>
      <c r="K17" s="60">
        <f ca="1">IF(H17=0,0,((H17/B16)^2))</f>
        <v>0</v>
      </c>
      <c r="N17">
        <v>7</v>
      </c>
    </row>
    <row r="18" spans="1:14">
      <c r="A18" s="57" t="s">
        <v>122</v>
      </c>
      <c r="B18" s="7">
        <f ca="1">COUNTIF(OFFSET(ARMSA_P8_B_raw!C2,0,0,D9-B9+1,1), "An")</f>
        <v>26</v>
      </c>
      <c r="C18" s="8">
        <f ca="1">(B18/H56)*100</f>
        <v>52</v>
      </c>
      <c r="D18" s="8">
        <f ca="1">SUM(J21:J23)</f>
        <v>0</v>
      </c>
      <c r="E18" s="58">
        <f ca="1">1-SUM(K21:K23)</f>
        <v>0</v>
      </c>
      <c r="G18" s="52" t="s">
        <v>123</v>
      </c>
      <c r="K18" s="53"/>
    </row>
    <row r="19" spans="1:14">
      <c r="A19" s="59" t="s">
        <v>124</v>
      </c>
      <c r="B19">
        <f ca="1">COUNTIF(OFFSET(ARMSA_P8_B_raw!C2,0,0,D9-B9+1,1), "Ar")</f>
        <v>0</v>
      </c>
      <c r="C19" s="4">
        <f ca="1">(B19/H56)*100</f>
        <v>0</v>
      </c>
      <c r="D19" s="4">
        <f ca="1">SUM(J25:J29)</f>
        <v>0</v>
      </c>
      <c r="E19" s="60">
        <f ca="1">1-SUM(K25:K29)</f>
        <v>1</v>
      </c>
      <c r="G19" s="59" t="s">
        <v>125</v>
      </c>
      <c r="H19">
        <f ca="1">COUNTIF(OFFSET(ARMSA_P8_B_raw!A2,0,0,D9-B9+1,1),"Rp")</f>
        <v>7</v>
      </c>
      <c r="I19" s="4">
        <f ca="1">(H19/H56)*100</f>
        <v>14.000000000000002</v>
      </c>
      <c r="J19" s="4">
        <f ca="1">IF(H19=0,0,-1*((H19/B17)*(LN(H19/B17))))</f>
        <v>0</v>
      </c>
      <c r="K19" s="60">
        <f ca="1">IF(H19=0,0,((H19/B17)^2))</f>
        <v>1</v>
      </c>
    </row>
    <row r="20" spans="1:14">
      <c r="A20" s="57" t="s">
        <v>126</v>
      </c>
      <c r="B20" s="7">
        <f ca="1">COUNTIF(OFFSET(ARMSA_P8_B_raw!C2,0,0,D9-B9+1,1), "B")</f>
        <v>1</v>
      </c>
      <c r="C20" s="8">
        <f ca="1">(B20/H56)*100</f>
        <v>2</v>
      </c>
      <c r="D20" s="8">
        <f ca="1">SUM(J31:J32)</f>
        <v>0</v>
      </c>
      <c r="E20" s="58">
        <f ca="1">1-SUM(K31:K32)</f>
        <v>0</v>
      </c>
      <c r="G20" s="52" t="s">
        <v>127</v>
      </c>
      <c r="K20" s="53"/>
    </row>
    <row r="21" spans="1:14">
      <c r="A21" s="59" t="s">
        <v>128</v>
      </c>
      <c r="B21">
        <f ca="1">COUNTIF(OFFSET(ARMSA_P8_B_raw!C2,0,0,D9-B9+1,1), "Bl")</f>
        <v>1</v>
      </c>
      <c r="C21" s="4">
        <f ca="1">(B21/H56)*100</f>
        <v>2</v>
      </c>
      <c r="D21" s="4">
        <f ca="1">SUM(J34:J35)</f>
        <v>0</v>
      </c>
      <c r="E21" s="60">
        <f ca="1">1-SUM(K34:K35)</f>
        <v>0</v>
      </c>
      <c r="G21" s="59" t="s">
        <v>129</v>
      </c>
      <c r="H21">
        <f ca="1">COUNTIF(OFFSET(ARMSA_P8_B_raw!A2,0,0,D9-B9+1,1),"Aph")</f>
        <v>0</v>
      </c>
      <c r="I21" s="4">
        <f ca="1">(H21/H56)*100</f>
        <v>0</v>
      </c>
      <c r="J21" s="4">
        <f ca="1">IF(H21=0,0,-1*((H21/B18)*(LN(H21/B18))))</f>
        <v>0</v>
      </c>
      <c r="K21" s="60">
        <f ca="1">IF(H21=0,0,((H21/B18)^2))</f>
        <v>0</v>
      </c>
    </row>
    <row r="22" spans="1:14">
      <c r="A22" s="57" t="s">
        <v>130</v>
      </c>
      <c r="B22" s="7">
        <f ca="1">COUNTIF(OFFSET(ARMSA_P8_B_raw!C2,0,0,D9-B9+1,1), "M")</f>
        <v>1</v>
      </c>
      <c r="C22" s="8">
        <f ca="1">(B22/H56)*100</f>
        <v>2</v>
      </c>
      <c r="D22" s="8">
        <f ca="1">SUM(J37:J40)</f>
        <v>0</v>
      </c>
      <c r="E22" s="58">
        <f ca="1">1-SUM(K37:K40)</f>
        <v>0</v>
      </c>
      <c r="G22" s="59" t="s">
        <v>131</v>
      </c>
      <c r="H22">
        <f ca="1">COUNTIF(OFFSET(ARMSA_P8_B_raw!A2,0,0,D9-B9+1,1),"Pol")</f>
        <v>0</v>
      </c>
      <c r="I22" s="4">
        <f ca="1">(H22/H56)*100</f>
        <v>0</v>
      </c>
      <c r="J22" s="4">
        <f ca="1">IF(H22=0,0,-1*((H22/B18)*(LN(H22/B18))))</f>
        <v>0</v>
      </c>
      <c r="K22" s="60">
        <f ca="1">IF(H22=0,0,((H22/B18)^2))</f>
        <v>0</v>
      </c>
    </row>
    <row r="23" spans="1:14">
      <c r="A23" s="59" t="s">
        <v>132</v>
      </c>
      <c r="B23">
        <f ca="1">COUNTIF(OFFSET(ARMSA_P8_B_raw!C2,0,0,D9-B9+1,1), "Mu")</f>
        <v>8</v>
      </c>
      <c r="C23" s="4">
        <f ca="1">(B23/H56)*100</f>
        <v>16</v>
      </c>
      <c r="D23" s="4">
        <f ca="1">SUM(J42:J42)</f>
        <v>0</v>
      </c>
      <c r="E23" s="60">
        <f ca="1">1-SUM(K42:K42)</f>
        <v>0</v>
      </c>
      <c r="G23" s="59" t="s">
        <v>133</v>
      </c>
      <c r="H23">
        <f ca="1">COUNTIF(OFFSET(ARMSA_P8_B_raw!A2,0,0,D9-B9+1,1),"Ser")</f>
        <v>26</v>
      </c>
      <c r="I23" s="4">
        <f ca="1">(H23/H56)*100</f>
        <v>52</v>
      </c>
      <c r="J23" s="4">
        <f ca="1">IF(H23=0,0,-1*((H23/B18)*(LN(H23/B18))))</f>
        <v>0</v>
      </c>
      <c r="K23" s="60">
        <f ca="1">IF(H23=0,0,((H23/B18)^2))</f>
        <v>1</v>
      </c>
    </row>
    <row r="24" spans="1:14">
      <c r="A24" s="57" t="s">
        <v>134</v>
      </c>
      <c r="B24" s="7">
        <f ca="1">COUNTIF(OFFSET(ARMSA_P8_B_raw!C2,0,0,D9-B9+1,1), "Po")</f>
        <v>4</v>
      </c>
      <c r="C24" s="8">
        <f ca="1">(B24/H56)*100</f>
        <v>8</v>
      </c>
      <c r="D24" s="8">
        <f ca="1">SUM(J44:J46)</f>
        <v>0.69314718055994529</v>
      </c>
      <c r="E24" s="58">
        <f ca="1">1-SUM(K44:K46)</f>
        <v>0.5</v>
      </c>
      <c r="G24" s="52" t="s">
        <v>135</v>
      </c>
      <c r="K24" s="53"/>
    </row>
    <row r="25" spans="1:14">
      <c r="A25" s="59" t="s">
        <v>136</v>
      </c>
      <c r="B25">
        <f ca="1">COUNTIF(OFFSET(ARMSA_P8_B_raw!C2,0,0,D9-B9+1,1), "UC")</f>
        <v>1</v>
      </c>
      <c r="C25" s="4">
        <f ca="1">(B25/H56)*100</f>
        <v>2</v>
      </c>
      <c r="D25" s="4">
        <f ca="1">SUM(J48:J48)</f>
        <v>0</v>
      </c>
      <c r="E25" s="60">
        <f ca="1">1-SUM(K48:K48)</f>
        <v>0</v>
      </c>
      <c r="G25" s="59" t="s">
        <v>137</v>
      </c>
      <c r="H25">
        <f ca="1">COUNTIF(OFFSET(ARMSA_P8_B_raw!A2,0,0,D9-B9+1,1),"BalSp1")</f>
        <v>0</v>
      </c>
      <c r="I25" s="4">
        <f ca="1">(H25/H56)*100</f>
        <v>0</v>
      </c>
      <c r="J25" s="4">
        <f ca="1">IF(H25=0,0,-1*((H25/B19)*(LN(H25/B19))))</f>
        <v>0</v>
      </c>
      <c r="K25" s="60">
        <f ca="1">IF(H25=0,0,((H25/B19)^2))</f>
        <v>0</v>
      </c>
    </row>
    <row r="26" spans="1:14">
      <c r="A26" s="57" t="s">
        <v>138</v>
      </c>
      <c r="B26" s="7">
        <f ca="1">COUNTIF(OFFSET(ARMSA_P8_B_raw!C2,0,0,D9-B9+1,1), "UnI")</f>
        <v>1</v>
      </c>
      <c r="C26" s="8">
        <f ca="1">(B26/H56)*100</f>
        <v>2</v>
      </c>
      <c r="D26" s="8">
        <f ca="1">SUM(J50:J53)</f>
        <v>0</v>
      </c>
      <c r="E26" s="58">
        <f ca="1">1-SUM(K50:K53)</f>
        <v>0</v>
      </c>
      <c r="G26" s="59" t="s">
        <v>139</v>
      </c>
      <c r="H26">
        <f ca="1">COUNTIF(OFFSET(ARMSA_P8_B_raw!A2,0,0,D9-B9+1,1),"BalSp2")</f>
        <v>0</v>
      </c>
      <c r="I26" s="4">
        <f ca="1">(H26/H56)*100</f>
        <v>0</v>
      </c>
      <c r="J26" s="4">
        <f ca="1">IF(H26=0,0,-1*((H26/B19)*(LN(H26/B19))))</f>
        <v>0</v>
      </c>
      <c r="K26" s="60">
        <f ca="1">IF(H26=0,0,((H26/B19)^2))</f>
        <v>0</v>
      </c>
    </row>
    <row r="27" spans="1:14">
      <c r="A27" s="59" t="s">
        <v>140</v>
      </c>
      <c r="B27">
        <f ca="1">COUNTIF(OFFSET(ARMSA_P8_B_raw!C2,0,0,D9-B9+1,1), "T")</f>
        <v>14</v>
      </c>
      <c r="C27" s="4">
        <f ca="1">(B27/B28)*100</f>
        <v>21.875</v>
      </c>
      <c r="E27" s="53"/>
      <c r="G27" s="59" t="s">
        <v>141</v>
      </c>
      <c r="H27">
        <f ca="1">COUNTIF(OFFSET(ARMSA_P8_B_raw!A2,0,0,D9-B9+1,1),"Cir")</f>
        <v>0</v>
      </c>
      <c r="I27" s="4">
        <f ca="1">(H27/H56)*100</f>
        <v>0</v>
      </c>
      <c r="J27" s="4">
        <f ca="1">IF(H27=0,0,-1*((H27/B19)*(LN(H27/B19))))</f>
        <v>0</v>
      </c>
      <c r="K27" s="60">
        <f ca="1">IF(H27=0,0,((H27/B19)^2))</f>
        <v>0</v>
      </c>
    </row>
    <row r="28" spans="1:14">
      <c r="A28" s="52" t="s">
        <v>142</v>
      </c>
      <c r="B28" s="2">
        <f ca="1">SUM(B16:B27)</f>
        <v>64</v>
      </c>
      <c r="C28" s="9">
        <f ca="1">SUM(C16:C27)-C27</f>
        <v>100</v>
      </c>
      <c r="E28" s="53"/>
      <c r="G28" s="59" t="s">
        <v>143</v>
      </c>
      <c r="H28">
        <f ca="1">COUNTIF(OFFSET(ARMSA_P8_B_raw!A2,0,0,D9-B9+1,1),"PisL")</f>
        <v>0</v>
      </c>
      <c r="I28" s="4">
        <f ca="1">(H28/H56)*100</f>
        <v>0</v>
      </c>
      <c r="J28" s="4">
        <f ca="1">IF(H28=0,0,-1*((H28/B19)*(LN(H28/B19))))</f>
        <v>0</v>
      </c>
      <c r="K28" s="60">
        <f ca="1">IF(H28=0,0,((H28/B19)^2))</f>
        <v>0</v>
      </c>
    </row>
    <row r="29" spans="1:14">
      <c r="A29" s="59"/>
      <c r="E29" s="53"/>
      <c r="G29" s="59" t="s">
        <v>144</v>
      </c>
      <c r="H29">
        <f ca="1">COUNTIF(OFFSET(ARMSA_P8_B_raw!A2,0,0,D9-B9+1,1),"VerS")</f>
        <v>0</v>
      </c>
      <c r="I29" s="4">
        <f ca="1">(H29/H56)*100</f>
        <v>0</v>
      </c>
      <c r="J29" s="4">
        <f ca="1">IF(H29=0,0,-1*((H29/B19)*(LN(H29/B19))))</f>
        <v>0</v>
      </c>
      <c r="K29" s="60">
        <f ca="1">IF(H29=0,0,((H29/B19)^2))</f>
        <v>0</v>
      </c>
    </row>
    <row r="30" spans="1:14">
      <c r="A30" s="52" t="s">
        <v>145</v>
      </c>
      <c r="E30" s="53"/>
      <c r="G30" s="52" t="s">
        <v>146</v>
      </c>
      <c r="K30" s="53"/>
    </row>
    <row r="31" spans="1:14" ht="15.75" thickBot="1">
      <c r="A31" s="54" t="s">
        <v>147</v>
      </c>
      <c r="B31" s="12"/>
      <c r="C31" s="12"/>
      <c r="D31" s="12"/>
      <c r="E31" s="55"/>
      <c r="G31" s="59" t="s">
        <v>148</v>
      </c>
      <c r="H31">
        <f ca="1">COUNTIF(OFFSET(ARMSA_P8_B_raw!A2,0,0,D9-B9+1,1),"BrB")</f>
        <v>0</v>
      </c>
      <c r="I31" s="4">
        <f ca="1">(H31/H56)*100</f>
        <v>0</v>
      </c>
      <c r="J31" s="4">
        <f ca="1">IF(H31=0,0,-1*((H31/B20)*(LN(H31/B20))))</f>
        <v>0</v>
      </c>
      <c r="K31" s="60">
        <f ca="1">IF(H31=0,0,((H31/B20)^2))</f>
        <v>0</v>
      </c>
    </row>
    <row r="32" spans="1:14" ht="15.75" thickTop="1">
      <c r="G32" s="59" t="s">
        <v>149</v>
      </c>
      <c r="H32">
        <f ca="1">COUNTIF(OFFSET(ARMSA_P8_B_raw!A2,0,0,D9-B9+1,1),"PlaP")</f>
        <v>1</v>
      </c>
      <c r="I32" s="4">
        <f ca="1">(H32/H56)*100</f>
        <v>2</v>
      </c>
      <c r="J32" s="4">
        <f ca="1">IF(H32=0,0,-1*((H32/B20)*(LN(H32/B20))))</f>
        <v>0</v>
      </c>
      <c r="K32" s="60">
        <f ca="1">IF(H32=0,0,((H32/B20)^2))</f>
        <v>1</v>
      </c>
    </row>
    <row r="33" spans="7:11">
      <c r="G33" s="52" t="s">
        <v>150</v>
      </c>
      <c r="K33" s="53"/>
    </row>
    <row r="34" spans="7:11">
      <c r="G34" s="59" t="s">
        <v>151</v>
      </c>
      <c r="H34">
        <f ca="1">COUNTIF(OFFSET(ARMSA_P8_B_raw!A2,0,0,D9-B9+1,1),"NA")</f>
        <v>1</v>
      </c>
      <c r="I34" s="4">
        <f ca="1">(H34/H56)*100</f>
        <v>2</v>
      </c>
      <c r="J34" s="4">
        <f ca="1">IF(H34=0,0,-1*((H34/B21)*(LN(H34/B21))))</f>
        <v>0</v>
      </c>
      <c r="K34" s="60">
        <f ca="1">IF(H34=0,0,((H34/B21)^2))</f>
        <v>1</v>
      </c>
    </row>
    <row r="35" spans="7:11">
      <c r="G35" s="59" t="s">
        <v>152</v>
      </c>
      <c r="H35">
        <f ca="1">COUNTIF(OFFSET(ARMSA_P8_B_raw!A2,0,0,D9-B9+1,1),"Uncol")</f>
        <v>0</v>
      </c>
      <c r="I35" s="4">
        <f ca="1">(H35/H56)*100</f>
        <v>0</v>
      </c>
      <c r="J35" s="4">
        <f ca="1">IF(H35=0,0,-1*((H35/B21)*(LN(H35/B21))))</f>
        <v>0</v>
      </c>
      <c r="K35" s="60">
        <f ca="1">IF(H35=0,0,((H35/B21)^2))</f>
        <v>0</v>
      </c>
    </row>
    <row r="36" spans="7:11">
      <c r="G36" s="52" t="s">
        <v>153</v>
      </c>
      <c r="K36" s="53"/>
    </row>
    <row r="37" spans="7:11">
      <c r="G37" s="59" t="s">
        <v>154</v>
      </c>
      <c r="H37">
        <f ca="1">COUNTIF(OFFSET(ARMSA_P8_B_raw!A2,0,0,D9-B9+1,1),"AnoE")</f>
        <v>0</v>
      </c>
      <c r="I37" s="4">
        <f ca="1">(H37/H56)*100</f>
        <v>0</v>
      </c>
      <c r="J37" s="4">
        <f ca="1">IF(H37=0,0,-1*((H37/B22)*(LN(H37/B22))))</f>
        <v>0</v>
      </c>
      <c r="K37" s="60">
        <f ca="1">IF(H37=0,0,((H37/B22)^2))</f>
        <v>0</v>
      </c>
    </row>
    <row r="38" spans="7:11">
      <c r="G38" s="59" t="s">
        <v>155</v>
      </c>
      <c r="H38">
        <f ca="1">COUNTIF(OFFSET(ARMSA_P8_B_raw!A2,0,0,D9-B9+1,1),"HiaA")</f>
        <v>0</v>
      </c>
      <c r="I38" s="4">
        <f ca="1">(H38/H56)*100</f>
        <v>0</v>
      </c>
      <c r="J38" s="4">
        <f ca="1">IF(H38=0,0,-1*((H38/B22)*(LN(H38/B22))))</f>
        <v>0</v>
      </c>
      <c r="K38" s="60">
        <f ca="1">IF(H38=0,0,((H38/B22)^2))</f>
        <v>0</v>
      </c>
    </row>
    <row r="39" spans="7:11">
      <c r="G39" s="59" t="s">
        <v>156</v>
      </c>
      <c r="H39">
        <f ca="1">COUNTIF(OFFSET(ARMSA_P8_B_raw!A2,0,0,D9-B9+1,1),"MytG")</f>
        <v>1</v>
      </c>
      <c r="I39" s="4">
        <f ca="1">(H39/H56)*100</f>
        <v>2</v>
      </c>
      <c r="J39" s="4">
        <f ca="1">IF(H39=0,0,-1*((H39/B22)*(LN(H39/B22))))</f>
        <v>0</v>
      </c>
      <c r="K39" s="60">
        <f ca="1">IF(H39=0,0,((H39/B22)^2))</f>
        <v>1</v>
      </c>
    </row>
    <row r="40" spans="7:11">
      <c r="G40" s="59" t="s">
        <v>157</v>
      </c>
      <c r="H40">
        <f ca="1">COUNTIF(OFFSET(ARMSA_P8_B_raw!A2,0,0,D9-B9+1,1),"PatSp")</f>
        <v>0</v>
      </c>
      <c r="I40" s="4">
        <f ca="1">(H40/H56)*100</f>
        <v>0</v>
      </c>
      <c r="J40" s="4">
        <f ca="1">IF(H40=0,0,-1*((H40/B22)*(LN(H40/B22))))</f>
        <v>0</v>
      </c>
      <c r="K40" s="60">
        <f ca="1">IF(H40=0,0,((H40/B22)^2))</f>
        <v>0</v>
      </c>
    </row>
    <row r="41" spans="7:11">
      <c r="G41" s="52" t="s">
        <v>158</v>
      </c>
      <c r="K41" s="53"/>
    </row>
    <row r="42" spans="7:11">
      <c r="G42" s="59" t="s">
        <v>159</v>
      </c>
      <c r="H42">
        <f ca="1">COUNTIF(OFFSET(ARMSA_P8_B_raw!A2,0,0,D9-B9+1,1),"Mu")</f>
        <v>8</v>
      </c>
      <c r="I42" s="4">
        <f ca="1">(H42/H56)*100</f>
        <v>16</v>
      </c>
      <c r="J42" s="4">
        <f ca="1">IF(H42=0,0,-1*((H42/B23)*(LN(H42/B23))))</f>
        <v>0</v>
      </c>
      <c r="K42" s="60">
        <f ca="1">IF(H42=0,0,((H42/B23)^2))</f>
        <v>1</v>
      </c>
    </row>
    <row r="43" spans="7:11">
      <c r="G43" s="52" t="s">
        <v>160</v>
      </c>
      <c r="K43" s="53"/>
    </row>
    <row r="44" spans="7:11">
      <c r="G44" s="59" t="s">
        <v>161</v>
      </c>
      <c r="H44">
        <f ca="1">COUNTIF(OFFSET(ARMSA_P8_B_raw!A2,0,0,D9-B9+1,1),"Po1")</f>
        <v>0</v>
      </c>
      <c r="I44" s="4">
        <f ca="1">(H44/H56)*100</f>
        <v>0</v>
      </c>
      <c r="J44" s="4">
        <f ca="1">IF(H44=0,0,-1*((H44/B24)*(LN(H44/B24))))</f>
        <v>0</v>
      </c>
      <c r="K44" s="60">
        <f ca="1">IF(H44=0,0,((H44/B24)^2))</f>
        <v>0</v>
      </c>
    </row>
    <row r="45" spans="7:11">
      <c r="G45" s="59" t="s">
        <v>162</v>
      </c>
      <c r="H45">
        <f ca="1">COUNTIF(OFFSET(ARMSA_P8_B_raw!A2,0,0,D9-B9+1,1),"Po2")</f>
        <v>2</v>
      </c>
      <c r="I45" s="4">
        <f ca="1">(H45/H56)*100</f>
        <v>4</v>
      </c>
      <c r="J45" s="4">
        <f ca="1">IF(H45=0,0,-1*((H45/B24)*(LN(H45/B24))))</f>
        <v>0.34657359027997264</v>
      </c>
      <c r="K45" s="60">
        <f ca="1">IF(H45=0,0,((H45/B24)^2))</f>
        <v>0.25</v>
      </c>
    </row>
    <row r="46" spans="7:11">
      <c r="G46" s="59" t="s">
        <v>163</v>
      </c>
      <c r="H46">
        <f ca="1">COUNTIF(OFFSET(ARMSA_P8_B_raw!A2,0,0,D9-B9+1,1),"Po")</f>
        <v>2</v>
      </c>
      <c r="I46" s="4">
        <f ca="1">(H46/H56)*100</f>
        <v>4</v>
      </c>
      <c r="J46" s="4">
        <f ca="1">IF(H46=0,0,-1*((H46/B24)*(LN(H46/B24))))</f>
        <v>0.34657359027997264</v>
      </c>
      <c r="K46" s="60">
        <f ca="1">IF(H46=0,0,((H46/B24)^2))</f>
        <v>0.25</v>
      </c>
    </row>
    <row r="47" spans="7:11">
      <c r="G47" s="52" t="s">
        <v>164</v>
      </c>
      <c r="K47" s="53"/>
    </row>
    <row r="48" spans="7:11">
      <c r="G48" s="59" t="s">
        <v>165</v>
      </c>
      <c r="H48">
        <f ca="1">COUNTIF(OFFSET(ARMSA_P8_B_raw!A2,0,0,D9-B9+1,1),"Asc")</f>
        <v>1</v>
      </c>
      <c r="I48" s="4">
        <f ca="1">(H48/H56)*100</f>
        <v>2</v>
      </c>
      <c r="J48" s="4">
        <f ca="1">IF(H48=0,0,-1*((H48/B25)*(LN(H48/B25))))</f>
        <v>0</v>
      </c>
      <c r="K48" s="60">
        <f ca="1">IF(H48=0,0,((H48/B25)^2))</f>
        <v>1</v>
      </c>
    </row>
    <row r="49" spans="7:11">
      <c r="G49" s="52" t="s">
        <v>166</v>
      </c>
      <c r="K49" s="53"/>
    </row>
    <row r="50" spans="7:11">
      <c r="G50" s="59" t="s">
        <v>167</v>
      </c>
      <c r="H50">
        <f ca="1">COUNTIF(OFFSET(ARMSA_P8_B_raw!A2,0,0,D9-B9+1,1),"UnI")</f>
        <v>0</v>
      </c>
      <c r="I50" s="4">
        <f ca="1">(H50/H56)*100</f>
        <v>0</v>
      </c>
      <c r="J50" s="4">
        <f ca="1">IF(H50=0,0,-1*((H50/B26)*(LN(H50/B26))))</f>
        <v>0</v>
      </c>
      <c r="K50" s="60">
        <f ca="1">IF(H50=0,0,((H50/B26)^2))</f>
        <v>0</v>
      </c>
    </row>
    <row r="51" spans="7:11">
      <c r="G51" s="59" t="s">
        <v>168</v>
      </c>
      <c r="H51">
        <f ca="1">COUNTIF(OFFSET(ARMSA_P8_B_raw!A2,0,0,D9-B9+1,1),"UnI1")</f>
        <v>0</v>
      </c>
      <c r="I51" s="4">
        <f ca="1">(H51/H56)*100</f>
        <v>0</v>
      </c>
      <c r="J51" s="4">
        <f ca="1">IF(H51=0,0,-1*((H51/B26)*(LN(H51/B26))))</f>
        <v>0</v>
      </c>
      <c r="K51" s="60">
        <f ca="1">IF(H51=0,0,((H51/B26)^2))</f>
        <v>0</v>
      </c>
    </row>
    <row r="52" spans="7:11">
      <c r="G52" s="59" t="s">
        <v>169</v>
      </c>
      <c r="H52">
        <f ca="1">COUNTIF(OFFSET(ARMSA_P8_B_raw!A2,0,0,D9-B9+1,1),"UnI2")</f>
        <v>0</v>
      </c>
      <c r="I52" s="4">
        <f ca="1">(H52/H56)*100</f>
        <v>0</v>
      </c>
      <c r="J52" s="4">
        <f ca="1">IF(H52=0,0,-1*((H52/B26)*(LN(H52/B26))))</f>
        <v>0</v>
      </c>
      <c r="K52" s="60">
        <f ca="1">IF(H52=0,0,((H52/B26)^2))</f>
        <v>0</v>
      </c>
    </row>
    <row r="53" spans="7:11">
      <c r="G53" s="59" t="s">
        <v>170</v>
      </c>
      <c r="H53">
        <f ca="1">COUNTIF(OFFSET(ARMSA_P8_B_raw!A2,0,0,D9-B9+1,1),"UnI3")</f>
        <v>1</v>
      </c>
      <c r="I53" s="4">
        <f ca="1">(H53/H56)*100</f>
        <v>2</v>
      </c>
      <c r="J53" s="4">
        <f ca="1">IF(H53=0,0,-1*((H53/B26)*(LN(H53/B26))))</f>
        <v>0</v>
      </c>
      <c r="K53" s="60">
        <f ca="1">IF(H53=0,0,((H53/B26)^2))</f>
        <v>1</v>
      </c>
    </row>
    <row r="54" spans="7:11">
      <c r="G54" s="52" t="s">
        <v>171</v>
      </c>
      <c r="K54" s="53"/>
    </row>
    <row r="55" spans="7:11">
      <c r="G55" s="59" t="s">
        <v>172</v>
      </c>
      <c r="H55">
        <f ca="1">COUNTIF(OFFSET(ARMSA_P8_B_raw!A2,0,0,D9-B9+1,1),"T")</f>
        <v>14</v>
      </c>
      <c r="I55" s="4">
        <f ca="1">(H55/SUM(H15:H55))*100</f>
        <v>21.875</v>
      </c>
      <c r="J55" s="4"/>
      <c r="K55" s="60">
        <f ca="1">IF(H55=0,0,((H55/B27)^2))</f>
        <v>1</v>
      </c>
    </row>
    <row r="56" spans="7:11" ht="15.75" thickBot="1">
      <c r="G56" s="61" t="s">
        <v>173</v>
      </c>
      <c r="H56" s="13">
        <f ca="1">SUM(H16:H53)</f>
        <v>50</v>
      </c>
      <c r="I56" s="13">
        <f ca="1">SUM(I16:I53)</f>
        <v>100</v>
      </c>
      <c r="J56" s="12"/>
      <c r="K56" s="55"/>
    </row>
    <row r="57" spans="7:11" ht="15.75" thickTop="1"/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927D8-CA21-4810-9B66-1E6D0FD25613}">
  <dimension ref="A1:N57"/>
  <sheetViews>
    <sheetView workbookViewId="0"/>
  </sheetViews>
  <sheetFormatPr defaultColWidth="11.42578125" defaultRowHeight="15"/>
  <cols>
    <col min="1" max="1" width="23.42578125" bestFit="1" customWidth="1"/>
    <col min="2" max="2" width="7.5703125" bestFit="1" customWidth="1"/>
    <col min="3" max="3" width="7.85546875" bestFit="1" customWidth="1"/>
    <col min="4" max="4" width="8.5703125" bestFit="1" customWidth="1"/>
    <col min="5" max="5" width="12.5703125" bestFit="1" customWidth="1"/>
    <col min="7" max="7" width="33.5703125" bestFit="1" customWidth="1"/>
    <col min="8" max="8" width="7.5703125" bestFit="1" customWidth="1"/>
    <col min="9" max="9" width="7.85546875" bestFit="1" customWidth="1"/>
    <col min="10" max="10" width="8.5703125" bestFit="1" customWidth="1"/>
    <col min="11" max="11" width="12.5703125" bestFit="1" customWidth="1"/>
    <col min="14" max="14" width="0" hidden="1" customWidth="1"/>
  </cols>
  <sheetData>
    <row r="1" spans="1:14">
      <c r="A1" t="s">
        <v>94</v>
      </c>
      <c r="N1">
        <v>9</v>
      </c>
    </row>
    <row r="2" spans="1:14">
      <c r="A2" t="s">
        <v>95</v>
      </c>
      <c r="C2" t="s">
        <v>96</v>
      </c>
      <c r="D2" t="s">
        <v>97</v>
      </c>
      <c r="N2">
        <v>10</v>
      </c>
    </row>
    <row r="3" spans="1:14">
      <c r="A3" t="s">
        <v>98</v>
      </c>
      <c r="N3">
        <v>0</v>
      </c>
    </row>
    <row r="4" spans="1:14">
      <c r="A4" t="s">
        <v>99</v>
      </c>
      <c r="N4">
        <v>0</v>
      </c>
    </row>
    <row r="5" spans="1:14">
      <c r="A5" t="s">
        <v>100</v>
      </c>
      <c r="N5">
        <v>0</v>
      </c>
    </row>
    <row r="6" spans="1:14">
      <c r="A6" t="s">
        <v>101</v>
      </c>
      <c r="N6">
        <v>56</v>
      </c>
    </row>
    <row r="7" spans="1:14">
      <c r="A7" t="s">
        <v>102</v>
      </c>
      <c r="B7">
        <v>64</v>
      </c>
      <c r="D7" s="1" t="s">
        <v>103</v>
      </c>
      <c r="E7" t="s">
        <v>104</v>
      </c>
      <c r="N7">
        <v>16</v>
      </c>
    </row>
    <row r="8" spans="1:14">
      <c r="A8" t="s">
        <v>105</v>
      </c>
      <c r="B8">
        <v>1</v>
      </c>
      <c r="N8">
        <v>27</v>
      </c>
    </row>
    <row r="9" spans="1:14">
      <c r="A9" t="s">
        <v>106</v>
      </c>
      <c r="B9">
        <v>2</v>
      </c>
      <c r="C9" t="s">
        <v>107</v>
      </c>
      <c r="D9">
        <v>65</v>
      </c>
      <c r="N9">
        <v>31</v>
      </c>
    </row>
    <row r="10" spans="1:14">
      <c r="A10" s="2" t="s">
        <v>108</v>
      </c>
      <c r="B10" s="2">
        <f ca="1">COUNTA(OFFSET(ARMSA_P8_T_raw!A2,0,0,D9-B9+1,1))</f>
        <v>64</v>
      </c>
      <c r="N10">
        <v>32</v>
      </c>
    </row>
    <row r="11" spans="1:14">
      <c r="A11" t="s">
        <v>109</v>
      </c>
      <c r="N11">
        <v>31</v>
      </c>
    </row>
    <row r="12" spans="1:14">
      <c r="A12" t="s">
        <v>110</v>
      </c>
      <c r="N12">
        <v>31</v>
      </c>
    </row>
    <row r="13" spans="1:14">
      <c r="A13" t="s">
        <v>111</v>
      </c>
      <c r="B13" t="s">
        <v>174</v>
      </c>
      <c r="N13">
        <v>30</v>
      </c>
    </row>
    <row r="14" spans="1:14" ht="15.75" thickBot="1">
      <c r="N14">
        <v>8</v>
      </c>
    </row>
    <row r="15" spans="1:14" ht="15.75" thickTop="1">
      <c r="A15" s="50" t="s">
        <v>112</v>
      </c>
      <c r="B15" s="5" t="s">
        <v>113</v>
      </c>
      <c r="C15" s="5" t="s">
        <v>114</v>
      </c>
      <c r="D15" s="5" t="s">
        <v>115</v>
      </c>
      <c r="E15" s="56" t="s">
        <v>116</v>
      </c>
      <c r="G15" s="50" t="s">
        <v>117</v>
      </c>
      <c r="H15" s="5" t="s">
        <v>113</v>
      </c>
      <c r="I15" s="5" t="s">
        <v>114</v>
      </c>
      <c r="J15" s="5" t="s">
        <v>115</v>
      </c>
      <c r="K15" s="56" t="s">
        <v>116</v>
      </c>
      <c r="N15">
        <v>16</v>
      </c>
    </row>
    <row r="16" spans="1:14">
      <c r="A16" s="57" t="s">
        <v>118</v>
      </c>
      <c r="B16" s="7">
        <f ca="1">COUNTIF(OFFSET(ARMSA_P8_T_raw!C2,0,0,D9-B9+1,1), "C")</f>
        <v>0</v>
      </c>
      <c r="C16" s="8">
        <f ca="1">(B16/H56)*100</f>
        <v>0</v>
      </c>
      <c r="D16" s="8">
        <f ca="1">SUM(J17:J17)</f>
        <v>0</v>
      </c>
      <c r="E16" s="58">
        <f ca="1">1-SUM(K17:K17)</f>
        <v>1</v>
      </c>
      <c r="G16" s="52" t="s">
        <v>119</v>
      </c>
      <c r="K16" s="53"/>
      <c r="N16">
        <v>56</v>
      </c>
    </row>
    <row r="17" spans="1:14">
      <c r="A17" s="59" t="s">
        <v>120</v>
      </c>
      <c r="B17">
        <f ca="1">COUNTIF(OFFSET(ARMSA_P8_T_raw!C2,0,0,D9-B9+1,1), "Al")</f>
        <v>7</v>
      </c>
      <c r="C17" s="4">
        <f ca="1">(B17/H56)*100</f>
        <v>11.29032258064516</v>
      </c>
      <c r="D17" s="4">
        <f ca="1">SUM(J19:J19)</f>
        <v>0</v>
      </c>
      <c r="E17" s="60">
        <f ca="1">1-SUM(K19:K19)</f>
        <v>0</v>
      </c>
      <c r="G17" s="59" t="s">
        <v>121</v>
      </c>
      <c r="H17">
        <f ca="1">COUNTIF(OFFSET(ARMSA_P8_T_raw!A2,0,0,D9-B9+1,1),"C")</f>
        <v>0</v>
      </c>
      <c r="I17" s="4">
        <f ca="1">(H17/H56)*100</f>
        <v>0</v>
      </c>
      <c r="J17" s="4">
        <f ca="1">IF(H17=0,0,-1*((H17/B16)*(LN(H17/B16))))</f>
        <v>0</v>
      </c>
      <c r="K17" s="60">
        <f ca="1">IF(H17=0,0,((H17/B16)^2))</f>
        <v>0</v>
      </c>
      <c r="N17">
        <v>7</v>
      </c>
    </row>
    <row r="18" spans="1:14">
      <c r="A18" s="57" t="s">
        <v>122</v>
      </c>
      <c r="B18" s="7">
        <f ca="1">COUNTIF(OFFSET(ARMSA_P8_T_raw!C2,0,0,D9-B9+1,1), "An")</f>
        <v>4</v>
      </c>
      <c r="C18" s="8">
        <f ca="1">(B18/H56)*100</f>
        <v>6.4516129032258061</v>
      </c>
      <c r="D18" s="8">
        <f ca="1">SUM(J21:J23)</f>
        <v>0</v>
      </c>
      <c r="E18" s="58">
        <f ca="1">1-SUM(K21:K23)</f>
        <v>0</v>
      </c>
      <c r="G18" s="52" t="s">
        <v>123</v>
      </c>
      <c r="K18" s="53"/>
    </row>
    <row r="19" spans="1:14">
      <c r="A19" s="59" t="s">
        <v>124</v>
      </c>
      <c r="B19">
        <f ca="1">COUNTIF(OFFSET(ARMSA_P8_T_raw!C2,0,0,D9-B9+1,1), "Ar")</f>
        <v>15</v>
      </c>
      <c r="C19" s="4">
        <f ca="1">(B19/H56)*100</f>
        <v>24.193548387096776</v>
      </c>
      <c r="D19" s="4">
        <f ca="1">SUM(J25:J29)</f>
        <v>0.62770525719715042</v>
      </c>
      <c r="E19" s="60">
        <f ca="1">1-SUM(K25:K29)</f>
        <v>0.33777777777777762</v>
      </c>
      <c r="G19" s="59" t="s">
        <v>125</v>
      </c>
      <c r="H19">
        <f ca="1">COUNTIF(OFFSET(ARMSA_P8_T_raw!A2,0,0,D9-B9+1,1),"Rp")</f>
        <v>7</v>
      </c>
      <c r="I19" s="4">
        <f ca="1">(H19/H56)*100</f>
        <v>11.29032258064516</v>
      </c>
      <c r="J19" s="4">
        <f ca="1">IF(H19=0,0,-1*((H19/B17)*(LN(H19/B17))))</f>
        <v>0</v>
      </c>
      <c r="K19" s="60">
        <f ca="1">IF(H19=0,0,((H19/B17)^2))</f>
        <v>1</v>
      </c>
    </row>
    <row r="20" spans="1:14">
      <c r="A20" s="57" t="s">
        <v>126</v>
      </c>
      <c r="B20" s="7">
        <f ca="1">COUNTIF(OFFSET(ARMSA_P8_T_raw!C2,0,0,D9-B9+1,1), "B")</f>
        <v>0</v>
      </c>
      <c r="C20" s="8">
        <f ca="1">(B20/H56)*100</f>
        <v>0</v>
      </c>
      <c r="D20" s="8">
        <f ca="1">SUM(J31:J32)</f>
        <v>0</v>
      </c>
      <c r="E20" s="58">
        <f ca="1">1-SUM(K31:K32)</f>
        <v>1</v>
      </c>
      <c r="G20" s="52" t="s">
        <v>127</v>
      </c>
      <c r="K20" s="53"/>
    </row>
    <row r="21" spans="1:14">
      <c r="A21" s="59" t="s">
        <v>128</v>
      </c>
      <c r="B21">
        <f ca="1">COUNTIF(OFFSET(ARMSA_P8_T_raw!C2,0,0,D9-B9+1,1), "Bl")</f>
        <v>0</v>
      </c>
      <c r="C21" s="4">
        <f ca="1">(B21/H56)*100</f>
        <v>0</v>
      </c>
      <c r="D21" s="4">
        <f ca="1">SUM(J34:J35)</f>
        <v>0</v>
      </c>
      <c r="E21" s="60">
        <f ca="1">1-SUM(K34:K35)</f>
        <v>1</v>
      </c>
      <c r="G21" s="59" t="s">
        <v>129</v>
      </c>
      <c r="H21">
        <f ca="1">COUNTIF(OFFSET(ARMSA_P8_T_raw!A2,0,0,D9-B9+1,1),"Aph")</f>
        <v>0</v>
      </c>
      <c r="I21" s="4">
        <f ca="1">(H21/H56)*100</f>
        <v>0</v>
      </c>
      <c r="J21" s="4">
        <f ca="1">IF(H21=0,0,-1*((H21/B18)*(LN(H21/B18))))</f>
        <v>0</v>
      </c>
      <c r="K21" s="60">
        <f ca="1">IF(H21=0,0,((H21/B18)^2))</f>
        <v>0</v>
      </c>
    </row>
    <row r="22" spans="1:14">
      <c r="A22" s="57" t="s">
        <v>130</v>
      </c>
      <c r="B22" s="7">
        <f ca="1">COUNTIF(OFFSET(ARMSA_P8_T_raw!C2,0,0,D9-B9+1,1), "M")</f>
        <v>10</v>
      </c>
      <c r="C22" s="8">
        <f ca="1">(B22/H56)*100</f>
        <v>16.129032258064516</v>
      </c>
      <c r="D22" s="8">
        <f ca="1">SUM(J37:J40)</f>
        <v>0.3250829733914482</v>
      </c>
      <c r="E22" s="58">
        <f ca="1">1-SUM(K37:K40)</f>
        <v>0.17999999999999994</v>
      </c>
      <c r="G22" s="59" t="s">
        <v>131</v>
      </c>
      <c r="H22">
        <f ca="1">COUNTIF(OFFSET(ARMSA_P8_T_raw!A2,0,0,D9-B9+1,1),"Pol")</f>
        <v>0</v>
      </c>
      <c r="I22" s="4">
        <f ca="1">(H22/H56)*100</f>
        <v>0</v>
      </c>
      <c r="J22" s="4">
        <f ca="1">IF(H22=0,0,-1*((H22/B18)*(LN(H22/B18))))</f>
        <v>0</v>
      </c>
      <c r="K22" s="60">
        <f ca="1">IF(H22=0,0,((H22/B18)^2))</f>
        <v>0</v>
      </c>
    </row>
    <row r="23" spans="1:14">
      <c r="A23" s="59" t="s">
        <v>132</v>
      </c>
      <c r="B23">
        <f ca="1">COUNTIF(OFFSET(ARMSA_P8_T_raw!C2,0,0,D9-B9+1,1), "Mu")</f>
        <v>20</v>
      </c>
      <c r="C23" s="4">
        <f ca="1">(B23/H56)*100</f>
        <v>32.258064516129032</v>
      </c>
      <c r="D23" s="4">
        <f ca="1">SUM(J42:J42)</f>
        <v>0</v>
      </c>
      <c r="E23" s="60">
        <f ca="1">1-SUM(K42:K42)</f>
        <v>0</v>
      </c>
      <c r="G23" s="59" t="s">
        <v>133</v>
      </c>
      <c r="H23">
        <f ca="1">COUNTIF(OFFSET(ARMSA_P8_T_raw!A2,0,0,D9-B9+1,1),"Ser")</f>
        <v>4</v>
      </c>
      <c r="I23" s="4">
        <f ca="1">(H23/H56)*100</f>
        <v>6.4516129032258061</v>
      </c>
      <c r="J23" s="4">
        <f ca="1">IF(H23=0,0,-1*((H23/B18)*(LN(H23/B18))))</f>
        <v>0</v>
      </c>
      <c r="K23" s="60">
        <f ca="1">IF(H23=0,0,((H23/B18)^2))</f>
        <v>1</v>
      </c>
    </row>
    <row r="24" spans="1:14">
      <c r="A24" s="57" t="s">
        <v>134</v>
      </c>
      <c r="B24" s="7">
        <f ca="1">COUNTIF(OFFSET(ARMSA_P8_T_raw!C2,0,0,D9-B9+1,1), "Po")</f>
        <v>2</v>
      </c>
      <c r="C24" s="8">
        <f ca="1">(B24/H56)*100</f>
        <v>3.225806451612903</v>
      </c>
      <c r="D24" s="8">
        <f ca="1">SUM(J44:J46)</f>
        <v>0</v>
      </c>
      <c r="E24" s="58">
        <f ca="1">1-SUM(K44:K46)</f>
        <v>0</v>
      </c>
      <c r="G24" s="52" t="s">
        <v>135</v>
      </c>
      <c r="K24" s="53"/>
    </row>
    <row r="25" spans="1:14">
      <c r="A25" s="59" t="s">
        <v>136</v>
      </c>
      <c r="B25">
        <f ca="1">COUNTIF(OFFSET(ARMSA_P8_T_raw!C2,0,0,D9-B9+1,1), "UC")</f>
        <v>0</v>
      </c>
      <c r="C25" s="4">
        <f ca="1">(B25/H56)*100</f>
        <v>0</v>
      </c>
      <c r="D25" s="4">
        <f ca="1">SUM(J48:J48)</f>
        <v>0</v>
      </c>
      <c r="E25" s="60">
        <f ca="1">1-SUM(K48:K48)</f>
        <v>1</v>
      </c>
      <c r="G25" s="59" t="s">
        <v>137</v>
      </c>
      <c r="H25">
        <f ca="1">COUNTIF(OFFSET(ARMSA_P8_T_raw!A2,0,0,D9-B9+1,1),"BalSp1")</f>
        <v>12</v>
      </c>
      <c r="I25" s="4">
        <f ca="1">(H25/H56)*100</f>
        <v>19.35483870967742</v>
      </c>
      <c r="J25" s="4">
        <f ca="1">IF(H25=0,0,-1*((H25/B19)*(LN(H25/B19))))</f>
        <v>0.17851484105136778</v>
      </c>
      <c r="K25" s="60">
        <f ca="1">IF(H25=0,0,((H25/B19)^2))</f>
        <v>0.64000000000000012</v>
      </c>
    </row>
    <row r="26" spans="1:14">
      <c r="A26" s="57" t="s">
        <v>138</v>
      </c>
      <c r="B26" s="7">
        <f ca="1">COUNTIF(OFFSET(ARMSA_P8_T_raw!C2,0,0,D9-B9+1,1), "UnI")</f>
        <v>4</v>
      </c>
      <c r="C26" s="8">
        <f ca="1">(B26/H56)*100</f>
        <v>6.4516129032258061</v>
      </c>
      <c r="D26" s="8">
        <f ca="1">SUM(J50:J53)</f>
        <v>1.0397207708399179</v>
      </c>
      <c r="E26" s="58">
        <f ca="1">1-SUM(K50:K53)</f>
        <v>0.625</v>
      </c>
      <c r="G26" s="59" t="s">
        <v>139</v>
      </c>
      <c r="H26">
        <f ca="1">COUNTIF(OFFSET(ARMSA_P8_T_raw!A2,0,0,D9-B9+1,1),"BalSp2")</f>
        <v>2</v>
      </c>
      <c r="I26" s="4">
        <f ca="1">(H26/H56)*100</f>
        <v>3.225806451612903</v>
      </c>
      <c r="J26" s="4">
        <f ca="1">IF(H26=0,0,-1*((H26/B19)*(LN(H26/B19))))</f>
        <v>0.26865373607230197</v>
      </c>
      <c r="K26" s="60">
        <f ca="1">IF(H26=0,0,((H26/B19)^2))</f>
        <v>1.7777777777777778E-2</v>
      </c>
    </row>
    <row r="27" spans="1:14">
      <c r="A27" s="59" t="s">
        <v>140</v>
      </c>
      <c r="B27">
        <f ca="1">COUNTIF(OFFSET(ARMSA_P8_T_raw!C2,0,0,D9-B9+1,1), "T")</f>
        <v>2</v>
      </c>
      <c r="C27" s="4">
        <f ca="1">(B27/B28)*100</f>
        <v>3.125</v>
      </c>
      <c r="E27" s="53"/>
      <c r="G27" s="59" t="s">
        <v>141</v>
      </c>
      <c r="H27">
        <f ca="1">COUNTIF(OFFSET(ARMSA_P8_T_raw!A2,0,0,D9-B9+1,1),"Cir")</f>
        <v>1</v>
      </c>
      <c r="I27" s="4">
        <f ca="1">(H27/H56)*100</f>
        <v>1.6129032258064515</v>
      </c>
      <c r="J27" s="4">
        <f ca="1">IF(H27=0,0,-1*((H27/B19)*(LN(H27/B19))))</f>
        <v>0.18053668007348067</v>
      </c>
      <c r="K27" s="60">
        <f ca="1">IF(H27=0,0,((H27/B19)^2))</f>
        <v>4.4444444444444444E-3</v>
      </c>
    </row>
    <row r="28" spans="1:14">
      <c r="A28" s="52" t="s">
        <v>142</v>
      </c>
      <c r="B28" s="2">
        <f ca="1">SUM(B16:B27)</f>
        <v>64</v>
      </c>
      <c r="C28" s="9">
        <f ca="1">SUM(C16:C27)-C27</f>
        <v>99.999999999999986</v>
      </c>
      <c r="E28" s="53"/>
      <c r="G28" s="59" t="s">
        <v>143</v>
      </c>
      <c r="H28">
        <f ca="1">COUNTIF(OFFSET(ARMSA_P8_T_raw!A2,0,0,D9-B9+1,1),"PisL")</f>
        <v>0</v>
      </c>
      <c r="I28" s="4">
        <f ca="1">(H28/H56)*100</f>
        <v>0</v>
      </c>
      <c r="J28" s="4">
        <f ca="1">IF(H28=0,0,-1*((H28/B19)*(LN(H28/B19))))</f>
        <v>0</v>
      </c>
      <c r="K28" s="60">
        <f ca="1">IF(H28=0,0,((H28/B19)^2))</f>
        <v>0</v>
      </c>
    </row>
    <row r="29" spans="1:14">
      <c r="A29" s="59"/>
      <c r="E29" s="53"/>
      <c r="G29" s="59" t="s">
        <v>144</v>
      </c>
      <c r="H29">
        <f ca="1">COUNTIF(OFFSET(ARMSA_P8_T_raw!A2,0,0,D9-B9+1,1),"VerS")</f>
        <v>0</v>
      </c>
      <c r="I29" s="4">
        <f ca="1">(H29/H56)*100</f>
        <v>0</v>
      </c>
      <c r="J29" s="4">
        <f ca="1">IF(H29=0,0,-1*((H29/B19)*(LN(H29/B19))))</f>
        <v>0</v>
      </c>
      <c r="K29" s="60">
        <f ca="1">IF(H29=0,0,((H29/B19)^2))</f>
        <v>0</v>
      </c>
    </row>
    <row r="30" spans="1:14">
      <c r="A30" s="52" t="s">
        <v>145</v>
      </c>
      <c r="E30" s="53"/>
      <c r="G30" s="52" t="s">
        <v>146</v>
      </c>
      <c r="K30" s="53"/>
    </row>
    <row r="31" spans="1:14" ht="15.75" thickBot="1">
      <c r="A31" s="54" t="s">
        <v>147</v>
      </c>
      <c r="B31" s="12"/>
      <c r="C31" s="12"/>
      <c r="D31" s="12"/>
      <c r="E31" s="55"/>
      <c r="G31" s="59" t="s">
        <v>148</v>
      </c>
      <c r="H31">
        <f ca="1">COUNTIF(OFFSET(ARMSA_P8_T_raw!A2,0,0,D9-B9+1,1),"BrB")</f>
        <v>0</v>
      </c>
      <c r="I31" s="4">
        <f ca="1">(H31/H56)*100</f>
        <v>0</v>
      </c>
      <c r="J31" s="4">
        <f ca="1">IF(H31=0,0,-1*((H31/B20)*(LN(H31/B20))))</f>
        <v>0</v>
      </c>
      <c r="K31" s="60">
        <f ca="1">IF(H31=0,0,((H31/B20)^2))</f>
        <v>0</v>
      </c>
    </row>
    <row r="32" spans="1:14" ht="15.75" thickTop="1">
      <c r="G32" s="59" t="s">
        <v>149</v>
      </c>
      <c r="H32">
        <f ca="1">COUNTIF(OFFSET(ARMSA_P8_T_raw!A2,0,0,D9-B9+1,1),"PlaP")</f>
        <v>0</v>
      </c>
      <c r="I32" s="4">
        <f ca="1">(H32/H56)*100</f>
        <v>0</v>
      </c>
      <c r="J32" s="4">
        <f ca="1">IF(H32=0,0,-1*((H32/B20)*(LN(H32/B20))))</f>
        <v>0</v>
      </c>
      <c r="K32" s="60">
        <f ca="1">IF(H32=0,0,((H32/B20)^2))</f>
        <v>0</v>
      </c>
    </row>
    <row r="33" spans="7:11">
      <c r="G33" s="52" t="s">
        <v>150</v>
      </c>
      <c r="K33" s="53"/>
    </row>
    <row r="34" spans="7:11">
      <c r="G34" s="59" t="s">
        <v>151</v>
      </c>
      <c r="H34">
        <f ca="1">COUNTIF(OFFSET(ARMSA_P8_T_raw!A2,0,0,D9-B9+1,1),"NA")</f>
        <v>0</v>
      </c>
      <c r="I34" s="4">
        <f ca="1">(H34/H56)*100</f>
        <v>0</v>
      </c>
      <c r="J34" s="4">
        <f ca="1">IF(H34=0,0,-1*((H34/B21)*(LN(H34/B21))))</f>
        <v>0</v>
      </c>
      <c r="K34" s="60">
        <f ca="1">IF(H34=0,0,((H34/B21)^2))</f>
        <v>0</v>
      </c>
    </row>
    <row r="35" spans="7:11">
      <c r="G35" s="59" t="s">
        <v>152</v>
      </c>
      <c r="H35">
        <f ca="1">COUNTIF(OFFSET(ARMSA_P8_T_raw!A2,0,0,D9-B9+1,1),"Uncol")</f>
        <v>0</v>
      </c>
      <c r="I35" s="4">
        <f ca="1">(H35/H56)*100</f>
        <v>0</v>
      </c>
      <c r="J35" s="4">
        <f ca="1">IF(H35=0,0,-1*((H35/B21)*(LN(H35/B21))))</f>
        <v>0</v>
      </c>
      <c r="K35" s="60">
        <f ca="1">IF(H35=0,0,((H35/B21)^2))</f>
        <v>0</v>
      </c>
    </row>
    <row r="36" spans="7:11">
      <c r="G36" s="52" t="s">
        <v>153</v>
      </c>
      <c r="K36" s="53"/>
    </row>
    <row r="37" spans="7:11">
      <c r="G37" s="59" t="s">
        <v>154</v>
      </c>
      <c r="H37">
        <f ca="1">COUNTIF(OFFSET(ARMSA_P8_T_raw!A2,0,0,D9-B9+1,1),"AnoE")</f>
        <v>9</v>
      </c>
      <c r="I37" s="4">
        <f ca="1">(H37/H56)*100</f>
        <v>14.516129032258066</v>
      </c>
      <c r="J37" s="4">
        <f ca="1">IF(H37=0,0,-1*((H37/B22)*(LN(H37/B22))))</f>
        <v>9.4824464092043662E-2</v>
      </c>
      <c r="K37" s="60">
        <f ca="1">IF(H37=0,0,((H37/B22)^2))</f>
        <v>0.81</v>
      </c>
    </row>
    <row r="38" spans="7:11">
      <c r="G38" s="59" t="s">
        <v>155</v>
      </c>
      <c r="H38">
        <f ca="1">COUNTIF(OFFSET(ARMSA_P8_T_raw!A2,0,0,D9-B9+1,1),"HiaA")</f>
        <v>1</v>
      </c>
      <c r="I38" s="4">
        <f ca="1">(H38/H56)*100</f>
        <v>1.6129032258064515</v>
      </c>
      <c r="J38" s="4">
        <f ca="1">IF(H38=0,0,-1*((H38/B22)*(LN(H38/B22))))</f>
        <v>0.23025850929940456</v>
      </c>
      <c r="K38" s="60">
        <f ca="1">IF(H38=0,0,((H38/B22)^2))</f>
        <v>1.0000000000000002E-2</v>
      </c>
    </row>
    <row r="39" spans="7:11">
      <c r="G39" s="59" t="s">
        <v>156</v>
      </c>
      <c r="H39">
        <f ca="1">COUNTIF(OFFSET(ARMSA_P8_T_raw!A2,0,0,D9-B9+1,1),"MytG")</f>
        <v>0</v>
      </c>
      <c r="I39" s="4">
        <f ca="1">(H39/H56)*100</f>
        <v>0</v>
      </c>
      <c r="J39" s="4">
        <f ca="1">IF(H39=0,0,-1*((H39/B22)*(LN(H39/B22))))</f>
        <v>0</v>
      </c>
      <c r="K39" s="60">
        <f ca="1">IF(H39=0,0,((H39/B22)^2))</f>
        <v>0</v>
      </c>
    </row>
    <row r="40" spans="7:11">
      <c r="G40" s="59" t="s">
        <v>157</v>
      </c>
      <c r="H40">
        <f ca="1">COUNTIF(OFFSET(ARMSA_P8_T_raw!A2,0,0,D9-B9+1,1),"PatSp")</f>
        <v>0</v>
      </c>
      <c r="I40" s="4">
        <f ca="1">(H40/H56)*100</f>
        <v>0</v>
      </c>
      <c r="J40" s="4">
        <f ca="1">IF(H40=0,0,-1*((H40/B22)*(LN(H40/B22))))</f>
        <v>0</v>
      </c>
      <c r="K40" s="60">
        <f ca="1">IF(H40=0,0,((H40/B22)^2))</f>
        <v>0</v>
      </c>
    </row>
    <row r="41" spans="7:11">
      <c r="G41" s="52" t="s">
        <v>158</v>
      </c>
      <c r="K41" s="53"/>
    </row>
    <row r="42" spans="7:11">
      <c r="G42" s="59" t="s">
        <v>159</v>
      </c>
      <c r="H42">
        <f ca="1">COUNTIF(OFFSET(ARMSA_P8_T_raw!A2,0,0,D9-B9+1,1),"Mu")</f>
        <v>20</v>
      </c>
      <c r="I42" s="4">
        <f ca="1">(H42/H56)*100</f>
        <v>32.258064516129032</v>
      </c>
      <c r="J42" s="4">
        <f ca="1">IF(H42=0,0,-1*((H42/B23)*(LN(H42/B23))))</f>
        <v>0</v>
      </c>
      <c r="K42" s="60">
        <f ca="1">IF(H42=0,0,((H42/B23)^2))</f>
        <v>1</v>
      </c>
    </row>
    <row r="43" spans="7:11">
      <c r="G43" s="52" t="s">
        <v>160</v>
      </c>
      <c r="K43" s="53"/>
    </row>
    <row r="44" spans="7:11">
      <c r="G44" s="59" t="s">
        <v>161</v>
      </c>
      <c r="H44">
        <f ca="1">COUNTIF(OFFSET(ARMSA_P8_T_raw!A2,0,0,D9-B9+1,1),"Po1")</f>
        <v>0</v>
      </c>
      <c r="I44" s="4">
        <f ca="1">(H44/H56)*100</f>
        <v>0</v>
      </c>
      <c r="J44" s="4">
        <f ca="1">IF(H44=0,0,-1*((H44/B24)*(LN(H44/B24))))</f>
        <v>0</v>
      </c>
      <c r="K44" s="60">
        <f ca="1">IF(H44=0,0,((H44/B24)^2))</f>
        <v>0</v>
      </c>
    </row>
    <row r="45" spans="7:11">
      <c r="G45" s="59" t="s">
        <v>162</v>
      </c>
      <c r="H45">
        <f ca="1">COUNTIF(OFFSET(ARMSA_P8_T_raw!A2,0,0,D9-B9+1,1),"Po2")</f>
        <v>0</v>
      </c>
      <c r="I45" s="4">
        <f ca="1">(H45/H56)*100</f>
        <v>0</v>
      </c>
      <c r="J45" s="4">
        <f ca="1">IF(H45=0,0,-1*((H45/B24)*(LN(H45/B24))))</f>
        <v>0</v>
      </c>
      <c r="K45" s="60">
        <f ca="1">IF(H45=0,0,((H45/B24)^2))</f>
        <v>0</v>
      </c>
    </row>
    <row r="46" spans="7:11">
      <c r="G46" s="59" t="s">
        <v>163</v>
      </c>
      <c r="H46">
        <f ca="1">COUNTIF(OFFSET(ARMSA_P8_T_raw!A2,0,0,D9-B9+1,1),"Po")</f>
        <v>2</v>
      </c>
      <c r="I46" s="4">
        <f ca="1">(H46/H56)*100</f>
        <v>3.225806451612903</v>
      </c>
      <c r="J46" s="4">
        <f ca="1">IF(H46=0,0,-1*((H46/B24)*(LN(H46/B24))))</f>
        <v>0</v>
      </c>
      <c r="K46" s="60">
        <f ca="1">IF(H46=0,0,((H46/B24)^2))</f>
        <v>1</v>
      </c>
    </row>
    <row r="47" spans="7:11">
      <c r="G47" s="52" t="s">
        <v>164</v>
      </c>
      <c r="K47" s="53"/>
    </row>
    <row r="48" spans="7:11">
      <c r="G48" s="59" t="s">
        <v>165</v>
      </c>
      <c r="H48">
        <f ca="1">COUNTIF(OFFSET(ARMSA_P8_T_raw!A2,0,0,D9-B9+1,1),"Asc")</f>
        <v>0</v>
      </c>
      <c r="I48" s="4">
        <f ca="1">(H48/H56)*100</f>
        <v>0</v>
      </c>
      <c r="J48" s="4">
        <f ca="1">IF(H48=0,0,-1*((H48/B25)*(LN(H48/B25))))</f>
        <v>0</v>
      </c>
      <c r="K48" s="60">
        <f ca="1">IF(H48=0,0,((H48/B25)^2))</f>
        <v>0</v>
      </c>
    </row>
    <row r="49" spans="7:11">
      <c r="G49" s="52" t="s">
        <v>166</v>
      </c>
      <c r="K49" s="53"/>
    </row>
    <row r="50" spans="7:11">
      <c r="G50" s="59" t="s">
        <v>167</v>
      </c>
      <c r="H50">
        <f ca="1">COUNTIF(OFFSET(ARMSA_P8_T_raw!A2,0,0,D9-B9+1,1),"UnI")</f>
        <v>1</v>
      </c>
      <c r="I50" s="4">
        <f ca="1">(H50/H56)*100</f>
        <v>1.6129032258064515</v>
      </c>
      <c r="J50" s="4">
        <f ca="1">IF(H50=0,0,-1*((H50/B26)*(LN(H50/B26))))</f>
        <v>0.34657359027997264</v>
      </c>
      <c r="K50" s="60">
        <f ca="1">IF(H50=0,0,((H50/B26)^2))</f>
        <v>6.25E-2</v>
      </c>
    </row>
    <row r="51" spans="7:11">
      <c r="G51" s="59" t="s">
        <v>168</v>
      </c>
      <c r="H51">
        <f ca="1">COUNTIF(OFFSET(ARMSA_P8_T_raw!A2,0,0,D9-B9+1,1),"UnI1")</f>
        <v>2</v>
      </c>
      <c r="I51" s="4">
        <f ca="1">(H51/H56)*100</f>
        <v>3.225806451612903</v>
      </c>
      <c r="J51" s="4">
        <f ca="1">IF(H51=0,0,-1*((H51/B26)*(LN(H51/B26))))</f>
        <v>0.34657359027997264</v>
      </c>
      <c r="K51" s="60">
        <f ca="1">IF(H51=0,0,((H51/B26)^2))</f>
        <v>0.25</v>
      </c>
    </row>
    <row r="52" spans="7:11">
      <c r="G52" s="59" t="s">
        <v>169</v>
      </c>
      <c r="H52">
        <f ca="1">COUNTIF(OFFSET(ARMSA_P8_T_raw!A2,0,0,D9-B9+1,1),"UnI2")</f>
        <v>1</v>
      </c>
      <c r="I52" s="4">
        <f ca="1">(H52/H56)*100</f>
        <v>1.6129032258064515</v>
      </c>
      <c r="J52" s="4">
        <f ca="1">IF(H52=0,0,-1*((H52/B26)*(LN(H52/B26))))</f>
        <v>0.34657359027997264</v>
      </c>
      <c r="K52" s="60">
        <f ca="1">IF(H52=0,0,((H52/B26)^2))</f>
        <v>6.25E-2</v>
      </c>
    </row>
    <row r="53" spans="7:11">
      <c r="G53" s="59" t="s">
        <v>170</v>
      </c>
      <c r="H53">
        <f ca="1">COUNTIF(OFFSET(ARMSA_P8_T_raw!A2,0,0,D9-B9+1,1),"UnI3")</f>
        <v>0</v>
      </c>
      <c r="I53" s="4">
        <f ca="1">(H53/H56)*100</f>
        <v>0</v>
      </c>
      <c r="J53" s="4">
        <f ca="1">IF(H53=0,0,-1*((H53/B26)*(LN(H53/B26))))</f>
        <v>0</v>
      </c>
      <c r="K53" s="60">
        <f ca="1">IF(H53=0,0,((H53/B26)^2))</f>
        <v>0</v>
      </c>
    </row>
    <row r="54" spans="7:11">
      <c r="G54" s="52" t="s">
        <v>171</v>
      </c>
      <c r="K54" s="53"/>
    </row>
    <row r="55" spans="7:11">
      <c r="G55" s="59" t="s">
        <v>172</v>
      </c>
      <c r="H55">
        <f ca="1">COUNTIF(OFFSET(ARMSA_P8_T_raw!A2,0,0,D9-B9+1,1),"T")</f>
        <v>2</v>
      </c>
      <c r="I55" s="4">
        <f ca="1">(H55/SUM(H15:H55))*100</f>
        <v>3.125</v>
      </c>
      <c r="J55" s="4"/>
      <c r="K55" s="60">
        <f ca="1">IF(H55=0,0,((H55/B27)^2))</f>
        <v>1</v>
      </c>
    </row>
    <row r="56" spans="7:11" ht="15.75" thickBot="1">
      <c r="G56" s="61" t="s">
        <v>173</v>
      </c>
      <c r="H56" s="13">
        <f ca="1">SUM(H16:H53)</f>
        <v>62</v>
      </c>
      <c r="I56" s="13">
        <f ca="1">SUM(I16:I53)</f>
        <v>99.999999999999972</v>
      </c>
      <c r="J56" s="12"/>
      <c r="K56" s="55"/>
    </row>
    <row r="57" spans="7:11" ht="15.75" thickTop="1"/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C46E49-A56E-4C68-820C-147138DBA2BF}">
  <dimension ref="A1:AN65"/>
  <sheetViews>
    <sheetView workbookViewId="0"/>
  </sheetViews>
  <sheetFormatPr defaultColWidth="11.42578125" defaultRowHeight="15"/>
  <sheetData>
    <row r="1" spans="1:40">
      <c r="A1" s="3" t="s">
        <v>6</v>
      </c>
      <c r="B1" s="3" t="s">
        <v>175</v>
      </c>
      <c r="C1" s="3" t="s">
        <v>8</v>
      </c>
      <c r="D1" s="3" t="s">
        <v>9</v>
      </c>
      <c r="E1" s="3" t="s">
        <v>10</v>
      </c>
      <c r="F1" s="3" t="s">
        <v>176</v>
      </c>
      <c r="G1" s="3" t="s">
        <v>12</v>
      </c>
      <c r="H1" s="3" t="s">
        <v>13</v>
      </c>
      <c r="I1" s="3" t="s">
        <v>14</v>
      </c>
      <c r="J1" s="3" t="s">
        <v>177</v>
      </c>
      <c r="K1" s="3" t="s">
        <v>16</v>
      </c>
      <c r="L1" s="3" t="s">
        <v>17</v>
      </c>
      <c r="M1" s="3" t="s">
        <v>18</v>
      </c>
      <c r="N1" s="3" t="s">
        <v>19</v>
      </c>
      <c r="O1" s="3" t="s">
        <v>20</v>
      </c>
      <c r="P1" s="3" t="s">
        <v>178</v>
      </c>
      <c r="Q1" s="3" t="s">
        <v>22</v>
      </c>
      <c r="R1" s="3" t="s">
        <v>23</v>
      </c>
      <c r="S1" s="3" t="s">
        <v>24</v>
      </c>
      <c r="T1" s="3" t="s">
        <v>25</v>
      </c>
      <c r="U1" s="3" t="s">
        <v>179</v>
      </c>
      <c r="V1" s="3" t="s">
        <v>180</v>
      </c>
      <c r="W1" s="3" t="s">
        <v>181</v>
      </c>
      <c r="X1" s="3" t="s">
        <v>29</v>
      </c>
      <c r="Y1" s="3" t="s">
        <v>30</v>
      </c>
      <c r="Z1" s="3" t="s">
        <v>31</v>
      </c>
      <c r="AA1" s="3" t="s">
        <v>182</v>
      </c>
      <c r="AB1" s="3" t="s">
        <v>183</v>
      </c>
      <c r="AC1" s="3" t="s">
        <v>184</v>
      </c>
      <c r="AD1" s="3" t="s">
        <v>185</v>
      </c>
      <c r="AE1" s="3" t="s">
        <v>186</v>
      </c>
      <c r="AF1" s="3" t="s">
        <v>187</v>
      </c>
      <c r="AG1" s="3" t="s">
        <v>188</v>
      </c>
      <c r="AH1" s="3" t="s">
        <v>189</v>
      </c>
      <c r="AI1" s="3" t="s">
        <v>190</v>
      </c>
      <c r="AJ1" s="3" t="s">
        <v>191</v>
      </c>
      <c r="AK1" s="3" t="s">
        <v>2</v>
      </c>
      <c r="AL1" s="3" t="s">
        <v>1</v>
      </c>
      <c r="AM1" s="3" t="s">
        <v>192</v>
      </c>
      <c r="AN1" s="3" t="s">
        <v>193</v>
      </c>
    </row>
    <row r="2" spans="1:40">
      <c r="B2" t="s">
        <v>39</v>
      </c>
      <c r="C2">
        <v>1</v>
      </c>
      <c r="D2" t="s">
        <v>40</v>
      </c>
      <c r="E2" t="s">
        <v>41</v>
      </c>
      <c r="H2" t="s">
        <v>42</v>
      </c>
      <c r="AC2" t="s">
        <v>38</v>
      </c>
      <c r="AD2" t="s">
        <v>37</v>
      </c>
      <c r="AE2">
        <v>64</v>
      </c>
      <c r="AF2">
        <v>1</v>
      </c>
      <c r="AH2" t="s">
        <v>194</v>
      </c>
      <c r="AJ2" t="s">
        <v>35</v>
      </c>
      <c r="AK2" t="s">
        <v>158</v>
      </c>
      <c r="AM2">
        <v>52</v>
      </c>
      <c r="AN2">
        <v>16</v>
      </c>
    </row>
    <row r="3" spans="1:40">
      <c r="B3" t="s">
        <v>39</v>
      </c>
      <c r="C3">
        <v>1</v>
      </c>
      <c r="D3" t="s">
        <v>40</v>
      </c>
      <c r="E3" t="s">
        <v>41</v>
      </c>
      <c r="H3" t="s">
        <v>42</v>
      </c>
      <c r="AC3" t="s">
        <v>38</v>
      </c>
      <c r="AD3" t="s">
        <v>37</v>
      </c>
      <c r="AE3">
        <v>64</v>
      </c>
      <c r="AF3">
        <v>2</v>
      </c>
      <c r="AH3" t="s">
        <v>194</v>
      </c>
      <c r="AJ3" t="s">
        <v>35</v>
      </c>
      <c r="AK3" t="s">
        <v>158</v>
      </c>
      <c r="AM3">
        <v>55</v>
      </c>
      <c r="AN3">
        <v>113</v>
      </c>
    </row>
    <row r="4" spans="1:40">
      <c r="B4" t="s">
        <v>39</v>
      </c>
      <c r="C4">
        <v>1</v>
      </c>
      <c r="D4" t="s">
        <v>40</v>
      </c>
      <c r="E4" t="s">
        <v>41</v>
      </c>
      <c r="H4" t="s">
        <v>42</v>
      </c>
      <c r="AC4" t="s">
        <v>38</v>
      </c>
      <c r="AD4" t="s">
        <v>37</v>
      </c>
      <c r="AE4">
        <v>64</v>
      </c>
      <c r="AF4">
        <v>3</v>
      </c>
      <c r="AH4" t="s">
        <v>194</v>
      </c>
      <c r="AJ4" t="s">
        <v>35</v>
      </c>
      <c r="AK4" t="s">
        <v>158</v>
      </c>
      <c r="AM4">
        <v>25</v>
      </c>
      <c r="AN4">
        <v>200</v>
      </c>
    </row>
    <row r="5" spans="1:40">
      <c r="B5" t="s">
        <v>39</v>
      </c>
      <c r="C5">
        <v>1</v>
      </c>
      <c r="D5" t="s">
        <v>40</v>
      </c>
      <c r="E5" t="s">
        <v>41</v>
      </c>
      <c r="H5" t="s">
        <v>42</v>
      </c>
      <c r="AC5" t="s">
        <v>38</v>
      </c>
      <c r="AD5" t="s">
        <v>37</v>
      </c>
      <c r="AE5">
        <v>64</v>
      </c>
      <c r="AF5">
        <v>4</v>
      </c>
      <c r="AH5" t="s">
        <v>195</v>
      </c>
      <c r="AJ5" t="s">
        <v>196</v>
      </c>
      <c r="AK5" t="s">
        <v>153</v>
      </c>
      <c r="AM5">
        <v>68</v>
      </c>
      <c r="AN5">
        <v>227</v>
      </c>
    </row>
    <row r="6" spans="1:40">
      <c r="B6" t="s">
        <v>39</v>
      </c>
      <c r="C6">
        <v>1</v>
      </c>
      <c r="D6" t="s">
        <v>40</v>
      </c>
      <c r="E6" t="s">
        <v>41</v>
      </c>
      <c r="H6" t="s">
        <v>42</v>
      </c>
      <c r="AC6" t="s">
        <v>38</v>
      </c>
      <c r="AD6" t="s">
        <v>37</v>
      </c>
      <c r="AE6">
        <v>64</v>
      </c>
      <c r="AF6">
        <v>5</v>
      </c>
      <c r="AH6" t="s">
        <v>197</v>
      </c>
      <c r="AJ6" t="s">
        <v>198</v>
      </c>
      <c r="AK6" t="s">
        <v>127</v>
      </c>
      <c r="AM6">
        <v>34</v>
      </c>
      <c r="AN6">
        <v>331</v>
      </c>
    </row>
    <row r="7" spans="1:40">
      <c r="B7" t="s">
        <v>39</v>
      </c>
      <c r="C7">
        <v>1</v>
      </c>
      <c r="D7" t="s">
        <v>40</v>
      </c>
      <c r="E7" t="s">
        <v>41</v>
      </c>
      <c r="H7" t="s">
        <v>42</v>
      </c>
      <c r="AC7" t="s">
        <v>38</v>
      </c>
      <c r="AD7" t="s">
        <v>37</v>
      </c>
      <c r="AE7">
        <v>64</v>
      </c>
      <c r="AF7">
        <v>6</v>
      </c>
      <c r="AH7" t="s">
        <v>199</v>
      </c>
      <c r="AJ7" t="s">
        <v>47</v>
      </c>
      <c r="AK7" t="s">
        <v>150</v>
      </c>
      <c r="AM7">
        <v>5</v>
      </c>
      <c r="AN7">
        <v>370</v>
      </c>
    </row>
    <row r="8" spans="1:40">
      <c r="B8" t="s">
        <v>39</v>
      </c>
      <c r="C8">
        <v>1</v>
      </c>
      <c r="D8" t="s">
        <v>40</v>
      </c>
      <c r="E8" t="s">
        <v>41</v>
      </c>
      <c r="H8" t="s">
        <v>42</v>
      </c>
      <c r="AC8" t="s">
        <v>38</v>
      </c>
      <c r="AD8" t="s">
        <v>37</v>
      </c>
      <c r="AE8">
        <v>64</v>
      </c>
      <c r="AF8">
        <v>7</v>
      </c>
      <c r="AH8" t="s">
        <v>200</v>
      </c>
      <c r="AJ8" t="s">
        <v>201</v>
      </c>
      <c r="AK8" t="s">
        <v>123</v>
      </c>
      <c r="AM8">
        <v>48</v>
      </c>
      <c r="AN8">
        <v>451</v>
      </c>
    </row>
    <row r="9" spans="1:40">
      <c r="B9" t="s">
        <v>39</v>
      </c>
      <c r="C9">
        <v>1</v>
      </c>
      <c r="D9" t="s">
        <v>40</v>
      </c>
      <c r="E9" t="s">
        <v>41</v>
      </c>
      <c r="H9" t="s">
        <v>42</v>
      </c>
      <c r="AC9" t="s">
        <v>38</v>
      </c>
      <c r="AD9" t="s">
        <v>37</v>
      </c>
      <c r="AE9">
        <v>64</v>
      </c>
      <c r="AF9">
        <v>8</v>
      </c>
      <c r="AH9" t="s">
        <v>194</v>
      </c>
      <c r="AJ9" t="s">
        <v>35</v>
      </c>
      <c r="AK9" t="s">
        <v>158</v>
      </c>
      <c r="AM9">
        <v>17</v>
      </c>
      <c r="AN9">
        <v>509</v>
      </c>
    </row>
    <row r="10" spans="1:40">
      <c r="B10" t="s">
        <v>39</v>
      </c>
      <c r="C10">
        <v>1</v>
      </c>
      <c r="D10" t="s">
        <v>40</v>
      </c>
      <c r="E10" t="s">
        <v>41</v>
      </c>
      <c r="H10" t="s">
        <v>42</v>
      </c>
      <c r="AC10" t="s">
        <v>38</v>
      </c>
      <c r="AD10" t="s">
        <v>37</v>
      </c>
      <c r="AE10">
        <v>64</v>
      </c>
      <c r="AF10">
        <v>9</v>
      </c>
      <c r="AH10" t="s">
        <v>197</v>
      </c>
      <c r="AJ10" t="s">
        <v>198</v>
      </c>
      <c r="AK10" t="s">
        <v>127</v>
      </c>
      <c r="AM10">
        <v>85</v>
      </c>
      <c r="AN10">
        <v>35</v>
      </c>
    </row>
    <row r="11" spans="1:40">
      <c r="B11" t="s">
        <v>39</v>
      </c>
      <c r="C11">
        <v>1</v>
      </c>
      <c r="D11" t="s">
        <v>40</v>
      </c>
      <c r="E11" t="s">
        <v>41</v>
      </c>
      <c r="H11" t="s">
        <v>42</v>
      </c>
      <c r="AC11" t="s">
        <v>38</v>
      </c>
      <c r="AD11" t="s">
        <v>37</v>
      </c>
      <c r="AE11">
        <v>64</v>
      </c>
      <c r="AF11">
        <v>10</v>
      </c>
      <c r="AH11" t="s">
        <v>194</v>
      </c>
      <c r="AJ11" t="s">
        <v>35</v>
      </c>
      <c r="AK11" t="s">
        <v>158</v>
      </c>
      <c r="AM11">
        <v>107</v>
      </c>
      <c r="AN11">
        <v>116</v>
      </c>
    </row>
    <row r="12" spans="1:40">
      <c r="B12" t="s">
        <v>39</v>
      </c>
      <c r="C12">
        <v>1</v>
      </c>
      <c r="D12" t="s">
        <v>40</v>
      </c>
      <c r="E12" t="s">
        <v>41</v>
      </c>
      <c r="H12" t="s">
        <v>42</v>
      </c>
      <c r="AC12" t="s">
        <v>38</v>
      </c>
      <c r="AD12" t="s">
        <v>37</v>
      </c>
      <c r="AE12">
        <v>64</v>
      </c>
      <c r="AF12">
        <v>11</v>
      </c>
      <c r="AH12" t="s">
        <v>199</v>
      </c>
      <c r="AJ12" t="s">
        <v>47</v>
      </c>
      <c r="AK12" t="s">
        <v>150</v>
      </c>
      <c r="AM12">
        <v>107</v>
      </c>
      <c r="AN12">
        <v>159</v>
      </c>
    </row>
    <row r="13" spans="1:40">
      <c r="B13" t="s">
        <v>39</v>
      </c>
      <c r="C13">
        <v>1</v>
      </c>
      <c r="D13" t="s">
        <v>40</v>
      </c>
      <c r="E13" t="s">
        <v>41</v>
      </c>
      <c r="H13" t="s">
        <v>42</v>
      </c>
      <c r="AC13" t="s">
        <v>38</v>
      </c>
      <c r="AD13" t="s">
        <v>37</v>
      </c>
      <c r="AE13">
        <v>64</v>
      </c>
      <c r="AF13">
        <v>12</v>
      </c>
      <c r="AH13" t="s">
        <v>194</v>
      </c>
      <c r="AJ13" t="s">
        <v>35</v>
      </c>
      <c r="AK13" t="s">
        <v>158</v>
      </c>
      <c r="AM13">
        <v>80</v>
      </c>
      <c r="AN13">
        <v>232</v>
      </c>
    </row>
    <row r="14" spans="1:40">
      <c r="B14" t="s">
        <v>39</v>
      </c>
      <c r="C14">
        <v>1</v>
      </c>
      <c r="D14" t="s">
        <v>40</v>
      </c>
      <c r="E14" t="s">
        <v>41</v>
      </c>
      <c r="H14" t="s">
        <v>42</v>
      </c>
      <c r="AC14" t="s">
        <v>38</v>
      </c>
      <c r="AD14" t="s">
        <v>37</v>
      </c>
      <c r="AE14">
        <v>64</v>
      </c>
      <c r="AF14">
        <v>13</v>
      </c>
      <c r="AH14" t="s">
        <v>195</v>
      </c>
      <c r="AJ14" t="s">
        <v>196</v>
      </c>
      <c r="AK14" t="s">
        <v>153</v>
      </c>
      <c r="AM14">
        <v>111</v>
      </c>
      <c r="AN14">
        <v>317</v>
      </c>
    </row>
    <row r="15" spans="1:40">
      <c r="B15" t="s">
        <v>39</v>
      </c>
      <c r="C15">
        <v>1</v>
      </c>
      <c r="D15" t="s">
        <v>40</v>
      </c>
      <c r="E15" t="s">
        <v>41</v>
      </c>
      <c r="H15" t="s">
        <v>42</v>
      </c>
      <c r="AC15" t="s">
        <v>38</v>
      </c>
      <c r="AD15" t="s">
        <v>37</v>
      </c>
      <c r="AE15">
        <v>64</v>
      </c>
      <c r="AF15">
        <v>14</v>
      </c>
      <c r="AH15" t="s">
        <v>194</v>
      </c>
      <c r="AJ15" t="s">
        <v>35</v>
      </c>
      <c r="AK15" t="s">
        <v>158</v>
      </c>
      <c r="AM15">
        <v>73</v>
      </c>
      <c r="AN15">
        <v>400</v>
      </c>
    </row>
    <row r="16" spans="1:40">
      <c r="B16" t="s">
        <v>39</v>
      </c>
      <c r="C16">
        <v>1</v>
      </c>
      <c r="D16" t="s">
        <v>40</v>
      </c>
      <c r="E16" t="s">
        <v>41</v>
      </c>
      <c r="H16" t="s">
        <v>42</v>
      </c>
      <c r="AC16" t="s">
        <v>38</v>
      </c>
      <c r="AD16" t="s">
        <v>37</v>
      </c>
      <c r="AE16">
        <v>64</v>
      </c>
      <c r="AF16">
        <v>15</v>
      </c>
      <c r="AH16" t="s">
        <v>194</v>
      </c>
      <c r="AJ16" t="s">
        <v>35</v>
      </c>
      <c r="AK16" t="s">
        <v>158</v>
      </c>
      <c r="AM16">
        <v>94</v>
      </c>
      <c r="AN16">
        <v>488</v>
      </c>
    </row>
    <row r="17" spans="2:40">
      <c r="B17" t="s">
        <v>39</v>
      </c>
      <c r="C17">
        <v>1</v>
      </c>
      <c r="D17" t="s">
        <v>40</v>
      </c>
      <c r="E17" t="s">
        <v>41</v>
      </c>
      <c r="H17" t="s">
        <v>42</v>
      </c>
      <c r="AC17" t="s">
        <v>38</v>
      </c>
      <c r="AD17" t="s">
        <v>37</v>
      </c>
      <c r="AE17">
        <v>64</v>
      </c>
      <c r="AF17">
        <v>16</v>
      </c>
      <c r="AH17" t="s">
        <v>200</v>
      </c>
      <c r="AJ17" t="s">
        <v>201</v>
      </c>
      <c r="AK17" t="s">
        <v>123</v>
      </c>
      <c r="AM17">
        <v>133</v>
      </c>
      <c r="AN17">
        <v>539</v>
      </c>
    </row>
    <row r="18" spans="2:40">
      <c r="B18" t="s">
        <v>39</v>
      </c>
      <c r="C18">
        <v>1</v>
      </c>
      <c r="D18" t="s">
        <v>40</v>
      </c>
      <c r="E18" t="s">
        <v>41</v>
      </c>
      <c r="H18" t="s">
        <v>42</v>
      </c>
      <c r="AC18" t="s">
        <v>38</v>
      </c>
      <c r="AD18" t="s">
        <v>37</v>
      </c>
      <c r="AE18">
        <v>64</v>
      </c>
      <c r="AF18">
        <v>17</v>
      </c>
      <c r="AH18" t="s">
        <v>195</v>
      </c>
      <c r="AJ18" t="s">
        <v>196</v>
      </c>
      <c r="AK18" t="s">
        <v>153</v>
      </c>
      <c r="AM18">
        <v>148</v>
      </c>
      <c r="AN18">
        <v>51</v>
      </c>
    </row>
    <row r="19" spans="2:40">
      <c r="B19" t="s">
        <v>39</v>
      </c>
      <c r="C19">
        <v>1</v>
      </c>
      <c r="D19" t="s">
        <v>40</v>
      </c>
      <c r="E19" t="s">
        <v>41</v>
      </c>
      <c r="H19" t="s">
        <v>42</v>
      </c>
      <c r="AC19" t="s">
        <v>38</v>
      </c>
      <c r="AD19" t="s">
        <v>37</v>
      </c>
      <c r="AE19">
        <v>64</v>
      </c>
      <c r="AF19">
        <v>18</v>
      </c>
      <c r="AH19" t="s">
        <v>194</v>
      </c>
      <c r="AJ19" t="s">
        <v>35</v>
      </c>
      <c r="AK19" t="s">
        <v>158</v>
      </c>
      <c r="AM19">
        <v>196</v>
      </c>
      <c r="AN19">
        <v>74</v>
      </c>
    </row>
    <row r="20" spans="2:40">
      <c r="B20" t="s">
        <v>39</v>
      </c>
      <c r="C20">
        <v>1</v>
      </c>
      <c r="D20" t="s">
        <v>40</v>
      </c>
      <c r="E20" t="s">
        <v>41</v>
      </c>
      <c r="H20" t="s">
        <v>42</v>
      </c>
      <c r="AC20" t="s">
        <v>38</v>
      </c>
      <c r="AD20" t="s">
        <v>37</v>
      </c>
      <c r="AE20">
        <v>64</v>
      </c>
      <c r="AF20">
        <v>19</v>
      </c>
      <c r="AH20" t="s">
        <v>199</v>
      </c>
      <c r="AJ20" t="s">
        <v>47</v>
      </c>
      <c r="AK20" t="s">
        <v>150</v>
      </c>
      <c r="AM20">
        <v>139</v>
      </c>
      <c r="AN20">
        <v>177</v>
      </c>
    </row>
    <row r="21" spans="2:40">
      <c r="B21" t="s">
        <v>39</v>
      </c>
      <c r="C21">
        <v>1</v>
      </c>
      <c r="D21" t="s">
        <v>40</v>
      </c>
      <c r="E21" t="s">
        <v>41</v>
      </c>
      <c r="H21" t="s">
        <v>42</v>
      </c>
      <c r="AC21" t="s">
        <v>38</v>
      </c>
      <c r="AD21" t="s">
        <v>37</v>
      </c>
      <c r="AE21">
        <v>64</v>
      </c>
      <c r="AF21">
        <v>20</v>
      </c>
      <c r="AH21" t="s">
        <v>166</v>
      </c>
      <c r="AJ21" t="s">
        <v>52</v>
      </c>
      <c r="AK21" t="s">
        <v>166</v>
      </c>
      <c r="AM21">
        <v>162</v>
      </c>
      <c r="AN21">
        <v>253</v>
      </c>
    </row>
    <row r="22" spans="2:40">
      <c r="B22" t="s">
        <v>39</v>
      </c>
      <c r="C22">
        <v>1</v>
      </c>
      <c r="D22" t="s">
        <v>40</v>
      </c>
      <c r="E22" t="s">
        <v>41</v>
      </c>
      <c r="H22" t="s">
        <v>42</v>
      </c>
      <c r="AC22" t="s">
        <v>38</v>
      </c>
      <c r="AD22" t="s">
        <v>37</v>
      </c>
      <c r="AE22">
        <v>64</v>
      </c>
      <c r="AF22">
        <v>21</v>
      </c>
      <c r="AH22" t="s">
        <v>194</v>
      </c>
      <c r="AJ22" t="s">
        <v>35</v>
      </c>
      <c r="AK22" t="s">
        <v>158</v>
      </c>
      <c r="AM22">
        <v>178</v>
      </c>
      <c r="AN22">
        <v>288</v>
      </c>
    </row>
    <row r="23" spans="2:40">
      <c r="B23" t="s">
        <v>39</v>
      </c>
      <c r="C23">
        <v>1</v>
      </c>
      <c r="D23" t="s">
        <v>40</v>
      </c>
      <c r="E23" t="s">
        <v>41</v>
      </c>
      <c r="H23" t="s">
        <v>42</v>
      </c>
      <c r="AC23" t="s">
        <v>38</v>
      </c>
      <c r="AD23" t="s">
        <v>37</v>
      </c>
      <c r="AE23">
        <v>64</v>
      </c>
      <c r="AF23">
        <v>22</v>
      </c>
      <c r="AH23" t="s">
        <v>194</v>
      </c>
      <c r="AJ23" t="s">
        <v>35</v>
      </c>
      <c r="AK23" t="s">
        <v>158</v>
      </c>
      <c r="AM23">
        <v>147</v>
      </c>
      <c r="AN23">
        <v>377</v>
      </c>
    </row>
    <row r="24" spans="2:40">
      <c r="B24" t="s">
        <v>39</v>
      </c>
      <c r="C24">
        <v>1</v>
      </c>
      <c r="D24" t="s">
        <v>40</v>
      </c>
      <c r="E24" t="s">
        <v>41</v>
      </c>
      <c r="H24" t="s">
        <v>42</v>
      </c>
      <c r="AC24" t="s">
        <v>38</v>
      </c>
      <c r="AD24" t="s">
        <v>37</v>
      </c>
      <c r="AE24">
        <v>64</v>
      </c>
      <c r="AF24">
        <v>23</v>
      </c>
      <c r="AH24" t="s">
        <v>160</v>
      </c>
      <c r="AJ24" t="s">
        <v>54</v>
      </c>
      <c r="AK24" t="s">
        <v>160</v>
      </c>
      <c r="AM24">
        <v>145</v>
      </c>
      <c r="AN24">
        <v>446</v>
      </c>
    </row>
    <row r="25" spans="2:40">
      <c r="B25" t="s">
        <v>39</v>
      </c>
      <c r="C25">
        <v>1</v>
      </c>
      <c r="D25" t="s">
        <v>40</v>
      </c>
      <c r="E25" t="s">
        <v>41</v>
      </c>
      <c r="H25" t="s">
        <v>42</v>
      </c>
      <c r="AC25" t="s">
        <v>38</v>
      </c>
      <c r="AD25" t="s">
        <v>37</v>
      </c>
      <c r="AE25">
        <v>64</v>
      </c>
      <c r="AF25">
        <v>24</v>
      </c>
      <c r="AH25" t="s">
        <v>194</v>
      </c>
      <c r="AJ25" t="s">
        <v>35</v>
      </c>
      <c r="AK25" t="s">
        <v>158</v>
      </c>
      <c r="AM25">
        <v>185</v>
      </c>
      <c r="AN25">
        <v>496</v>
      </c>
    </row>
    <row r="26" spans="2:40">
      <c r="B26" t="s">
        <v>39</v>
      </c>
      <c r="C26">
        <v>1</v>
      </c>
      <c r="D26" t="s">
        <v>40</v>
      </c>
      <c r="E26" t="s">
        <v>41</v>
      </c>
      <c r="H26" t="s">
        <v>42</v>
      </c>
      <c r="AC26" t="s">
        <v>38</v>
      </c>
      <c r="AD26" t="s">
        <v>37</v>
      </c>
      <c r="AE26">
        <v>64</v>
      </c>
      <c r="AF26">
        <v>25</v>
      </c>
      <c r="AH26" t="s">
        <v>202</v>
      </c>
      <c r="AJ26" t="s">
        <v>203</v>
      </c>
      <c r="AK26" t="s">
        <v>153</v>
      </c>
      <c r="AM26">
        <v>221</v>
      </c>
      <c r="AN26">
        <v>6</v>
      </c>
    </row>
    <row r="27" spans="2:40">
      <c r="B27" t="s">
        <v>39</v>
      </c>
      <c r="C27">
        <v>1</v>
      </c>
      <c r="D27" t="s">
        <v>40</v>
      </c>
      <c r="E27" t="s">
        <v>41</v>
      </c>
      <c r="H27" t="s">
        <v>42</v>
      </c>
      <c r="AC27" t="s">
        <v>38</v>
      </c>
      <c r="AD27" t="s">
        <v>37</v>
      </c>
      <c r="AE27">
        <v>64</v>
      </c>
      <c r="AF27">
        <v>26</v>
      </c>
      <c r="AH27" t="s">
        <v>204</v>
      </c>
      <c r="AJ27" t="s">
        <v>205</v>
      </c>
      <c r="AK27" t="s">
        <v>127</v>
      </c>
      <c r="AM27">
        <v>263</v>
      </c>
      <c r="AN27">
        <v>103</v>
      </c>
    </row>
    <row r="28" spans="2:40">
      <c r="B28" t="s">
        <v>39</v>
      </c>
      <c r="C28">
        <v>1</v>
      </c>
      <c r="D28" t="s">
        <v>40</v>
      </c>
      <c r="E28" t="s">
        <v>41</v>
      </c>
      <c r="H28" t="s">
        <v>42</v>
      </c>
      <c r="AC28" t="s">
        <v>38</v>
      </c>
      <c r="AD28" t="s">
        <v>37</v>
      </c>
      <c r="AE28">
        <v>64</v>
      </c>
      <c r="AF28">
        <v>27</v>
      </c>
      <c r="AH28" t="s">
        <v>194</v>
      </c>
      <c r="AJ28" t="s">
        <v>35</v>
      </c>
      <c r="AK28" t="s">
        <v>158</v>
      </c>
      <c r="AM28">
        <v>261</v>
      </c>
      <c r="AN28">
        <v>149</v>
      </c>
    </row>
    <row r="29" spans="2:40">
      <c r="B29" t="s">
        <v>39</v>
      </c>
      <c r="C29">
        <v>1</v>
      </c>
      <c r="D29" t="s">
        <v>40</v>
      </c>
      <c r="E29" t="s">
        <v>41</v>
      </c>
      <c r="H29" t="s">
        <v>42</v>
      </c>
      <c r="AC29" t="s">
        <v>38</v>
      </c>
      <c r="AD29" t="s">
        <v>37</v>
      </c>
      <c r="AE29">
        <v>64</v>
      </c>
      <c r="AF29">
        <v>28</v>
      </c>
      <c r="AH29" t="s">
        <v>194</v>
      </c>
      <c r="AJ29" t="s">
        <v>35</v>
      </c>
      <c r="AK29" t="s">
        <v>158</v>
      </c>
      <c r="AM29">
        <v>260</v>
      </c>
      <c r="AN29">
        <v>249</v>
      </c>
    </row>
    <row r="30" spans="2:40">
      <c r="B30" t="s">
        <v>39</v>
      </c>
      <c r="C30">
        <v>1</v>
      </c>
      <c r="D30" t="s">
        <v>40</v>
      </c>
      <c r="E30" t="s">
        <v>41</v>
      </c>
      <c r="H30" t="s">
        <v>42</v>
      </c>
      <c r="AC30" t="s">
        <v>38</v>
      </c>
      <c r="AD30" t="s">
        <v>37</v>
      </c>
      <c r="AE30">
        <v>64</v>
      </c>
      <c r="AF30">
        <v>29</v>
      </c>
      <c r="AH30" t="s">
        <v>195</v>
      </c>
      <c r="AJ30" t="s">
        <v>196</v>
      </c>
      <c r="AK30" t="s">
        <v>153</v>
      </c>
      <c r="AM30">
        <v>224</v>
      </c>
      <c r="AN30">
        <v>315</v>
      </c>
    </row>
    <row r="31" spans="2:40">
      <c r="B31" t="s">
        <v>39</v>
      </c>
      <c r="C31">
        <v>1</v>
      </c>
      <c r="D31" t="s">
        <v>40</v>
      </c>
      <c r="E31" t="s">
        <v>41</v>
      </c>
      <c r="H31" t="s">
        <v>42</v>
      </c>
      <c r="AC31" t="s">
        <v>38</v>
      </c>
      <c r="AD31" t="s">
        <v>37</v>
      </c>
      <c r="AE31">
        <v>64</v>
      </c>
      <c r="AF31">
        <v>30</v>
      </c>
      <c r="AH31" t="s">
        <v>194</v>
      </c>
      <c r="AJ31" t="s">
        <v>35</v>
      </c>
      <c r="AK31" t="s">
        <v>158</v>
      </c>
      <c r="AM31">
        <v>271</v>
      </c>
      <c r="AN31">
        <v>415</v>
      </c>
    </row>
    <row r="32" spans="2:40">
      <c r="B32" t="s">
        <v>39</v>
      </c>
      <c r="C32">
        <v>1</v>
      </c>
      <c r="D32" t="s">
        <v>40</v>
      </c>
      <c r="E32" t="s">
        <v>41</v>
      </c>
      <c r="H32" t="s">
        <v>42</v>
      </c>
      <c r="AC32" t="s">
        <v>38</v>
      </c>
      <c r="AD32" t="s">
        <v>37</v>
      </c>
      <c r="AE32">
        <v>64</v>
      </c>
      <c r="AF32">
        <v>31</v>
      </c>
      <c r="AH32" t="s">
        <v>197</v>
      </c>
      <c r="AJ32" t="s">
        <v>198</v>
      </c>
      <c r="AK32" t="s">
        <v>127</v>
      </c>
      <c r="AM32">
        <v>248</v>
      </c>
      <c r="AN32">
        <v>443</v>
      </c>
    </row>
    <row r="33" spans="2:40">
      <c r="B33" t="s">
        <v>39</v>
      </c>
      <c r="C33">
        <v>1</v>
      </c>
      <c r="D33" t="s">
        <v>40</v>
      </c>
      <c r="E33" t="s">
        <v>41</v>
      </c>
      <c r="H33" t="s">
        <v>42</v>
      </c>
      <c r="AC33" t="s">
        <v>38</v>
      </c>
      <c r="AD33" t="s">
        <v>37</v>
      </c>
      <c r="AE33">
        <v>64</v>
      </c>
      <c r="AF33">
        <v>32</v>
      </c>
      <c r="AH33" t="s">
        <v>202</v>
      </c>
      <c r="AJ33" t="s">
        <v>203</v>
      </c>
      <c r="AK33" t="s">
        <v>153</v>
      </c>
      <c r="AM33">
        <v>241</v>
      </c>
      <c r="AN33">
        <v>517</v>
      </c>
    </row>
    <row r="34" spans="2:40">
      <c r="B34" t="s">
        <v>39</v>
      </c>
      <c r="C34">
        <v>1</v>
      </c>
      <c r="D34" t="s">
        <v>40</v>
      </c>
      <c r="E34" t="s">
        <v>41</v>
      </c>
      <c r="H34" t="s">
        <v>42</v>
      </c>
      <c r="AC34" t="s">
        <v>38</v>
      </c>
      <c r="AD34" t="s">
        <v>37</v>
      </c>
      <c r="AE34">
        <v>64</v>
      </c>
      <c r="AF34">
        <v>33</v>
      </c>
      <c r="AH34" t="s">
        <v>197</v>
      </c>
      <c r="AJ34" t="s">
        <v>198</v>
      </c>
      <c r="AK34" t="s">
        <v>127</v>
      </c>
      <c r="AM34">
        <v>335</v>
      </c>
      <c r="AN34">
        <v>2</v>
      </c>
    </row>
    <row r="35" spans="2:40">
      <c r="B35" t="s">
        <v>39</v>
      </c>
      <c r="C35">
        <v>1</v>
      </c>
      <c r="D35" t="s">
        <v>40</v>
      </c>
      <c r="E35" t="s">
        <v>41</v>
      </c>
      <c r="H35" t="s">
        <v>42</v>
      </c>
      <c r="AC35" t="s">
        <v>38</v>
      </c>
      <c r="AD35" t="s">
        <v>37</v>
      </c>
      <c r="AE35">
        <v>64</v>
      </c>
      <c r="AF35">
        <v>34</v>
      </c>
      <c r="AH35" t="s">
        <v>197</v>
      </c>
      <c r="AJ35" t="s">
        <v>198</v>
      </c>
      <c r="AK35" t="s">
        <v>127</v>
      </c>
      <c r="AM35">
        <v>331</v>
      </c>
      <c r="AN35">
        <v>122</v>
      </c>
    </row>
    <row r="36" spans="2:40">
      <c r="B36" t="s">
        <v>39</v>
      </c>
      <c r="C36">
        <v>1</v>
      </c>
      <c r="D36" t="s">
        <v>40</v>
      </c>
      <c r="E36" t="s">
        <v>41</v>
      </c>
      <c r="H36" t="s">
        <v>42</v>
      </c>
      <c r="AC36" t="s">
        <v>38</v>
      </c>
      <c r="AD36" t="s">
        <v>37</v>
      </c>
      <c r="AE36">
        <v>64</v>
      </c>
      <c r="AF36">
        <v>35</v>
      </c>
      <c r="AH36" t="s">
        <v>194</v>
      </c>
      <c r="AJ36" t="s">
        <v>35</v>
      </c>
      <c r="AK36" t="s">
        <v>158</v>
      </c>
      <c r="AM36">
        <v>325</v>
      </c>
      <c r="AN36">
        <v>204</v>
      </c>
    </row>
    <row r="37" spans="2:40">
      <c r="B37" t="s">
        <v>39</v>
      </c>
      <c r="C37">
        <v>1</v>
      </c>
      <c r="D37" t="s">
        <v>40</v>
      </c>
      <c r="E37" t="s">
        <v>41</v>
      </c>
      <c r="H37" t="s">
        <v>42</v>
      </c>
      <c r="AC37" t="s">
        <v>38</v>
      </c>
      <c r="AD37" t="s">
        <v>37</v>
      </c>
      <c r="AE37">
        <v>64</v>
      </c>
      <c r="AF37">
        <v>36</v>
      </c>
      <c r="AH37" t="s">
        <v>194</v>
      </c>
      <c r="AJ37" t="s">
        <v>35</v>
      </c>
      <c r="AK37" t="s">
        <v>158</v>
      </c>
      <c r="AM37">
        <v>332</v>
      </c>
      <c r="AN37">
        <v>252</v>
      </c>
    </row>
    <row r="38" spans="2:40">
      <c r="B38" t="s">
        <v>39</v>
      </c>
      <c r="C38">
        <v>1</v>
      </c>
      <c r="D38" t="s">
        <v>40</v>
      </c>
      <c r="E38" t="s">
        <v>41</v>
      </c>
      <c r="H38" t="s">
        <v>42</v>
      </c>
      <c r="AC38" t="s">
        <v>38</v>
      </c>
      <c r="AD38" t="s">
        <v>37</v>
      </c>
      <c r="AE38">
        <v>64</v>
      </c>
      <c r="AF38">
        <v>37</v>
      </c>
      <c r="AH38" t="s">
        <v>194</v>
      </c>
      <c r="AJ38" t="s">
        <v>35</v>
      </c>
      <c r="AK38" t="s">
        <v>158</v>
      </c>
      <c r="AM38">
        <v>285</v>
      </c>
      <c r="AN38">
        <v>313</v>
      </c>
    </row>
    <row r="39" spans="2:40">
      <c r="B39" t="s">
        <v>39</v>
      </c>
      <c r="C39">
        <v>1</v>
      </c>
      <c r="D39" t="s">
        <v>40</v>
      </c>
      <c r="E39" t="s">
        <v>41</v>
      </c>
      <c r="H39" t="s">
        <v>42</v>
      </c>
      <c r="AC39" t="s">
        <v>38</v>
      </c>
      <c r="AD39" t="s">
        <v>37</v>
      </c>
      <c r="AE39">
        <v>64</v>
      </c>
      <c r="AF39">
        <v>38</v>
      </c>
      <c r="AH39" t="s">
        <v>194</v>
      </c>
      <c r="AJ39" t="s">
        <v>35</v>
      </c>
      <c r="AK39" t="s">
        <v>158</v>
      </c>
      <c r="AM39">
        <v>318</v>
      </c>
      <c r="AN39">
        <v>408</v>
      </c>
    </row>
    <row r="40" spans="2:40">
      <c r="B40" t="s">
        <v>39</v>
      </c>
      <c r="C40">
        <v>1</v>
      </c>
      <c r="D40" t="s">
        <v>40</v>
      </c>
      <c r="E40" t="s">
        <v>41</v>
      </c>
      <c r="H40" t="s">
        <v>42</v>
      </c>
      <c r="AC40" t="s">
        <v>38</v>
      </c>
      <c r="AD40" t="s">
        <v>37</v>
      </c>
      <c r="AE40">
        <v>64</v>
      </c>
      <c r="AF40">
        <v>39</v>
      </c>
      <c r="AH40" t="s">
        <v>206</v>
      </c>
      <c r="AJ40" t="s">
        <v>207</v>
      </c>
      <c r="AK40" t="s">
        <v>127</v>
      </c>
      <c r="AM40">
        <v>283</v>
      </c>
      <c r="AN40">
        <v>432</v>
      </c>
    </row>
    <row r="41" spans="2:40">
      <c r="B41" t="s">
        <v>39</v>
      </c>
      <c r="C41">
        <v>1</v>
      </c>
      <c r="D41" t="s">
        <v>40</v>
      </c>
      <c r="E41" t="s">
        <v>41</v>
      </c>
      <c r="H41" t="s">
        <v>42</v>
      </c>
      <c r="AC41" t="s">
        <v>38</v>
      </c>
      <c r="AD41" t="s">
        <v>37</v>
      </c>
      <c r="AE41">
        <v>64</v>
      </c>
      <c r="AF41">
        <v>40</v>
      </c>
      <c r="AH41" t="s">
        <v>200</v>
      </c>
      <c r="AJ41" t="s">
        <v>201</v>
      </c>
      <c r="AK41" t="s">
        <v>123</v>
      </c>
      <c r="AM41">
        <v>328</v>
      </c>
      <c r="AN41">
        <v>537</v>
      </c>
    </row>
    <row r="42" spans="2:40">
      <c r="B42" t="s">
        <v>39</v>
      </c>
      <c r="C42">
        <v>1</v>
      </c>
      <c r="D42" t="s">
        <v>40</v>
      </c>
      <c r="E42" t="s">
        <v>41</v>
      </c>
      <c r="H42" t="s">
        <v>42</v>
      </c>
      <c r="AC42" t="s">
        <v>38</v>
      </c>
      <c r="AD42" t="s">
        <v>37</v>
      </c>
      <c r="AE42">
        <v>64</v>
      </c>
      <c r="AF42">
        <v>41</v>
      </c>
      <c r="AH42" t="s">
        <v>194</v>
      </c>
      <c r="AJ42" t="s">
        <v>35</v>
      </c>
      <c r="AK42" t="s">
        <v>158</v>
      </c>
      <c r="AM42">
        <v>353</v>
      </c>
      <c r="AN42">
        <v>21</v>
      </c>
    </row>
    <row r="43" spans="2:40">
      <c r="B43" t="s">
        <v>39</v>
      </c>
      <c r="C43">
        <v>1</v>
      </c>
      <c r="D43" t="s">
        <v>40</v>
      </c>
      <c r="E43" t="s">
        <v>41</v>
      </c>
      <c r="H43" t="s">
        <v>42</v>
      </c>
      <c r="AC43" t="s">
        <v>38</v>
      </c>
      <c r="AD43" t="s">
        <v>37</v>
      </c>
      <c r="AE43">
        <v>64</v>
      </c>
      <c r="AF43">
        <v>42</v>
      </c>
      <c r="AH43" t="s">
        <v>194</v>
      </c>
      <c r="AJ43" t="s">
        <v>35</v>
      </c>
      <c r="AK43" t="s">
        <v>158</v>
      </c>
      <c r="AM43">
        <v>374</v>
      </c>
      <c r="AN43">
        <v>125</v>
      </c>
    </row>
    <row r="44" spans="2:40">
      <c r="B44" t="s">
        <v>39</v>
      </c>
      <c r="C44">
        <v>1</v>
      </c>
      <c r="D44" t="s">
        <v>40</v>
      </c>
      <c r="E44" t="s">
        <v>41</v>
      </c>
      <c r="H44" t="s">
        <v>42</v>
      </c>
      <c r="AC44" t="s">
        <v>38</v>
      </c>
      <c r="AD44" t="s">
        <v>37</v>
      </c>
      <c r="AE44">
        <v>64</v>
      </c>
      <c r="AF44">
        <v>43</v>
      </c>
      <c r="AH44" t="s">
        <v>194</v>
      </c>
      <c r="AJ44" t="s">
        <v>35</v>
      </c>
      <c r="AK44" t="s">
        <v>158</v>
      </c>
      <c r="AM44">
        <v>372</v>
      </c>
      <c r="AN44">
        <v>175</v>
      </c>
    </row>
    <row r="45" spans="2:40">
      <c r="B45" t="s">
        <v>39</v>
      </c>
      <c r="C45">
        <v>1</v>
      </c>
      <c r="D45" t="s">
        <v>40</v>
      </c>
      <c r="E45" t="s">
        <v>41</v>
      </c>
      <c r="H45" t="s">
        <v>42</v>
      </c>
      <c r="AC45" t="s">
        <v>38</v>
      </c>
      <c r="AD45" t="s">
        <v>37</v>
      </c>
      <c r="AE45">
        <v>64</v>
      </c>
      <c r="AF45">
        <v>44</v>
      </c>
      <c r="AH45" t="s">
        <v>194</v>
      </c>
      <c r="AJ45" t="s">
        <v>35</v>
      </c>
      <c r="AK45" t="s">
        <v>158</v>
      </c>
      <c r="AM45">
        <v>349</v>
      </c>
      <c r="AN45">
        <v>237</v>
      </c>
    </row>
    <row r="46" spans="2:40">
      <c r="B46" t="s">
        <v>39</v>
      </c>
      <c r="C46">
        <v>1</v>
      </c>
      <c r="D46" t="s">
        <v>40</v>
      </c>
      <c r="E46" t="s">
        <v>41</v>
      </c>
      <c r="H46" t="s">
        <v>42</v>
      </c>
      <c r="AC46" t="s">
        <v>38</v>
      </c>
      <c r="AD46" t="s">
        <v>37</v>
      </c>
      <c r="AE46">
        <v>64</v>
      </c>
      <c r="AF46">
        <v>45</v>
      </c>
      <c r="AH46" t="s">
        <v>194</v>
      </c>
      <c r="AJ46" t="s">
        <v>35</v>
      </c>
      <c r="AK46" t="s">
        <v>158</v>
      </c>
      <c r="AM46">
        <v>384</v>
      </c>
      <c r="AN46">
        <v>346</v>
      </c>
    </row>
    <row r="47" spans="2:40">
      <c r="B47" t="s">
        <v>39</v>
      </c>
      <c r="C47">
        <v>1</v>
      </c>
      <c r="D47" t="s">
        <v>40</v>
      </c>
      <c r="E47" t="s">
        <v>41</v>
      </c>
      <c r="H47" t="s">
        <v>42</v>
      </c>
      <c r="AC47" t="s">
        <v>38</v>
      </c>
      <c r="AD47" t="s">
        <v>37</v>
      </c>
      <c r="AE47">
        <v>64</v>
      </c>
      <c r="AF47">
        <v>46</v>
      </c>
      <c r="AH47" t="s">
        <v>195</v>
      </c>
      <c r="AJ47" t="s">
        <v>196</v>
      </c>
      <c r="AK47" t="s">
        <v>153</v>
      </c>
      <c r="AM47">
        <v>357</v>
      </c>
      <c r="AN47">
        <v>393</v>
      </c>
    </row>
    <row r="48" spans="2:40">
      <c r="B48" t="s">
        <v>39</v>
      </c>
      <c r="C48">
        <v>1</v>
      </c>
      <c r="D48" t="s">
        <v>40</v>
      </c>
      <c r="E48" t="s">
        <v>41</v>
      </c>
      <c r="H48" t="s">
        <v>42</v>
      </c>
      <c r="AC48" t="s">
        <v>38</v>
      </c>
      <c r="AD48" t="s">
        <v>37</v>
      </c>
      <c r="AE48">
        <v>64</v>
      </c>
      <c r="AF48">
        <v>47</v>
      </c>
      <c r="AH48" t="s">
        <v>200</v>
      </c>
      <c r="AJ48" t="s">
        <v>201</v>
      </c>
      <c r="AK48" t="s">
        <v>123</v>
      </c>
      <c r="AM48">
        <v>412</v>
      </c>
      <c r="AN48">
        <v>471</v>
      </c>
    </row>
    <row r="49" spans="2:40">
      <c r="B49" t="s">
        <v>39</v>
      </c>
      <c r="C49">
        <v>1</v>
      </c>
      <c r="D49" t="s">
        <v>40</v>
      </c>
      <c r="E49" t="s">
        <v>41</v>
      </c>
      <c r="H49" t="s">
        <v>42</v>
      </c>
      <c r="AC49" t="s">
        <v>38</v>
      </c>
      <c r="AD49" t="s">
        <v>37</v>
      </c>
      <c r="AE49">
        <v>64</v>
      </c>
      <c r="AF49">
        <v>48</v>
      </c>
      <c r="AH49" t="s">
        <v>194</v>
      </c>
      <c r="AJ49" t="s">
        <v>35</v>
      </c>
      <c r="AK49" t="s">
        <v>158</v>
      </c>
      <c r="AM49">
        <v>387</v>
      </c>
      <c r="AN49">
        <v>558</v>
      </c>
    </row>
    <row r="50" spans="2:40">
      <c r="B50" t="s">
        <v>39</v>
      </c>
      <c r="C50">
        <v>1</v>
      </c>
      <c r="D50" t="s">
        <v>40</v>
      </c>
      <c r="E50" t="s">
        <v>41</v>
      </c>
      <c r="H50" t="s">
        <v>42</v>
      </c>
      <c r="AC50" t="s">
        <v>38</v>
      </c>
      <c r="AD50" t="s">
        <v>37</v>
      </c>
      <c r="AE50">
        <v>64</v>
      </c>
      <c r="AF50">
        <v>49</v>
      </c>
      <c r="AH50" t="s">
        <v>197</v>
      </c>
      <c r="AJ50" t="s">
        <v>198</v>
      </c>
      <c r="AK50" t="s">
        <v>127</v>
      </c>
      <c r="AM50">
        <v>486</v>
      </c>
      <c r="AN50">
        <v>8</v>
      </c>
    </row>
    <row r="51" spans="2:40">
      <c r="B51" t="s">
        <v>39</v>
      </c>
      <c r="C51">
        <v>1</v>
      </c>
      <c r="D51" t="s">
        <v>40</v>
      </c>
      <c r="E51" t="s">
        <v>41</v>
      </c>
      <c r="H51" t="s">
        <v>42</v>
      </c>
      <c r="AC51" t="s">
        <v>38</v>
      </c>
      <c r="AD51" t="s">
        <v>37</v>
      </c>
      <c r="AE51">
        <v>64</v>
      </c>
      <c r="AF51">
        <v>50</v>
      </c>
      <c r="AH51" t="s">
        <v>194</v>
      </c>
      <c r="AJ51" t="s">
        <v>35</v>
      </c>
      <c r="AK51" t="s">
        <v>158</v>
      </c>
      <c r="AM51">
        <v>484</v>
      </c>
      <c r="AN51">
        <v>130</v>
      </c>
    </row>
    <row r="52" spans="2:40">
      <c r="B52" t="s">
        <v>39</v>
      </c>
      <c r="C52">
        <v>1</v>
      </c>
      <c r="D52" t="s">
        <v>40</v>
      </c>
      <c r="E52" t="s">
        <v>41</v>
      </c>
      <c r="H52" t="s">
        <v>42</v>
      </c>
      <c r="AC52" t="s">
        <v>38</v>
      </c>
      <c r="AD52" t="s">
        <v>37</v>
      </c>
      <c r="AE52">
        <v>64</v>
      </c>
      <c r="AF52">
        <v>51</v>
      </c>
      <c r="AH52" t="s">
        <v>208</v>
      </c>
      <c r="AJ52" t="s">
        <v>209</v>
      </c>
      <c r="AK52" t="s">
        <v>135</v>
      </c>
      <c r="AM52">
        <v>468</v>
      </c>
      <c r="AN52">
        <v>157</v>
      </c>
    </row>
    <row r="53" spans="2:40">
      <c r="B53" t="s">
        <v>39</v>
      </c>
      <c r="C53">
        <v>1</v>
      </c>
      <c r="D53" t="s">
        <v>40</v>
      </c>
      <c r="E53" t="s">
        <v>41</v>
      </c>
      <c r="H53" t="s">
        <v>42</v>
      </c>
      <c r="AC53" t="s">
        <v>38</v>
      </c>
      <c r="AD53" t="s">
        <v>37</v>
      </c>
      <c r="AE53">
        <v>64</v>
      </c>
      <c r="AF53">
        <v>52</v>
      </c>
      <c r="AH53" t="s">
        <v>197</v>
      </c>
      <c r="AJ53" t="s">
        <v>198</v>
      </c>
      <c r="AK53" t="s">
        <v>127</v>
      </c>
      <c r="AM53">
        <v>434</v>
      </c>
      <c r="AN53">
        <v>240</v>
      </c>
    </row>
    <row r="54" spans="2:40">
      <c r="B54" t="s">
        <v>39</v>
      </c>
      <c r="C54">
        <v>1</v>
      </c>
      <c r="D54" t="s">
        <v>40</v>
      </c>
      <c r="E54" t="s">
        <v>41</v>
      </c>
      <c r="H54" t="s">
        <v>42</v>
      </c>
      <c r="AC54" t="s">
        <v>38</v>
      </c>
      <c r="AD54" t="s">
        <v>37</v>
      </c>
      <c r="AE54">
        <v>64</v>
      </c>
      <c r="AF54">
        <v>53</v>
      </c>
      <c r="AH54" t="s">
        <v>197</v>
      </c>
      <c r="AJ54" t="s">
        <v>198</v>
      </c>
      <c r="AK54" t="s">
        <v>127</v>
      </c>
      <c r="AM54">
        <v>452</v>
      </c>
      <c r="AN54">
        <v>321</v>
      </c>
    </row>
    <row r="55" spans="2:40">
      <c r="B55" t="s">
        <v>39</v>
      </c>
      <c r="C55">
        <v>1</v>
      </c>
      <c r="D55" t="s">
        <v>40</v>
      </c>
      <c r="E55" t="s">
        <v>41</v>
      </c>
      <c r="H55" t="s">
        <v>42</v>
      </c>
      <c r="AC55" t="s">
        <v>38</v>
      </c>
      <c r="AD55" t="s">
        <v>37</v>
      </c>
      <c r="AE55">
        <v>64</v>
      </c>
      <c r="AF55">
        <v>54</v>
      </c>
      <c r="AH55" t="s">
        <v>195</v>
      </c>
      <c r="AJ55" t="s">
        <v>196</v>
      </c>
      <c r="AK55" t="s">
        <v>153</v>
      </c>
      <c r="AM55">
        <v>445</v>
      </c>
      <c r="AN55">
        <v>371</v>
      </c>
    </row>
    <row r="56" spans="2:40">
      <c r="B56" t="s">
        <v>39</v>
      </c>
      <c r="C56">
        <v>1</v>
      </c>
      <c r="D56" t="s">
        <v>40</v>
      </c>
      <c r="E56" t="s">
        <v>41</v>
      </c>
      <c r="H56" t="s">
        <v>42</v>
      </c>
      <c r="AC56" t="s">
        <v>38</v>
      </c>
      <c r="AD56" t="s">
        <v>37</v>
      </c>
      <c r="AE56">
        <v>64</v>
      </c>
      <c r="AF56">
        <v>55</v>
      </c>
      <c r="AH56" t="s">
        <v>197</v>
      </c>
      <c r="AJ56" t="s">
        <v>198</v>
      </c>
      <c r="AK56" t="s">
        <v>127</v>
      </c>
      <c r="AM56">
        <v>477</v>
      </c>
      <c r="AN56">
        <v>486</v>
      </c>
    </row>
    <row r="57" spans="2:40">
      <c r="B57" t="s">
        <v>39</v>
      </c>
      <c r="C57">
        <v>1</v>
      </c>
      <c r="D57" t="s">
        <v>40</v>
      </c>
      <c r="E57" t="s">
        <v>41</v>
      </c>
      <c r="H57" t="s">
        <v>42</v>
      </c>
      <c r="AC57" t="s">
        <v>38</v>
      </c>
      <c r="AD57" t="s">
        <v>37</v>
      </c>
      <c r="AE57">
        <v>64</v>
      </c>
      <c r="AF57">
        <v>56</v>
      </c>
      <c r="AH57" t="s">
        <v>210</v>
      </c>
      <c r="AJ57" t="s">
        <v>211</v>
      </c>
      <c r="AK57" t="s">
        <v>153</v>
      </c>
      <c r="AM57">
        <v>445</v>
      </c>
      <c r="AN57">
        <v>553</v>
      </c>
    </row>
    <row r="58" spans="2:40">
      <c r="B58" t="s">
        <v>39</v>
      </c>
      <c r="C58">
        <v>1</v>
      </c>
      <c r="D58" t="s">
        <v>40</v>
      </c>
      <c r="E58" t="s">
        <v>41</v>
      </c>
      <c r="H58" t="s">
        <v>42</v>
      </c>
      <c r="AC58" t="s">
        <v>38</v>
      </c>
      <c r="AD58" t="s">
        <v>37</v>
      </c>
      <c r="AE58">
        <v>64</v>
      </c>
      <c r="AF58">
        <v>57</v>
      </c>
      <c r="AH58" t="s">
        <v>199</v>
      </c>
      <c r="AJ58" t="s">
        <v>47</v>
      </c>
      <c r="AK58" t="s">
        <v>150</v>
      </c>
      <c r="AM58">
        <v>501</v>
      </c>
      <c r="AN58">
        <v>41</v>
      </c>
    </row>
    <row r="59" spans="2:40">
      <c r="B59" t="s">
        <v>39</v>
      </c>
      <c r="C59">
        <v>1</v>
      </c>
      <c r="D59" t="s">
        <v>40</v>
      </c>
      <c r="E59" t="s">
        <v>41</v>
      </c>
      <c r="H59" t="s">
        <v>42</v>
      </c>
      <c r="AC59" t="s">
        <v>38</v>
      </c>
      <c r="AD59" t="s">
        <v>37</v>
      </c>
      <c r="AE59">
        <v>64</v>
      </c>
      <c r="AF59">
        <v>58</v>
      </c>
      <c r="AH59" t="s">
        <v>202</v>
      </c>
      <c r="AJ59" t="s">
        <v>203</v>
      </c>
      <c r="AK59" t="s">
        <v>153</v>
      </c>
      <c r="AM59">
        <v>534</v>
      </c>
      <c r="AN59">
        <v>115</v>
      </c>
    </row>
    <row r="60" spans="2:40">
      <c r="B60" t="s">
        <v>39</v>
      </c>
      <c r="C60">
        <v>1</v>
      </c>
      <c r="D60" t="s">
        <v>40</v>
      </c>
      <c r="E60" t="s">
        <v>41</v>
      </c>
      <c r="H60" t="s">
        <v>42</v>
      </c>
      <c r="AC60" t="s">
        <v>38</v>
      </c>
      <c r="AD60" t="s">
        <v>37</v>
      </c>
      <c r="AE60">
        <v>64</v>
      </c>
      <c r="AF60">
        <v>59</v>
      </c>
      <c r="AH60" t="s">
        <v>199</v>
      </c>
      <c r="AJ60" t="s">
        <v>47</v>
      </c>
      <c r="AK60" t="s">
        <v>150</v>
      </c>
      <c r="AM60">
        <v>498</v>
      </c>
      <c r="AN60">
        <v>175</v>
      </c>
    </row>
    <row r="61" spans="2:40">
      <c r="B61" t="s">
        <v>39</v>
      </c>
      <c r="C61">
        <v>1</v>
      </c>
      <c r="D61" t="s">
        <v>40</v>
      </c>
      <c r="E61" t="s">
        <v>41</v>
      </c>
      <c r="H61" t="s">
        <v>42</v>
      </c>
      <c r="AC61" t="s">
        <v>38</v>
      </c>
      <c r="AD61" t="s">
        <v>37</v>
      </c>
      <c r="AE61">
        <v>64</v>
      </c>
      <c r="AF61">
        <v>60</v>
      </c>
      <c r="AH61" t="s">
        <v>194</v>
      </c>
      <c r="AJ61" t="s">
        <v>35</v>
      </c>
      <c r="AK61" t="s">
        <v>158</v>
      </c>
      <c r="AM61">
        <v>504</v>
      </c>
      <c r="AN61">
        <v>223</v>
      </c>
    </row>
    <row r="62" spans="2:40">
      <c r="B62" t="s">
        <v>39</v>
      </c>
      <c r="C62">
        <v>1</v>
      </c>
      <c r="D62" t="s">
        <v>40</v>
      </c>
      <c r="E62" t="s">
        <v>41</v>
      </c>
      <c r="H62" t="s">
        <v>42</v>
      </c>
      <c r="AC62" t="s">
        <v>38</v>
      </c>
      <c r="AD62" t="s">
        <v>37</v>
      </c>
      <c r="AE62">
        <v>64</v>
      </c>
      <c r="AF62">
        <v>61</v>
      </c>
      <c r="AH62" t="s">
        <v>197</v>
      </c>
      <c r="AJ62" t="s">
        <v>198</v>
      </c>
      <c r="AK62" t="s">
        <v>127</v>
      </c>
      <c r="AM62">
        <v>526</v>
      </c>
      <c r="AN62">
        <v>316</v>
      </c>
    </row>
    <row r="63" spans="2:40">
      <c r="B63" t="s">
        <v>39</v>
      </c>
      <c r="C63">
        <v>1</v>
      </c>
      <c r="D63" t="s">
        <v>40</v>
      </c>
      <c r="E63" t="s">
        <v>41</v>
      </c>
      <c r="H63" t="s">
        <v>42</v>
      </c>
      <c r="AC63" t="s">
        <v>38</v>
      </c>
      <c r="AD63" t="s">
        <v>37</v>
      </c>
      <c r="AE63">
        <v>64</v>
      </c>
      <c r="AF63">
        <v>62</v>
      </c>
      <c r="AH63" t="s">
        <v>195</v>
      </c>
      <c r="AJ63" t="s">
        <v>196</v>
      </c>
      <c r="AK63" t="s">
        <v>153</v>
      </c>
      <c r="AM63">
        <v>487</v>
      </c>
      <c r="AN63">
        <v>361</v>
      </c>
    </row>
    <row r="64" spans="2:40">
      <c r="B64" t="s">
        <v>39</v>
      </c>
      <c r="C64">
        <v>1</v>
      </c>
      <c r="D64" t="s">
        <v>40</v>
      </c>
      <c r="E64" t="s">
        <v>41</v>
      </c>
      <c r="H64" t="s">
        <v>42</v>
      </c>
      <c r="AC64" t="s">
        <v>38</v>
      </c>
      <c r="AD64" t="s">
        <v>37</v>
      </c>
      <c r="AE64">
        <v>64</v>
      </c>
      <c r="AF64">
        <v>63</v>
      </c>
      <c r="AH64" t="s">
        <v>194</v>
      </c>
      <c r="AJ64" t="s">
        <v>35</v>
      </c>
      <c r="AK64" t="s">
        <v>158</v>
      </c>
      <c r="AM64">
        <v>509</v>
      </c>
      <c r="AN64">
        <v>476</v>
      </c>
    </row>
    <row r="65" spans="2:40">
      <c r="B65" t="s">
        <v>39</v>
      </c>
      <c r="C65">
        <v>1</v>
      </c>
      <c r="D65" t="s">
        <v>40</v>
      </c>
      <c r="E65" t="s">
        <v>41</v>
      </c>
      <c r="H65" t="s">
        <v>42</v>
      </c>
      <c r="AC65" t="s">
        <v>38</v>
      </c>
      <c r="AD65" t="s">
        <v>37</v>
      </c>
      <c r="AE65">
        <v>64</v>
      </c>
      <c r="AF65">
        <v>64</v>
      </c>
      <c r="AH65" t="s">
        <v>202</v>
      </c>
      <c r="AJ65" t="s">
        <v>203</v>
      </c>
      <c r="AK65" t="s">
        <v>153</v>
      </c>
      <c r="AM65">
        <v>528</v>
      </c>
      <c r="AN65">
        <v>493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9803B-2C5C-4DE6-B788-7EA7D2D4AF5C}">
  <dimension ref="A1:AN65"/>
  <sheetViews>
    <sheetView workbookViewId="0"/>
  </sheetViews>
  <sheetFormatPr defaultColWidth="11.42578125" defaultRowHeight="15"/>
  <sheetData>
    <row r="1" spans="1:40">
      <c r="A1" s="3" t="s">
        <v>6</v>
      </c>
      <c r="B1" s="3" t="s">
        <v>175</v>
      </c>
      <c r="C1" s="3" t="s">
        <v>8</v>
      </c>
      <c r="D1" s="3" t="s">
        <v>9</v>
      </c>
      <c r="E1" s="3" t="s">
        <v>10</v>
      </c>
      <c r="F1" s="3" t="s">
        <v>176</v>
      </c>
      <c r="G1" s="3" t="s">
        <v>12</v>
      </c>
      <c r="H1" s="3" t="s">
        <v>13</v>
      </c>
      <c r="I1" s="3" t="s">
        <v>14</v>
      </c>
      <c r="J1" s="3" t="s">
        <v>177</v>
      </c>
      <c r="K1" s="3" t="s">
        <v>16</v>
      </c>
      <c r="L1" s="3" t="s">
        <v>17</v>
      </c>
      <c r="M1" s="3" t="s">
        <v>18</v>
      </c>
      <c r="N1" s="3" t="s">
        <v>19</v>
      </c>
      <c r="O1" s="3" t="s">
        <v>20</v>
      </c>
      <c r="P1" s="3" t="s">
        <v>178</v>
      </c>
      <c r="Q1" s="3" t="s">
        <v>22</v>
      </c>
      <c r="R1" s="3" t="s">
        <v>23</v>
      </c>
      <c r="S1" s="3" t="s">
        <v>24</v>
      </c>
      <c r="T1" s="3" t="s">
        <v>25</v>
      </c>
      <c r="U1" s="3" t="s">
        <v>179</v>
      </c>
      <c r="V1" s="3" t="s">
        <v>180</v>
      </c>
      <c r="W1" s="3" t="s">
        <v>181</v>
      </c>
      <c r="X1" s="3" t="s">
        <v>29</v>
      </c>
      <c r="Y1" s="3" t="s">
        <v>30</v>
      </c>
      <c r="Z1" s="3" t="s">
        <v>31</v>
      </c>
      <c r="AA1" s="3" t="s">
        <v>182</v>
      </c>
      <c r="AB1" s="3" t="s">
        <v>183</v>
      </c>
      <c r="AC1" s="3" t="s">
        <v>184</v>
      </c>
      <c r="AD1" s="3" t="s">
        <v>185</v>
      </c>
      <c r="AE1" s="3" t="s">
        <v>186</v>
      </c>
      <c r="AF1" s="3" t="s">
        <v>187</v>
      </c>
      <c r="AG1" s="3" t="s">
        <v>188</v>
      </c>
      <c r="AH1" s="3" t="s">
        <v>189</v>
      </c>
      <c r="AI1" s="3" t="s">
        <v>190</v>
      </c>
      <c r="AJ1" s="3" t="s">
        <v>191</v>
      </c>
      <c r="AK1" s="3" t="s">
        <v>2</v>
      </c>
      <c r="AL1" s="3" t="s">
        <v>1</v>
      </c>
      <c r="AM1" s="3" t="s">
        <v>192</v>
      </c>
      <c r="AN1" s="3" t="s">
        <v>193</v>
      </c>
    </row>
    <row r="2" spans="1:40">
      <c r="B2" t="s">
        <v>39</v>
      </c>
      <c r="C2">
        <v>1</v>
      </c>
      <c r="D2" t="s">
        <v>40</v>
      </c>
      <c r="E2" t="s">
        <v>41</v>
      </c>
      <c r="H2" t="s">
        <v>66</v>
      </c>
      <c r="AC2" t="s">
        <v>65</v>
      </c>
      <c r="AD2" t="s">
        <v>64</v>
      </c>
      <c r="AE2">
        <v>64</v>
      </c>
      <c r="AF2">
        <v>1</v>
      </c>
      <c r="AH2" t="s">
        <v>212</v>
      </c>
      <c r="AJ2" t="s">
        <v>213</v>
      </c>
      <c r="AK2" t="s">
        <v>146</v>
      </c>
      <c r="AM2">
        <v>36</v>
      </c>
      <c r="AN2">
        <v>31</v>
      </c>
    </row>
    <row r="3" spans="1:40">
      <c r="B3" t="s">
        <v>39</v>
      </c>
      <c r="C3">
        <v>1</v>
      </c>
      <c r="D3" t="s">
        <v>40</v>
      </c>
      <c r="E3" t="s">
        <v>41</v>
      </c>
      <c r="H3" t="s">
        <v>66</v>
      </c>
      <c r="AC3" t="s">
        <v>65</v>
      </c>
      <c r="AD3" t="s">
        <v>64</v>
      </c>
      <c r="AE3">
        <v>64</v>
      </c>
      <c r="AF3">
        <v>2</v>
      </c>
      <c r="AH3" t="s">
        <v>202</v>
      </c>
      <c r="AJ3" t="s">
        <v>203</v>
      </c>
      <c r="AK3" t="s">
        <v>153</v>
      </c>
      <c r="AM3">
        <v>43</v>
      </c>
      <c r="AN3">
        <v>80</v>
      </c>
    </row>
    <row r="4" spans="1:40">
      <c r="B4" t="s">
        <v>39</v>
      </c>
      <c r="C4">
        <v>1</v>
      </c>
      <c r="D4" t="s">
        <v>40</v>
      </c>
      <c r="E4" t="s">
        <v>41</v>
      </c>
      <c r="H4" t="s">
        <v>66</v>
      </c>
      <c r="AC4" t="s">
        <v>65</v>
      </c>
      <c r="AD4" t="s">
        <v>64</v>
      </c>
      <c r="AE4">
        <v>64</v>
      </c>
      <c r="AF4">
        <v>3</v>
      </c>
      <c r="AH4" t="s">
        <v>202</v>
      </c>
      <c r="AJ4" t="s">
        <v>203</v>
      </c>
      <c r="AK4" t="s">
        <v>153</v>
      </c>
      <c r="AM4">
        <v>34</v>
      </c>
      <c r="AN4">
        <v>189</v>
      </c>
    </row>
    <row r="5" spans="1:40">
      <c r="B5" t="s">
        <v>39</v>
      </c>
      <c r="C5">
        <v>1</v>
      </c>
      <c r="D5" t="s">
        <v>40</v>
      </c>
      <c r="E5" t="s">
        <v>41</v>
      </c>
      <c r="H5" t="s">
        <v>66</v>
      </c>
      <c r="AC5" t="s">
        <v>65</v>
      </c>
      <c r="AD5" t="s">
        <v>64</v>
      </c>
      <c r="AE5">
        <v>64</v>
      </c>
      <c r="AF5">
        <v>4</v>
      </c>
      <c r="AH5" t="s">
        <v>200</v>
      </c>
      <c r="AJ5" t="s">
        <v>201</v>
      </c>
      <c r="AK5" t="s">
        <v>123</v>
      </c>
      <c r="AM5">
        <v>43</v>
      </c>
      <c r="AN5">
        <v>279</v>
      </c>
    </row>
    <row r="6" spans="1:40">
      <c r="B6" t="s">
        <v>39</v>
      </c>
      <c r="C6">
        <v>1</v>
      </c>
      <c r="D6" t="s">
        <v>40</v>
      </c>
      <c r="E6" t="s">
        <v>41</v>
      </c>
      <c r="H6" t="s">
        <v>66</v>
      </c>
      <c r="AC6" t="s">
        <v>65</v>
      </c>
      <c r="AD6" t="s">
        <v>64</v>
      </c>
      <c r="AE6">
        <v>64</v>
      </c>
      <c r="AF6">
        <v>5</v>
      </c>
      <c r="AH6" t="s">
        <v>194</v>
      </c>
      <c r="AJ6" t="s">
        <v>35</v>
      </c>
      <c r="AK6" t="s">
        <v>158</v>
      </c>
      <c r="AM6">
        <v>4</v>
      </c>
      <c r="AN6">
        <v>294</v>
      </c>
    </row>
    <row r="7" spans="1:40">
      <c r="B7" t="s">
        <v>39</v>
      </c>
      <c r="C7">
        <v>1</v>
      </c>
      <c r="D7" t="s">
        <v>40</v>
      </c>
      <c r="E7" t="s">
        <v>41</v>
      </c>
      <c r="H7" t="s">
        <v>66</v>
      </c>
      <c r="AC7" t="s">
        <v>65</v>
      </c>
      <c r="AD7" t="s">
        <v>64</v>
      </c>
      <c r="AE7">
        <v>64</v>
      </c>
      <c r="AF7">
        <v>6</v>
      </c>
      <c r="AH7" t="s">
        <v>200</v>
      </c>
      <c r="AJ7" t="s">
        <v>201</v>
      </c>
      <c r="AK7" t="s">
        <v>123</v>
      </c>
      <c r="AM7">
        <v>50</v>
      </c>
      <c r="AN7">
        <v>400</v>
      </c>
    </row>
    <row r="8" spans="1:40">
      <c r="B8" t="s">
        <v>39</v>
      </c>
      <c r="C8">
        <v>1</v>
      </c>
      <c r="D8" t="s">
        <v>40</v>
      </c>
      <c r="E8" t="s">
        <v>41</v>
      </c>
      <c r="H8" t="s">
        <v>66</v>
      </c>
      <c r="AC8" t="s">
        <v>65</v>
      </c>
      <c r="AD8" t="s">
        <v>64</v>
      </c>
      <c r="AE8">
        <v>64</v>
      </c>
      <c r="AF8">
        <v>7</v>
      </c>
      <c r="AH8" t="s">
        <v>202</v>
      </c>
      <c r="AJ8" t="s">
        <v>203</v>
      </c>
      <c r="AK8" t="s">
        <v>153</v>
      </c>
      <c r="AM8">
        <v>45</v>
      </c>
      <c r="AN8">
        <v>459</v>
      </c>
    </row>
    <row r="9" spans="1:40">
      <c r="B9" t="s">
        <v>39</v>
      </c>
      <c r="C9">
        <v>1</v>
      </c>
      <c r="D9" t="s">
        <v>40</v>
      </c>
      <c r="E9" t="s">
        <v>41</v>
      </c>
      <c r="H9" t="s">
        <v>66</v>
      </c>
      <c r="AC9" t="s">
        <v>65</v>
      </c>
      <c r="AD9" t="s">
        <v>64</v>
      </c>
      <c r="AE9">
        <v>64</v>
      </c>
      <c r="AF9">
        <v>8</v>
      </c>
      <c r="AH9" t="s">
        <v>202</v>
      </c>
      <c r="AJ9" t="s">
        <v>203</v>
      </c>
      <c r="AK9" t="s">
        <v>153</v>
      </c>
      <c r="AM9">
        <v>34</v>
      </c>
      <c r="AN9">
        <v>551</v>
      </c>
    </row>
    <row r="10" spans="1:40">
      <c r="B10" t="s">
        <v>39</v>
      </c>
      <c r="C10">
        <v>1</v>
      </c>
      <c r="D10" t="s">
        <v>40</v>
      </c>
      <c r="E10" t="s">
        <v>41</v>
      </c>
      <c r="H10" t="s">
        <v>66</v>
      </c>
      <c r="AC10" t="s">
        <v>65</v>
      </c>
      <c r="AD10" t="s">
        <v>64</v>
      </c>
      <c r="AE10">
        <v>64</v>
      </c>
      <c r="AF10">
        <v>9</v>
      </c>
      <c r="AH10" t="s">
        <v>212</v>
      </c>
      <c r="AJ10" t="s">
        <v>213</v>
      </c>
      <c r="AK10" t="s">
        <v>146</v>
      </c>
      <c r="AM10">
        <v>133</v>
      </c>
      <c r="AN10">
        <v>11</v>
      </c>
    </row>
    <row r="11" spans="1:40">
      <c r="B11" t="s">
        <v>39</v>
      </c>
      <c r="C11">
        <v>1</v>
      </c>
      <c r="D11" t="s">
        <v>40</v>
      </c>
      <c r="E11" t="s">
        <v>41</v>
      </c>
      <c r="H11" t="s">
        <v>66</v>
      </c>
      <c r="AC11" t="s">
        <v>65</v>
      </c>
      <c r="AD11" t="s">
        <v>64</v>
      </c>
      <c r="AE11">
        <v>64</v>
      </c>
      <c r="AF11">
        <v>10</v>
      </c>
      <c r="AH11" t="s">
        <v>202</v>
      </c>
      <c r="AJ11" t="s">
        <v>203</v>
      </c>
      <c r="AK11" t="s">
        <v>153</v>
      </c>
      <c r="AM11">
        <v>103</v>
      </c>
      <c r="AN11">
        <v>97</v>
      </c>
    </row>
    <row r="12" spans="1:40">
      <c r="B12" t="s">
        <v>39</v>
      </c>
      <c r="C12">
        <v>1</v>
      </c>
      <c r="D12" t="s">
        <v>40</v>
      </c>
      <c r="E12" t="s">
        <v>41</v>
      </c>
      <c r="H12" t="s">
        <v>66</v>
      </c>
      <c r="AC12" t="s">
        <v>65</v>
      </c>
      <c r="AD12" t="s">
        <v>64</v>
      </c>
      <c r="AE12">
        <v>64</v>
      </c>
      <c r="AF12">
        <v>11</v>
      </c>
      <c r="AH12" t="s">
        <v>200</v>
      </c>
      <c r="AJ12" t="s">
        <v>201</v>
      </c>
      <c r="AK12" t="s">
        <v>123</v>
      </c>
      <c r="AM12">
        <v>72</v>
      </c>
      <c r="AN12">
        <v>194</v>
      </c>
    </row>
    <row r="13" spans="1:40">
      <c r="B13" t="s">
        <v>39</v>
      </c>
      <c r="C13">
        <v>1</v>
      </c>
      <c r="D13" t="s">
        <v>40</v>
      </c>
      <c r="E13" t="s">
        <v>41</v>
      </c>
      <c r="H13" t="s">
        <v>66</v>
      </c>
      <c r="AC13" t="s">
        <v>65</v>
      </c>
      <c r="AD13" t="s">
        <v>64</v>
      </c>
      <c r="AE13">
        <v>64</v>
      </c>
      <c r="AF13">
        <v>12</v>
      </c>
      <c r="AH13" t="s">
        <v>194</v>
      </c>
      <c r="AJ13" t="s">
        <v>35</v>
      </c>
      <c r="AK13" t="s">
        <v>158</v>
      </c>
      <c r="AM13">
        <v>100</v>
      </c>
      <c r="AN13">
        <v>235</v>
      </c>
    </row>
    <row r="14" spans="1:40">
      <c r="B14" t="s">
        <v>39</v>
      </c>
      <c r="C14">
        <v>1</v>
      </c>
      <c r="D14" t="s">
        <v>40</v>
      </c>
      <c r="E14" t="s">
        <v>41</v>
      </c>
      <c r="H14" t="s">
        <v>66</v>
      </c>
      <c r="AC14" t="s">
        <v>65</v>
      </c>
      <c r="AD14" t="s">
        <v>64</v>
      </c>
      <c r="AE14">
        <v>64</v>
      </c>
      <c r="AF14">
        <v>13</v>
      </c>
      <c r="AH14" t="s">
        <v>200</v>
      </c>
      <c r="AJ14" t="s">
        <v>201</v>
      </c>
      <c r="AK14" t="s">
        <v>123</v>
      </c>
      <c r="AM14">
        <v>93</v>
      </c>
      <c r="AN14">
        <v>307</v>
      </c>
    </row>
    <row r="15" spans="1:40">
      <c r="B15" t="s">
        <v>39</v>
      </c>
      <c r="C15">
        <v>1</v>
      </c>
      <c r="D15" t="s">
        <v>40</v>
      </c>
      <c r="E15" t="s">
        <v>41</v>
      </c>
      <c r="H15" t="s">
        <v>66</v>
      </c>
      <c r="AC15" t="s">
        <v>65</v>
      </c>
      <c r="AD15" t="s">
        <v>64</v>
      </c>
      <c r="AE15">
        <v>64</v>
      </c>
      <c r="AF15">
        <v>14</v>
      </c>
      <c r="AH15" t="s">
        <v>194</v>
      </c>
      <c r="AJ15" t="s">
        <v>35</v>
      </c>
      <c r="AK15" t="s">
        <v>158</v>
      </c>
      <c r="AM15">
        <v>86</v>
      </c>
      <c r="AN15">
        <v>388</v>
      </c>
    </row>
    <row r="16" spans="1:40">
      <c r="B16" t="s">
        <v>39</v>
      </c>
      <c r="C16">
        <v>1</v>
      </c>
      <c r="D16" t="s">
        <v>40</v>
      </c>
      <c r="E16" t="s">
        <v>41</v>
      </c>
      <c r="H16" t="s">
        <v>66</v>
      </c>
      <c r="AC16" t="s">
        <v>65</v>
      </c>
      <c r="AD16" t="s">
        <v>64</v>
      </c>
      <c r="AE16">
        <v>64</v>
      </c>
      <c r="AF16">
        <v>15</v>
      </c>
      <c r="AH16" t="s">
        <v>202</v>
      </c>
      <c r="AJ16" t="s">
        <v>203</v>
      </c>
      <c r="AK16" t="s">
        <v>153</v>
      </c>
      <c r="AM16">
        <v>84</v>
      </c>
      <c r="AN16">
        <v>482</v>
      </c>
    </row>
    <row r="17" spans="2:40">
      <c r="B17" t="s">
        <v>39</v>
      </c>
      <c r="C17">
        <v>1</v>
      </c>
      <c r="D17" t="s">
        <v>40</v>
      </c>
      <c r="E17" t="s">
        <v>41</v>
      </c>
      <c r="H17" t="s">
        <v>66</v>
      </c>
      <c r="AC17" t="s">
        <v>65</v>
      </c>
      <c r="AD17" t="s">
        <v>64</v>
      </c>
      <c r="AE17">
        <v>64</v>
      </c>
      <c r="AF17">
        <v>16</v>
      </c>
      <c r="AH17" t="s">
        <v>202</v>
      </c>
      <c r="AJ17" t="s">
        <v>203</v>
      </c>
      <c r="AK17" t="s">
        <v>153</v>
      </c>
      <c r="AM17">
        <v>78</v>
      </c>
      <c r="AN17">
        <v>521</v>
      </c>
    </row>
    <row r="18" spans="2:40">
      <c r="B18" t="s">
        <v>39</v>
      </c>
      <c r="C18">
        <v>1</v>
      </c>
      <c r="D18" t="s">
        <v>40</v>
      </c>
      <c r="E18" t="s">
        <v>41</v>
      </c>
      <c r="H18" t="s">
        <v>66</v>
      </c>
      <c r="AC18" t="s">
        <v>65</v>
      </c>
      <c r="AD18" t="s">
        <v>64</v>
      </c>
      <c r="AE18">
        <v>64</v>
      </c>
      <c r="AF18">
        <v>17</v>
      </c>
      <c r="AH18" t="s">
        <v>200</v>
      </c>
      <c r="AJ18" t="s">
        <v>201</v>
      </c>
      <c r="AK18" t="s">
        <v>123</v>
      </c>
      <c r="AM18">
        <v>199</v>
      </c>
      <c r="AN18">
        <v>5</v>
      </c>
    </row>
    <row r="19" spans="2:40">
      <c r="B19" t="s">
        <v>39</v>
      </c>
      <c r="C19">
        <v>1</v>
      </c>
      <c r="D19" t="s">
        <v>40</v>
      </c>
      <c r="E19" t="s">
        <v>41</v>
      </c>
      <c r="H19" t="s">
        <v>66</v>
      </c>
      <c r="AC19" t="s">
        <v>65</v>
      </c>
      <c r="AD19" t="s">
        <v>64</v>
      </c>
      <c r="AE19">
        <v>64</v>
      </c>
      <c r="AF19">
        <v>18</v>
      </c>
      <c r="AH19" t="s">
        <v>202</v>
      </c>
      <c r="AJ19" t="s">
        <v>203</v>
      </c>
      <c r="AK19" t="s">
        <v>153</v>
      </c>
      <c r="AM19">
        <v>181</v>
      </c>
      <c r="AN19">
        <v>102</v>
      </c>
    </row>
    <row r="20" spans="2:40">
      <c r="B20" t="s">
        <v>39</v>
      </c>
      <c r="C20">
        <v>1</v>
      </c>
      <c r="D20" t="s">
        <v>40</v>
      </c>
      <c r="E20" t="s">
        <v>41</v>
      </c>
      <c r="H20" t="s">
        <v>66</v>
      </c>
      <c r="AC20" t="s">
        <v>65</v>
      </c>
      <c r="AD20" t="s">
        <v>64</v>
      </c>
      <c r="AE20">
        <v>64</v>
      </c>
      <c r="AF20">
        <v>19</v>
      </c>
      <c r="AH20" t="s">
        <v>200</v>
      </c>
      <c r="AJ20" t="s">
        <v>201</v>
      </c>
      <c r="AK20" t="s">
        <v>123</v>
      </c>
      <c r="AM20">
        <v>205</v>
      </c>
      <c r="AN20">
        <v>199</v>
      </c>
    </row>
    <row r="21" spans="2:40">
      <c r="B21" t="s">
        <v>39</v>
      </c>
      <c r="C21">
        <v>1</v>
      </c>
      <c r="D21" t="s">
        <v>40</v>
      </c>
      <c r="E21" t="s">
        <v>41</v>
      </c>
      <c r="H21" t="s">
        <v>66</v>
      </c>
      <c r="AC21" t="s">
        <v>65</v>
      </c>
      <c r="AD21" t="s">
        <v>64</v>
      </c>
      <c r="AE21">
        <v>64</v>
      </c>
      <c r="AF21">
        <v>20</v>
      </c>
      <c r="AH21" t="s">
        <v>200</v>
      </c>
      <c r="AJ21" t="s">
        <v>201</v>
      </c>
      <c r="AK21" t="s">
        <v>123</v>
      </c>
      <c r="AM21">
        <v>187</v>
      </c>
      <c r="AN21">
        <v>263</v>
      </c>
    </row>
    <row r="22" spans="2:40">
      <c r="B22" t="s">
        <v>39</v>
      </c>
      <c r="C22">
        <v>1</v>
      </c>
      <c r="D22" t="s">
        <v>40</v>
      </c>
      <c r="E22" t="s">
        <v>41</v>
      </c>
      <c r="H22" t="s">
        <v>66</v>
      </c>
      <c r="AC22" t="s">
        <v>65</v>
      </c>
      <c r="AD22" t="s">
        <v>64</v>
      </c>
      <c r="AE22">
        <v>64</v>
      </c>
      <c r="AF22">
        <v>21</v>
      </c>
      <c r="AH22" t="s">
        <v>202</v>
      </c>
      <c r="AJ22" t="s">
        <v>203</v>
      </c>
      <c r="AK22" t="s">
        <v>153</v>
      </c>
      <c r="AM22">
        <v>182</v>
      </c>
      <c r="AN22">
        <v>342</v>
      </c>
    </row>
    <row r="23" spans="2:40">
      <c r="B23" t="s">
        <v>39</v>
      </c>
      <c r="C23">
        <v>1</v>
      </c>
      <c r="D23" t="s">
        <v>40</v>
      </c>
      <c r="E23" t="s">
        <v>41</v>
      </c>
      <c r="H23" t="s">
        <v>66</v>
      </c>
      <c r="AC23" t="s">
        <v>65</v>
      </c>
      <c r="AD23" t="s">
        <v>64</v>
      </c>
      <c r="AE23">
        <v>64</v>
      </c>
      <c r="AF23">
        <v>22</v>
      </c>
      <c r="AH23" t="s">
        <v>202</v>
      </c>
      <c r="AJ23" t="s">
        <v>203</v>
      </c>
      <c r="AK23" t="s">
        <v>153</v>
      </c>
      <c r="AM23">
        <v>203</v>
      </c>
      <c r="AN23">
        <v>372</v>
      </c>
    </row>
    <row r="24" spans="2:40">
      <c r="B24" t="s">
        <v>39</v>
      </c>
      <c r="C24">
        <v>1</v>
      </c>
      <c r="D24" t="s">
        <v>40</v>
      </c>
      <c r="E24" t="s">
        <v>41</v>
      </c>
      <c r="H24" t="s">
        <v>66</v>
      </c>
      <c r="AC24" t="s">
        <v>65</v>
      </c>
      <c r="AD24" t="s">
        <v>64</v>
      </c>
      <c r="AE24">
        <v>64</v>
      </c>
      <c r="AF24">
        <v>23</v>
      </c>
      <c r="AH24" t="s">
        <v>202</v>
      </c>
      <c r="AJ24" t="s">
        <v>203</v>
      </c>
      <c r="AK24" t="s">
        <v>153</v>
      </c>
      <c r="AM24">
        <v>189</v>
      </c>
      <c r="AN24">
        <v>472</v>
      </c>
    </row>
    <row r="25" spans="2:40">
      <c r="B25" t="s">
        <v>39</v>
      </c>
      <c r="C25">
        <v>1</v>
      </c>
      <c r="D25" t="s">
        <v>40</v>
      </c>
      <c r="E25" t="s">
        <v>41</v>
      </c>
      <c r="H25" t="s">
        <v>66</v>
      </c>
      <c r="AC25" t="s">
        <v>65</v>
      </c>
      <c r="AD25" t="s">
        <v>64</v>
      </c>
      <c r="AE25">
        <v>64</v>
      </c>
      <c r="AF25">
        <v>24</v>
      </c>
      <c r="AH25" t="s">
        <v>214</v>
      </c>
      <c r="AJ25" t="s">
        <v>215</v>
      </c>
      <c r="AK25" t="s">
        <v>135</v>
      </c>
      <c r="AM25">
        <v>184</v>
      </c>
      <c r="AN25">
        <v>551</v>
      </c>
    </row>
    <row r="26" spans="2:40">
      <c r="B26" t="s">
        <v>39</v>
      </c>
      <c r="C26">
        <v>1</v>
      </c>
      <c r="D26" t="s">
        <v>40</v>
      </c>
      <c r="E26" t="s">
        <v>41</v>
      </c>
      <c r="H26" t="s">
        <v>66</v>
      </c>
      <c r="AC26" t="s">
        <v>65</v>
      </c>
      <c r="AD26" t="s">
        <v>64</v>
      </c>
      <c r="AE26">
        <v>64</v>
      </c>
      <c r="AF26">
        <v>25</v>
      </c>
      <c r="AH26" t="s">
        <v>200</v>
      </c>
      <c r="AJ26" t="s">
        <v>201</v>
      </c>
      <c r="AK26" t="s">
        <v>123</v>
      </c>
      <c r="AM26">
        <v>222</v>
      </c>
      <c r="AN26">
        <v>36</v>
      </c>
    </row>
    <row r="27" spans="2:40">
      <c r="B27" t="s">
        <v>39</v>
      </c>
      <c r="C27">
        <v>1</v>
      </c>
      <c r="D27" t="s">
        <v>40</v>
      </c>
      <c r="E27" t="s">
        <v>41</v>
      </c>
      <c r="H27" t="s">
        <v>66</v>
      </c>
      <c r="AC27" t="s">
        <v>65</v>
      </c>
      <c r="AD27" t="s">
        <v>64</v>
      </c>
      <c r="AE27">
        <v>64</v>
      </c>
      <c r="AF27">
        <v>26</v>
      </c>
      <c r="AH27" t="s">
        <v>200</v>
      </c>
      <c r="AJ27" t="s">
        <v>201</v>
      </c>
      <c r="AK27" t="s">
        <v>123</v>
      </c>
      <c r="AM27">
        <v>209</v>
      </c>
      <c r="AN27">
        <v>120</v>
      </c>
    </row>
    <row r="28" spans="2:40">
      <c r="B28" t="s">
        <v>39</v>
      </c>
      <c r="C28">
        <v>1</v>
      </c>
      <c r="D28" t="s">
        <v>40</v>
      </c>
      <c r="E28" t="s">
        <v>41</v>
      </c>
      <c r="H28" t="s">
        <v>66</v>
      </c>
      <c r="AC28" t="s">
        <v>65</v>
      </c>
      <c r="AD28" t="s">
        <v>64</v>
      </c>
      <c r="AE28">
        <v>64</v>
      </c>
      <c r="AF28">
        <v>27</v>
      </c>
      <c r="AH28" t="s">
        <v>200</v>
      </c>
      <c r="AJ28" t="s">
        <v>201</v>
      </c>
      <c r="AK28" t="s">
        <v>123</v>
      </c>
      <c r="AM28">
        <v>258</v>
      </c>
      <c r="AN28">
        <v>207</v>
      </c>
    </row>
    <row r="29" spans="2:40">
      <c r="B29" t="s">
        <v>39</v>
      </c>
      <c r="C29">
        <v>1</v>
      </c>
      <c r="D29" t="s">
        <v>40</v>
      </c>
      <c r="E29" t="s">
        <v>41</v>
      </c>
      <c r="H29" t="s">
        <v>66</v>
      </c>
      <c r="AC29" t="s">
        <v>65</v>
      </c>
      <c r="AD29" t="s">
        <v>64</v>
      </c>
      <c r="AE29">
        <v>64</v>
      </c>
      <c r="AF29">
        <v>28</v>
      </c>
      <c r="AH29" t="s">
        <v>200</v>
      </c>
      <c r="AJ29" t="s">
        <v>201</v>
      </c>
      <c r="AK29" t="s">
        <v>123</v>
      </c>
      <c r="AM29">
        <v>273</v>
      </c>
      <c r="AN29">
        <v>276</v>
      </c>
    </row>
    <row r="30" spans="2:40">
      <c r="B30" t="s">
        <v>39</v>
      </c>
      <c r="C30">
        <v>1</v>
      </c>
      <c r="D30" t="s">
        <v>40</v>
      </c>
      <c r="E30" t="s">
        <v>41</v>
      </c>
      <c r="H30" t="s">
        <v>66</v>
      </c>
      <c r="AC30" t="s">
        <v>65</v>
      </c>
      <c r="AD30" t="s">
        <v>64</v>
      </c>
      <c r="AE30">
        <v>64</v>
      </c>
      <c r="AF30">
        <v>29</v>
      </c>
      <c r="AH30" t="s">
        <v>200</v>
      </c>
      <c r="AJ30" t="s">
        <v>201</v>
      </c>
      <c r="AK30" t="s">
        <v>123</v>
      </c>
      <c r="AM30">
        <v>277</v>
      </c>
      <c r="AN30">
        <v>347</v>
      </c>
    </row>
    <row r="31" spans="2:40">
      <c r="B31" t="s">
        <v>39</v>
      </c>
      <c r="C31">
        <v>1</v>
      </c>
      <c r="D31" t="s">
        <v>40</v>
      </c>
      <c r="E31" t="s">
        <v>41</v>
      </c>
      <c r="H31" t="s">
        <v>66</v>
      </c>
      <c r="AC31" t="s">
        <v>65</v>
      </c>
      <c r="AD31" t="s">
        <v>64</v>
      </c>
      <c r="AE31">
        <v>64</v>
      </c>
      <c r="AF31">
        <v>30</v>
      </c>
      <c r="AH31" t="s">
        <v>202</v>
      </c>
      <c r="AJ31" t="s">
        <v>203</v>
      </c>
      <c r="AK31" t="s">
        <v>153</v>
      </c>
      <c r="AM31">
        <v>231</v>
      </c>
      <c r="AN31">
        <v>353</v>
      </c>
    </row>
    <row r="32" spans="2:40">
      <c r="B32" t="s">
        <v>39</v>
      </c>
      <c r="C32">
        <v>1</v>
      </c>
      <c r="D32" t="s">
        <v>40</v>
      </c>
      <c r="E32" t="s">
        <v>41</v>
      </c>
      <c r="H32" t="s">
        <v>66</v>
      </c>
      <c r="AC32" t="s">
        <v>65</v>
      </c>
      <c r="AD32" t="s">
        <v>64</v>
      </c>
      <c r="AE32">
        <v>64</v>
      </c>
      <c r="AF32">
        <v>31</v>
      </c>
      <c r="AH32" t="s">
        <v>194</v>
      </c>
      <c r="AJ32" t="s">
        <v>35</v>
      </c>
      <c r="AK32" t="s">
        <v>158</v>
      </c>
      <c r="AM32">
        <v>273</v>
      </c>
      <c r="AN32">
        <v>454</v>
      </c>
    </row>
    <row r="33" spans="2:40">
      <c r="B33" t="s">
        <v>39</v>
      </c>
      <c r="C33">
        <v>1</v>
      </c>
      <c r="D33" t="s">
        <v>40</v>
      </c>
      <c r="E33" t="s">
        <v>41</v>
      </c>
      <c r="H33" t="s">
        <v>66</v>
      </c>
      <c r="AC33" t="s">
        <v>65</v>
      </c>
      <c r="AD33" t="s">
        <v>64</v>
      </c>
      <c r="AE33">
        <v>64</v>
      </c>
      <c r="AF33">
        <v>32</v>
      </c>
      <c r="AH33" t="s">
        <v>214</v>
      </c>
      <c r="AJ33" t="s">
        <v>215</v>
      </c>
      <c r="AK33" t="s">
        <v>135</v>
      </c>
      <c r="AM33">
        <v>262</v>
      </c>
      <c r="AN33">
        <v>558</v>
      </c>
    </row>
    <row r="34" spans="2:40">
      <c r="B34" t="s">
        <v>39</v>
      </c>
      <c r="C34">
        <v>1</v>
      </c>
      <c r="D34" t="s">
        <v>40</v>
      </c>
      <c r="E34" t="s">
        <v>41</v>
      </c>
      <c r="H34" t="s">
        <v>66</v>
      </c>
      <c r="AC34" t="s">
        <v>65</v>
      </c>
      <c r="AD34" t="s">
        <v>64</v>
      </c>
      <c r="AE34">
        <v>64</v>
      </c>
      <c r="AF34">
        <v>33</v>
      </c>
      <c r="AH34" t="s">
        <v>200</v>
      </c>
      <c r="AJ34" t="s">
        <v>201</v>
      </c>
      <c r="AK34" t="s">
        <v>123</v>
      </c>
      <c r="AM34">
        <v>310</v>
      </c>
      <c r="AN34">
        <v>35</v>
      </c>
    </row>
    <row r="35" spans="2:40">
      <c r="B35" t="s">
        <v>39</v>
      </c>
      <c r="C35">
        <v>1</v>
      </c>
      <c r="D35" t="s">
        <v>40</v>
      </c>
      <c r="E35" t="s">
        <v>41</v>
      </c>
      <c r="H35" t="s">
        <v>66</v>
      </c>
      <c r="AC35" t="s">
        <v>65</v>
      </c>
      <c r="AD35" t="s">
        <v>64</v>
      </c>
      <c r="AE35">
        <v>64</v>
      </c>
      <c r="AF35">
        <v>34</v>
      </c>
      <c r="AH35" t="s">
        <v>200</v>
      </c>
      <c r="AJ35" t="s">
        <v>201</v>
      </c>
      <c r="AK35" t="s">
        <v>123</v>
      </c>
      <c r="AM35">
        <v>330</v>
      </c>
      <c r="AN35">
        <v>72</v>
      </c>
    </row>
    <row r="36" spans="2:40">
      <c r="B36" t="s">
        <v>39</v>
      </c>
      <c r="C36">
        <v>1</v>
      </c>
      <c r="D36" t="s">
        <v>40</v>
      </c>
      <c r="E36" t="s">
        <v>41</v>
      </c>
      <c r="H36" t="s">
        <v>66</v>
      </c>
      <c r="AC36" t="s">
        <v>65</v>
      </c>
      <c r="AD36" t="s">
        <v>64</v>
      </c>
      <c r="AE36">
        <v>64</v>
      </c>
      <c r="AF36">
        <v>35</v>
      </c>
      <c r="AH36" t="s">
        <v>200</v>
      </c>
      <c r="AJ36" t="s">
        <v>201</v>
      </c>
      <c r="AK36" t="s">
        <v>123</v>
      </c>
      <c r="AM36">
        <v>323</v>
      </c>
      <c r="AN36">
        <v>176</v>
      </c>
    </row>
    <row r="37" spans="2:40">
      <c r="B37" t="s">
        <v>39</v>
      </c>
      <c r="C37">
        <v>1</v>
      </c>
      <c r="D37" t="s">
        <v>40</v>
      </c>
      <c r="E37" t="s">
        <v>41</v>
      </c>
      <c r="H37" t="s">
        <v>66</v>
      </c>
      <c r="AC37" t="s">
        <v>65</v>
      </c>
      <c r="AD37" t="s">
        <v>64</v>
      </c>
      <c r="AE37">
        <v>64</v>
      </c>
      <c r="AF37">
        <v>36</v>
      </c>
      <c r="AH37" t="s">
        <v>200</v>
      </c>
      <c r="AJ37" t="s">
        <v>201</v>
      </c>
      <c r="AK37" t="s">
        <v>123</v>
      </c>
      <c r="AM37">
        <v>307</v>
      </c>
      <c r="AN37">
        <v>225</v>
      </c>
    </row>
    <row r="38" spans="2:40">
      <c r="B38" t="s">
        <v>39</v>
      </c>
      <c r="C38">
        <v>1</v>
      </c>
      <c r="D38" t="s">
        <v>40</v>
      </c>
      <c r="E38" t="s">
        <v>41</v>
      </c>
      <c r="H38" t="s">
        <v>66</v>
      </c>
      <c r="AC38" t="s">
        <v>65</v>
      </c>
      <c r="AD38" t="s">
        <v>64</v>
      </c>
      <c r="AE38">
        <v>64</v>
      </c>
      <c r="AF38">
        <v>37</v>
      </c>
      <c r="AH38" t="s">
        <v>200</v>
      </c>
      <c r="AJ38" t="s">
        <v>201</v>
      </c>
      <c r="AK38" t="s">
        <v>123</v>
      </c>
      <c r="AM38">
        <v>336</v>
      </c>
      <c r="AN38">
        <v>304</v>
      </c>
    </row>
    <row r="39" spans="2:40">
      <c r="B39" t="s">
        <v>39</v>
      </c>
      <c r="C39">
        <v>1</v>
      </c>
      <c r="D39" t="s">
        <v>40</v>
      </c>
      <c r="E39" t="s">
        <v>41</v>
      </c>
      <c r="H39" t="s">
        <v>66</v>
      </c>
      <c r="AC39" t="s">
        <v>65</v>
      </c>
      <c r="AD39" t="s">
        <v>64</v>
      </c>
      <c r="AE39">
        <v>64</v>
      </c>
      <c r="AF39">
        <v>38</v>
      </c>
      <c r="AH39" t="s">
        <v>200</v>
      </c>
      <c r="AJ39" t="s">
        <v>201</v>
      </c>
      <c r="AK39" t="s">
        <v>123</v>
      </c>
      <c r="AM39">
        <v>342</v>
      </c>
      <c r="AN39">
        <v>384</v>
      </c>
    </row>
    <row r="40" spans="2:40">
      <c r="B40" t="s">
        <v>39</v>
      </c>
      <c r="C40">
        <v>1</v>
      </c>
      <c r="D40" t="s">
        <v>40</v>
      </c>
      <c r="E40" t="s">
        <v>41</v>
      </c>
      <c r="H40" t="s">
        <v>66</v>
      </c>
      <c r="AC40" t="s">
        <v>65</v>
      </c>
      <c r="AD40" t="s">
        <v>64</v>
      </c>
      <c r="AE40">
        <v>64</v>
      </c>
      <c r="AF40">
        <v>39</v>
      </c>
      <c r="AH40" t="s">
        <v>200</v>
      </c>
      <c r="AJ40" t="s">
        <v>201</v>
      </c>
      <c r="AK40" t="s">
        <v>123</v>
      </c>
      <c r="AM40">
        <v>298</v>
      </c>
      <c r="AN40">
        <v>447</v>
      </c>
    </row>
    <row r="41" spans="2:40">
      <c r="B41" t="s">
        <v>39</v>
      </c>
      <c r="C41">
        <v>1</v>
      </c>
      <c r="D41" t="s">
        <v>40</v>
      </c>
      <c r="E41" t="s">
        <v>41</v>
      </c>
      <c r="H41" t="s">
        <v>66</v>
      </c>
      <c r="AC41" t="s">
        <v>65</v>
      </c>
      <c r="AD41" t="s">
        <v>64</v>
      </c>
      <c r="AE41">
        <v>64</v>
      </c>
      <c r="AF41">
        <v>40</v>
      </c>
      <c r="AH41" t="s">
        <v>200</v>
      </c>
      <c r="AJ41" t="s">
        <v>201</v>
      </c>
      <c r="AK41" t="s">
        <v>123</v>
      </c>
      <c r="AM41">
        <v>337</v>
      </c>
      <c r="AN41">
        <v>519</v>
      </c>
    </row>
    <row r="42" spans="2:40">
      <c r="B42" t="s">
        <v>39</v>
      </c>
      <c r="C42">
        <v>1</v>
      </c>
      <c r="D42" t="s">
        <v>40</v>
      </c>
      <c r="E42" t="s">
        <v>41</v>
      </c>
      <c r="H42" t="s">
        <v>66</v>
      </c>
      <c r="AC42" t="s">
        <v>65</v>
      </c>
      <c r="AD42" t="s">
        <v>64</v>
      </c>
      <c r="AE42">
        <v>64</v>
      </c>
      <c r="AF42">
        <v>41</v>
      </c>
      <c r="AH42" t="s">
        <v>202</v>
      </c>
      <c r="AJ42" t="s">
        <v>203</v>
      </c>
      <c r="AK42" t="s">
        <v>153</v>
      </c>
      <c r="AM42">
        <v>415</v>
      </c>
      <c r="AN42">
        <v>51</v>
      </c>
    </row>
    <row r="43" spans="2:40">
      <c r="B43" t="s">
        <v>39</v>
      </c>
      <c r="C43">
        <v>1</v>
      </c>
      <c r="D43" t="s">
        <v>40</v>
      </c>
      <c r="E43" t="s">
        <v>41</v>
      </c>
      <c r="H43" t="s">
        <v>66</v>
      </c>
      <c r="AC43" t="s">
        <v>65</v>
      </c>
      <c r="AD43" t="s">
        <v>64</v>
      </c>
      <c r="AE43">
        <v>64</v>
      </c>
      <c r="AF43">
        <v>42</v>
      </c>
      <c r="AH43" t="s">
        <v>200</v>
      </c>
      <c r="AJ43" t="s">
        <v>201</v>
      </c>
      <c r="AK43" t="s">
        <v>123</v>
      </c>
      <c r="AM43">
        <v>378</v>
      </c>
      <c r="AN43">
        <v>80</v>
      </c>
    </row>
    <row r="44" spans="2:40">
      <c r="B44" t="s">
        <v>39</v>
      </c>
      <c r="C44">
        <v>1</v>
      </c>
      <c r="D44" t="s">
        <v>40</v>
      </c>
      <c r="E44" t="s">
        <v>41</v>
      </c>
      <c r="H44" t="s">
        <v>66</v>
      </c>
      <c r="AC44" t="s">
        <v>65</v>
      </c>
      <c r="AD44" t="s">
        <v>64</v>
      </c>
      <c r="AE44">
        <v>64</v>
      </c>
      <c r="AF44">
        <v>43</v>
      </c>
      <c r="AH44" t="s">
        <v>200</v>
      </c>
      <c r="AJ44" t="s">
        <v>201</v>
      </c>
      <c r="AK44" t="s">
        <v>123</v>
      </c>
      <c r="AM44">
        <v>399</v>
      </c>
      <c r="AN44">
        <v>161</v>
      </c>
    </row>
    <row r="45" spans="2:40">
      <c r="B45" t="s">
        <v>39</v>
      </c>
      <c r="C45">
        <v>1</v>
      </c>
      <c r="D45" t="s">
        <v>40</v>
      </c>
      <c r="E45" t="s">
        <v>41</v>
      </c>
      <c r="H45" t="s">
        <v>66</v>
      </c>
      <c r="AC45" t="s">
        <v>65</v>
      </c>
      <c r="AD45" t="s">
        <v>64</v>
      </c>
      <c r="AE45">
        <v>64</v>
      </c>
      <c r="AF45">
        <v>44</v>
      </c>
      <c r="AH45" t="s">
        <v>200</v>
      </c>
      <c r="AJ45" t="s">
        <v>201</v>
      </c>
      <c r="AK45" t="s">
        <v>123</v>
      </c>
      <c r="AM45">
        <v>367</v>
      </c>
      <c r="AN45">
        <v>277</v>
      </c>
    </row>
    <row r="46" spans="2:40">
      <c r="B46" t="s">
        <v>39</v>
      </c>
      <c r="C46">
        <v>1</v>
      </c>
      <c r="D46" t="s">
        <v>40</v>
      </c>
      <c r="E46" t="s">
        <v>41</v>
      </c>
      <c r="H46" t="s">
        <v>66</v>
      </c>
      <c r="AC46" t="s">
        <v>65</v>
      </c>
      <c r="AD46" t="s">
        <v>64</v>
      </c>
      <c r="AE46">
        <v>64</v>
      </c>
      <c r="AF46">
        <v>45</v>
      </c>
      <c r="AH46" t="s">
        <v>202</v>
      </c>
      <c r="AJ46" t="s">
        <v>203</v>
      </c>
      <c r="AK46" t="s">
        <v>153</v>
      </c>
      <c r="AM46">
        <v>395</v>
      </c>
      <c r="AN46">
        <v>344</v>
      </c>
    </row>
    <row r="47" spans="2:40">
      <c r="B47" t="s">
        <v>39</v>
      </c>
      <c r="C47">
        <v>1</v>
      </c>
      <c r="D47" t="s">
        <v>40</v>
      </c>
      <c r="E47" t="s">
        <v>41</v>
      </c>
      <c r="H47" t="s">
        <v>66</v>
      </c>
      <c r="AC47" t="s">
        <v>65</v>
      </c>
      <c r="AD47" t="s">
        <v>64</v>
      </c>
      <c r="AE47">
        <v>64</v>
      </c>
      <c r="AF47">
        <v>46</v>
      </c>
      <c r="AH47" t="s">
        <v>200</v>
      </c>
      <c r="AJ47" t="s">
        <v>201</v>
      </c>
      <c r="AK47" t="s">
        <v>123</v>
      </c>
      <c r="AM47">
        <v>407</v>
      </c>
      <c r="AN47">
        <v>380</v>
      </c>
    </row>
    <row r="48" spans="2:40">
      <c r="B48" t="s">
        <v>39</v>
      </c>
      <c r="C48">
        <v>1</v>
      </c>
      <c r="D48" t="s">
        <v>40</v>
      </c>
      <c r="E48" t="s">
        <v>41</v>
      </c>
      <c r="H48" t="s">
        <v>66</v>
      </c>
      <c r="AC48" t="s">
        <v>65</v>
      </c>
      <c r="AD48" t="s">
        <v>64</v>
      </c>
      <c r="AE48">
        <v>64</v>
      </c>
      <c r="AF48">
        <v>47</v>
      </c>
      <c r="AH48" t="s">
        <v>200</v>
      </c>
      <c r="AJ48" t="s">
        <v>201</v>
      </c>
      <c r="AK48" t="s">
        <v>123</v>
      </c>
      <c r="AM48">
        <v>391</v>
      </c>
      <c r="AN48">
        <v>459</v>
      </c>
    </row>
    <row r="49" spans="2:40">
      <c r="B49" t="s">
        <v>39</v>
      </c>
      <c r="C49">
        <v>1</v>
      </c>
      <c r="D49" t="s">
        <v>40</v>
      </c>
      <c r="E49" t="s">
        <v>41</v>
      </c>
      <c r="H49" t="s">
        <v>66</v>
      </c>
      <c r="AC49" t="s">
        <v>65</v>
      </c>
      <c r="AD49" t="s">
        <v>64</v>
      </c>
      <c r="AE49">
        <v>64</v>
      </c>
      <c r="AF49">
        <v>48</v>
      </c>
      <c r="AH49" t="s">
        <v>200</v>
      </c>
      <c r="AJ49" t="s">
        <v>201</v>
      </c>
      <c r="AK49" t="s">
        <v>123</v>
      </c>
      <c r="AM49">
        <v>351</v>
      </c>
      <c r="AN49">
        <v>530</v>
      </c>
    </row>
    <row r="50" spans="2:40">
      <c r="B50" t="s">
        <v>39</v>
      </c>
      <c r="C50">
        <v>1</v>
      </c>
      <c r="D50" t="s">
        <v>40</v>
      </c>
      <c r="E50" t="s">
        <v>41</v>
      </c>
      <c r="H50" t="s">
        <v>66</v>
      </c>
      <c r="AC50" t="s">
        <v>65</v>
      </c>
      <c r="AD50" t="s">
        <v>64</v>
      </c>
      <c r="AE50">
        <v>64</v>
      </c>
      <c r="AF50">
        <v>49</v>
      </c>
      <c r="AH50" t="s">
        <v>202</v>
      </c>
      <c r="AJ50" t="s">
        <v>203</v>
      </c>
      <c r="AK50" t="s">
        <v>153</v>
      </c>
      <c r="AM50">
        <v>458</v>
      </c>
      <c r="AN50">
        <v>5</v>
      </c>
    </row>
    <row r="51" spans="2:40">
      <c r="B51" t="s">
        <v>39</v>
      </c>
      <c r="C51">
        <v>1</v>
      </c>
      <c r="D51" t="s">
        <v>40</v>
      </c>
      <c r="E51" t="s">
        <v>41</v>
      </c>
      <c r="H51" t="s">
        <v>66</v>
      </c>
      <c r="AC51" t="s">
        <v>65</v>
      </c>
      <c r="AD51" t="s">
        <v>64</v>
      </c>
      <c r="AE51">
        <v>64</v>
      </c>
      <c r="AF51">
        <v>50</v>
      </c>
      <c r="AH51" t="s">
        <v>200</v>
      </c>
      <c r="AJ51" t="s">
        <v>201</v>
      </c>
      <c r="AK51" t="s">
        <v>123</v>
      </c>
      <c r="AM51">
        <v>434</v>
      </c>
      <c r="AN51">
        <v>131</v>
      </c>
    </row>
    <row r="52" spans="2:40">
      <c r="B52" t="s">
        <v>39</v>
      </c>
      <c r="C52">
        <v>1</v>
      </c>
      <c r="D52" t="s">
        <v>40</v>
      </c>
      <c r="E52" t="s">
        <v>41</v>
      </c>
      <c r="H52" t="s">
        <v>66</v>
      </c>
      <c r="AC52" t="s">
        <v>65</v>
      </c>
      <c r="AD52" t="s">
        <v>64</v>
      </c>
      <c r="AE52">
        <v>64</v>
      </c>
      <c r="AF52">
        <v>51</v>
      </c>
      <c r="AH52" t="s">
        <v>200</v>
      </c>
      <c r="AJ52" t="s">
        <v>201</v>
      </c>
      <c r="AK52" t="s">
        <v>123</v>
      </c>
      <c r="AM52">
        <v>484</v>
      </c>
      <c r="AN52">
        <v>165</v>
      </c>
    </row>
    <row r="53" spans="2:40">
      <c r="B53" t="s">
        <v>39</v>
      </c>
      <c r="C53">
        <v>1</v>
      </c>
      <c r="D53" t="s">
        <v>40</v>
      </c>
      <c r="E53" t="s">
        <v>41</v>
      </c>
      <c r="H53" t="s">
        <v>66</v>
      </c>
      <c r="AC53" t="s">
        <v>65</v>
      </c>
      <c r="AD53" t="s">
        <v>64</v>
      </c>
      <c r="AE53">
        <v>64</v>
      </c>
      <c r="AF53">
        <v>52</v>
      </c>
      <c r="AH53" t="s">
        <v>200</v>
      </c>
      <c r="AJ53" t="s">
        <v>201</v>
      </c>
      <c r="AK53" t="s">
        <v>123</v>
      </c>
      <c r="AM53">
        <v>423</v>
      </c>
      <c r="AN53">
        <v>279</v>
      </c>
    </row>
    <row r="54" spans="2:40">
      <c r="B54" t="s">
        <v>39</v>
      </c>
      <c r="C54">
        <v>1</v>
      </c>
      <c r="D54" t="s">
        <v>40</v>
      </c>
      <c r="E54" t="s">
        <v>41</v>
      </c>
      <c r="H54" t="s">
        <v>66</v>
      </c>
      <c r="AC54" t="s">
        <v>65</v>
      </c>
      <c r="AD54" t="s">
        <v>64</v>
      </c>
      <c r="AE54">
        <v>64</v>
      </c>
      <c r="AF54">
        <v>53</v>
      </c>
      <c r="AH54" t="s">
        <v>200</v>
      </c>
      <c r="AJ54" t="s">
        <v>201</v>
      </c>
      <c r="AK54" t="s">
        <v>123</v>
      </c>
      <c r="AM54">
        <v>452</v>
      </c>
      <c r="AN54">
        <v>290</v>
      </c>
    </row>
    <row r="55" spans="2:40">
      <c r="B55" t="s">
        <v>39</v>
      </c>
      <c r="C55">
        <v>1</v>
      </c>
      <c r="D55" t="s">
        <v>40</v>
      </c>
      <c r="E55" t="s">
        <v>41</v>
      </c>
      <c r="H55" t="s">
        <v>66</v>
      </c>
      <c r="AC55" t="s">
        <v>65</v>
      </c>
      <c r="AD55" t="s">
        <v>64</v>
      </c>
      <c r="AE55">
        <v>64</v>
      </c>
      <c r="AF55">
        <v>54</v>
      </c>
      <c r="AH55" t="s">
        <v>200</v>
      </c>
      <c r="AJ55" t="s">
        <v>201</v>
      </c>
      <c r="AK55" t="s">
        <v>123</v>
      </c>
      <c r="AM55">
        <v>434</v>
      </c>
      <c r="AN55">
        <v>353</v>
      </c>
    </row>
    <row r="56" spans="2:40">
      <c r="B56" t="s">
        <v>39</v>
      </c>
      <c r="C56">
        <v>1</v>
      </c>
      <c r="D56" t="s">
        <v>40</v>
      </c>
      <c r="E56" t="s">
        <v>41</v>
      </c>
      <c r="H56" t="s">
        <v>66</v>
      </c>
      <c r="AC56" t="s">
        <v>65</v>
      </c>
      <c r="AD56" t="s">
        <v>64</v>
      </c>
      <c r="AE56">
        <v>64</v>
      </c>
      <c r="AF56">
        <v>55</v>
      </c>
      <c r="AH56" t="s">
        <v>200</v>
      </c>
      <c r="AJ56" t="s">
        <v>201</v>
      </c>
      <c r="AK56" t="s">
        <v>123</v>
      </c>
      <c r="AM56">
        <v>480</v>
      </c>
      <c r="AN56">
        <v>430</v>
      </c>
    </row>
    <row r="57" spans="2:40">
      <c r="B57" t="s">
        <v>39</v>
      </c>
      <c r="C57">
        <v>1</v>
      </c>
      <c r="D57" t="s">
        <v>40</v>
      </c>
      <c r="E57" t="s">
        <v>41</v>
      </c>
      <c r="H57" t="s">
        <v>66</v>
      </c>
      <c r="AC57" t="s">
        <v>65</v>
      </c>
      <c r="AD57" t="s">
        <v>64</v>
      </c>
      <c r="AE57">
        <v>64</v>
      </c>
      <c r="AF57">
        <v>56</v>
      </c>
      <c r="AH57" t="s">
        <v>200</v>
      </c>
      <c r="AJ57" t="s">
        <v>201</v>
      </c>
      <c r="AK57" t="s">
        <v>123</v>
      </c>
      <c r="AM57">
        <v>457</v>
      </c>
      <c r="AN57">
        <v>532</v>
      </c>
    </row>
    <row r="58" spans="2:40">
      <c r="B58" t="s">
        <v>39</v>
      </c>
      <c r="C58">
        <v>1</v>
      </c>
      <c r="D58" t="s">
        <v>40</v>
      </c>
      <c r="E58" t="s">
        <v>41</v>
      </c>
      <c r="H58" t="s">
        <v>66</v>
      </c>
      <c r="AC58" t="s">
        <v>65</v>
      </c>
      <c r="AD58" t="s">
        <v>64</v>
      </c>
      <c r="AE58">
        <v>64</v>
      </c>
      <c r="AF58">
        <v>57</v>
      </c>
      <c r="AH58" t="s">
        <v>200</v>
      </c>
      <c r="AJ58" t="s">
        <v>201</v>
      </c>
      <c r="AK58" t="s">
        <v>123</v>
      </c>
      <c r="AM58">
        <v>533</v>
      </c>
      <c r="AN58">
        <v>29</v>
      </c>
    </row>
    <row r="59" spans="2:40">
      <c r="B59" t="s">
        <v>39</v>
      </c>
      <c r="C59">
        <v>1</v>
      </c>
      <c r="D59" t="s">
        <v>40</v>
      </c>
      <c r="E59" t="s">
        <v>41</v>
      </c>
      <c r="H59" t="s">
        <v>66</v>
      </c>
      <c r="AC59" t="s">
        <v>65</v>
      </c>
      <c r="AD59" t="s">
        <v>64</v>
      </c>
      <c r="AE59">
        <v>64</v>
      </c>
      <c r="AF59">
        <v>58</v>
      </c>
      <c r="AH59" t="s">
        <v>202</v>
      </c>
      <c r="AJ59" t="s">
        <v>203</v>
      </c>
      <c r="AK59" t="s">
        <v>153</v>
      </c>
      <c r="AM59">
        <v>507</v>
      </c>
      <c r="AN59">
        <v>90</v>
      </c>
    </row>
    <row r="60" spans="2:40">
      <c r="B60" t="s">
        <v>39</v>
      </c>
      <c r="C60">
        <v>1</v>
      </c>
      <c r="D60" t="s">
        <v>40</v>
      </c>
      <c r="E60" t="s">
        <v>41</v>
      </c>
      <c r="H60" t="s">
        <v>66</v>
      </c>
      <c r="AC60" t="s">
        <v>65</v>
      </c>
      <c r="AD60" t="s">
        <v>64</v>
      </c>
      <c r="AE60">
        <v>64</v>
      </c>
      <c r="AF60">
        <v>59</v>
      </c>
      <c r="AH60" t="s">
        <v>200</v>
      </c>
      <c r="AJ60" t="s">
        <v>201</v>
      </c>
      <c r="AK60" t="s">
        <v>123</v>
      </c>
      <c r="AM60">
        <v>494</v>
      </c>
      <c r="AN60">
        <v>159</v>
      </c>
    </row>
    <row r="61" spans="2:40">
      <c r="B61" t="s">
        <v>39</v>
      </c>
      <c r="C61">
        <v>1</v>
      </c>
      <c r="D61" t="s">
        <v>40</v>
      </c>
      <c r="E61" t="s">
        <v>41</v>
      </c>
      <c r="H61" t="s">
        <v>66</v>
      </c>
      <c r="AC61" t="s">
        <v>65</v>
      </c>
      <c r="AD61" t="s">
        <v>64</v>
      </c>
      <c r="AE61">
        <v>64</v>
      </c>
      <c r="AF61">
        <v>60</v>
      </c>
      <c r="AH61" t="s">
        <v>200</v>
      </c>
      <c r="AJ61" t="s">
        <v>201</v>
      </c>
      <c r="AK61" t="s">
        <v>123</v>
      </c>
      <c r="AM61">
        <v>543</v>
      </c>
      <c r="AN61">
        <v>276</v>
      </c>
    </row>
    <row r="62" spans="2:40">
      <c r="B62" t="s">
        <v>39</v>
      </c>
      <c r="C62">
        <v>1</v>
      </c>
      <c r="D62" t="s">
        <v>40</v>
      </c>
      <c r="E62" t="s">
        <v>41</v>
      </c>
      <c r="H62" t="s">
        <v>66</v>
      </c>
      <c r="AC62" t="s">
        <v>65</v>
      </c>
      <c r="AD62" t="s">
        <v>64</v>
      </c>
      <c r="AE62">
        <v>64</v>
      </c>
      <c r="AF62">
        <v>61</v>
      </c>
      <c r="AH62" t="s">
        <v>200</v>
      </c>
      <c r="AJ62" t="s">
        <v>201</v>
      </c>
      <c r="AK62" t="s">
        <v>123</v>
      </c>
      <c r="AM62">
        <v>519</v>
      </c>
      <c r="AN62">
        <v>340</v>
      </c>
    </row>
    <row r="63" spans="2:40">
      <c r="B63" t="s">
        <v>39</v>
      </c>
      <c r="C63">
        <v>1</v>
      </c>
      <c r="D63" t="s">
        <v>40</v>
      </c>
      <c r="E63" t="s">
        <v>41</v>
      </c>
      <c r="H63" t="s">
        <v>66</v>
      </c>
      <c r="AC63" t="s">
        <v>65</v>
      </c>
      <c r="AD63" t="s">
        <v>64</v>
      </c>
      <c r="AE63">
        <v>64</v>
      </c>
      <c r="AF63">
        <v>62</v>
      </c>
      <c r="AH63" t="s">
        <v>200</v>
      </c>
      <c r="AJ63" t="s">
        <v>201</v>
      </c>
      <c r="AK63" t="s">
        <v>123</v>
      </c>
      <c r="AM63">
        <v>532</v>
      </c>
      <c r="AN63">
        <v>386</v>
      </c>
    </row>
    <row r="64" spans="2:40">
      <c r="B64" t="s">
        <v>39</v>
      </c>
      <c r="C64">
        <v>1</v>
      </c>
      <c r="D64" t="s">
        <v>40</v>
      </c>
      <c r="E64" t="s">
        <v>41</v>
      </c>
      <c r="H64" t="s">
        <v>66</v>
      </c>
      <c r="AC64" t="s">
        <v>65</v>
      </c>
      <c r="AD64" t="s">
        <v>64</v>
      </c>
      <c r="AE64">
        <v>64</v>
      </c>
      <c r="AF64">
        <v>63</v>
      </c>
      <c r="AH64" t="s">
        <v>200</v>
      </c>
      <c r="AJ64" t="s">
        <v>201</v>
      </c>
      <c r="AK64" t="s">
        <v>123</v>
      </c>
      <c r="AM64">
        <v>556</v>
      </c>
      <c r="AN64">
        <v>421</v>
      </c>
    </row>
    <row r="65" spans="2:40">
      <c r="B65" t="s">
        <v>39</v>
      </c>
      <c r="C65">
        <v>1</v>
      </c>
      <c r="D65" t="s">
        <v>40</v>
      </c>
      <c r="E65" t="s">
        <v>41</v>
      </c>
      <c r="H65" t="s">
        <v>66</v>
      </c>
      <c r="AC65" t="s">
        <v>65</v>
      </c>
      <c r="AD65" t="s">
        <v>64</v>
      </c>
      <c r="AE65">
        <v>64</v>
      </c>
      <c r="AF65">
        <v>64</v>
      </c>
      <c r="AH65" t="s">
        <v>200</v>
      </c>
      <c r="AJ65" t="s">
        <v>201</v>
      </c>
      <c r="AK65" t="s">
        <v>123</v>
      </c>
      <c r="AM65">
        <v>520</v>
      </c>
      <c r="AN65">
        <v>527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EAFA7-54BF-4D33-896C-C82223D6D0A6}">
  <dimension ref="A1:AN65"/>
  <sheetViews>
    <sheetView workbookViewId="0"/>
  </sheetViews>
  <sheetFormatPr defaultColWidth="11.42578125" defaultRowHeight="15"/>
  <sheetData>
    <row r="1" spans="1:40">
      <c r="A1" s="3" t="s">
        <v>6</v>
      </c>
      <c r="B1" s="3" t="s">
        <v>175</v>
      </c>
      <c r="C1" s="3" t="s">
        <v>8</v>
      </c>
      <c r="D1" s="3" t="s">
        <v>9</v>
      </c>
      <c r="E1" s="3" t="s">
        <v>10</v>
      </c>
      <c r="F1" s="3" t="s">
        <v>176</v>
      </c>
      <c r="G1" s="3" t="s">
        <v>12</v>
      </c>
      <c r="H1" s="3" t="s">
        <v>13</v>
      </c>
      <c r="I1" s="3" t="s">
        <v>14</v>
      </c>
      <c r="J1" s="3" t="s">
        <v>177</v>
      </c>
      <c r="K1" s="3" t="s">
        <v>16</v>
      </c>
      <c r="L1" s="3" t="s">
        <v>17</v>
      </c>
      <c r="M1" s="3" t="s">
        <v>18</v>
      </c>
      <c r="N1" s="3" t="s">
        <v>19</v>
      </c>
      <c r="O1" s="3" t="s">
        <v>20</v>
      </c>
      <c r="P1" s="3" t="s">
        <v>178</v>
      </c>
      <c r="Q1" s="3" t="s">
        <v>22</v>
      </c>
      <c r="R1" s="3" t="s">
        <v>23</v>
      </c>
      <c r="S1" s="3" t="s">
        <v>24</v>
      </c>
      <c r="T1" s="3" t="s">
        <v>25</v>
      </c>
      <c r="U1" s="3" t="s">
        <v>179</v>
      </c>
      <c r="V1" s="3" t="s">
        <v>180</v>
      </c>
      <c r="W1" s="3" t="s">
        <v>181</v>
      </c>
      <c r="X1" s="3" t="s">
        <v>29</v>
      </c>
      <c r="Y1" s="3" t="s">
        <v>30</v>
      </c>
      <c r="Z1" s="3" t="s">
        <v>31</v>
      </c>
      <c r="AA1" s="3" t="s">
        <v>182</v>
      </c>
      <c r="AB1" s="3" t="s">
        <v>183</v>
      </c>
      <c r="AC1" s="3" t="s">
        <v>184</v>
      </c>
      <c r="AD1" s="3" t="s">
        <v>185</v>
      </c>
      <c r="AE1" s="3" t="s">
        <v>186</v>
      </c>
      <c r="AF1" s="3" t="s">
        <v>187</v>
      </c>
      <c r="AG1" s="3" t="s">
        <v>188</v>
      </c>
      <c r="AH1" s="3" t="s">
        <v>189</v>
      </c>
      <c r="AI1" s="3" t="s">
        <v>190</v>
      </c>
      <c r="AJ1" s="3" t="s">
        <v>191</v>
      </c>
      <c r="AK1" s="3" t="s">
        <v>2</v>
      </c>
      <c r="AL1" s="3" t="s">
        <v>1</v>
      </c>
      <c r="AM1" s="3" t="s">
        <v>192</v>
      </c>
      <c r="AN1" s="3" t="s">
        <v>193</v>
      </c>
    </row>
    <row r="2" spans="1:40">
      <c r="B2" t="s">
        <v>39</v>
      </c>
      <c r="C2">
        <v>1</v>
      </c>
      <c r="D2" t="s">
        <v>40</v>
      </c>
      <c r="E2" t="s">
        <v>41</v>
      </c>
      <c r="H2" t="s">
        <v>70</v>
      </c>
      <c r="AC2" t="s">
        <v>69</v>
      </c>
      <c r="AD2" t="s">
        <v>68</v>
      </c>
      <c r="AE2">
        <v>64</v>
      </c>
      <c r="AF2">
        <v>1</v>
      </c>
      <c r="AH2" t="s">
        <v>199</v>
      </c>
      <c r="AJ2" t="s">
        <v>47</v>
      </c>
      <c r="AK2" t="s">
        <v>150</v>
      </c>
      <c r="AM2">
        <v>9</v>
      </c>
      <c r="AN2">
        <v>69</v>
      </c>
    </row>
    <row r="3" spans="1:40">
      <c r="B3" t="s">
        <v>39</v>
      </c>
      <c r="C3">
        <v>1</v>
      </c>
      <c r="D3" t="s">
        <v>40</v>
      </c>
      <c r="E3" t="s">
        <v>41</v>
      </c>
      <c r="H3" t="s">
        <v>70</v>
      </c>
      <c r="AC3" t="s">
        <v>69</v>
      </c>
      <c r="AD3" t="s">
        <v>68</v>
      </c>
      <c r="AE3">
        <v>64</v>
      </c>
      <c r="AF3">
        <v>2</v>
      </c>
      <c r="AH3" t="s">
        <v>200</v>
      </c>
      <c r="AJ3" t="s">
        <v>201</v>
      </c>
      <c r="AK3" t="s">
        <v>123</v>
      </c>
      <c r="AM3">
        <v>55</v>
      </c>
      <c r="AN3">
        <v>118</v>
      </c>
    </row>
    <row r="4" spans="1:40">
      <c r="B4" t="s">
        <v>39</v>
      </c>
      <c r="C4">
        <v>1</v>
      </c>
      <c r="D4" t="s">
        <v>40</v>
      </c>
      <c r="E4" t="s">
        <v>41</v>
      </c>
      <c r="H4" t="s">
        <v>70</v>
      </c>
      <c r="AC4" t="s">
        <v>69</v>
      </c>
      <c r="AD4" t="s">
        <v>68</v>
      </c>
      <c r="AE4">
        <v>64</v>
      </c>
      <c r="AF4">
        <v>3</v>
      </c>
      <c r="AH4" t="s">
        <v>197</v>
      </c>
      <c r="AJ4" t="s">
        <v>198</v>
      </c>
      <c r="AK4" t="s">
        <v>127</v>
      </c>
      <c r="AM4">
        <v>18</v>
      </c>
      <c r="AN4">
        <v>209</v>
      </c>
    </row>
    <row r="5" spans="1:40">
      <c r="B5" t="s">
        <v>39</v>
      </c>
      <c r="C5">
        <v>1</v>
      </c>
      <c r="D5" t="s">
        <v>40</v>
      </c>
      <c r="E5" t="s">
        <v>41</v>
      </c>
      <c r="H5" t="s">
        <v>70</v>
      </c>
      <c r="AC5" t="s">
        <v>69</v>
      </c>
      <c r="AD5" t="s">
        <v>68</v>
      </c>
      <c r="AE5">
        <v>64</v>
      </c>
      <c r="AF5">
        <v>4</v>
      </c>
      <c r="AH5" t="s">
        <v>197</v>
      </c>
      <c r="AJ5" t="s">
        <v>198</v>
      </c>
      <c r="AK5" t="s">
        <v>127</v>
      </c>
      <c r="AM5">
        <v>13</v>
      </c>
      <c r="AN5">
        <v>240</v>
      </c>
    </row>
    <row r="6" spans="1:40">
      <c r="B6" t="s">
        <v>39</v>
      </c>
      <c r="C6">
        <v>1</v>
      </c>
      <c r="D6" t="s">
        <v>40</v>
      </c>
      <c r="E6" t="s">
        <v>41</v>
      </c>
      <c r="H6" t="s">
        <v>70</v>
      </c>
      <c r="AC6" t="s">
        <v>69</v>
      </c>
      <c r="AD6" t="s">
        <v>68</v>
      </c>
      <c r="AE6">
        <v>64</v>
      </c>
      <c r="AF6">
        <v>5</v>
      </c>
      <c r="AH6" t="s">
        <v>216</v>
      </c>
      <c r="AJ6" t="s">
        <v>217</v>
      </c>
      <c r="AK6" t="s">
        <v>166</v>
      </c>
      <c r="AM6">
        <v>12</v>
      </c>
      <c r="AN6">
        <v>317</v>
      </c>
    </row>
    <row r="7" spans="1:40">
      <c r="B7" t="s">
        <v>39</v>
      </c>
      <c r="C7">
        <v>1</v>
      </c>
      <c r="D7" t="s">
        <v>40</v>
      </c>
      <c r="E7" t="s">
        <v>41</v>
      </c>
      <c r="H7" t="s">
        <v>70</v>
      </c>
      <c r="AC7" t="s">
        <v>69</v>
      </c>
      <c r="AD7" t="s">
        <v>68</v>
      </c>
      <c r="AE7">
        <v>64</v>
      </c>
      <c r="AF7">
        <v>6</v>
      </c>
      <c r="AH7" t="s">
        <v>160</v>
      </c>
      <c r="AJ7" t="s">
        <v>54</v>
      </c>
      <c r="AK7" t="s">
        <v>160</v>
      </c>
      <c r="AM7">
        <v>41</v>
      </c>
      <c r="AN7">
        <v>362</v>
      </c>
    </row>
    <row r="8" spans="1:40">
      <c r="B8" t="s">
        <v>39</v>
      </c>
      <c r="C8">
        <v>1</v>
      </c>
      <c r="D8" t="s">
        <v>40</v>
      </c>
      <c r="E8" t="s">
        <v>41</v>
      </c>
      <c r="H8" t="s">
        <v>70</v>
      </c>
      <c r="AC8" t="s">
        <v>69</v>
      </c>
      <c r="AD8" t="s">
        <v>68</v>
      </c>
      <c r="AE8">
        <v>64</v>
      </c>
      <c r="AF8">
        <v>7</v>
      </c>
      <c r="AH8" t="s">
        <v>197</v>
      </c>
      <c r="AJ8" t="s">
        <v>198</v>
      </c>
      <c r="AK8" t="s">
        <v>127</v>
      </c>
      <c r="AM8">
        <v>11</v>
      </c>
      <c r="AN8">
        <v>472</v>
      </c>
    </row>
    <row r="9" spans="1:40">
      <c r="B9" t="s">
        <v>39</v>
      </c>
      <c r="C9">
        <v>1</v>
      </c>
      <c r="D9" t="s">
        <v>40</v>
      </c>
      <c r="E9" t="s">
        <v>41</v>
      </c>
      <c r="H9" t="s">
        <v>70</v>
      </c>
      <c r="AC9" t="s">
        <v>69</v>
      </c>
      <c r="AD9" t="s">
        <v>68</v>
      </c>
      <c r="AE9">
        <v>64</v>
      </c>
      <c r="AF9">
        <v>8</v>
      </c>
      <c r="AH9" t="s">
        <v>171</v>
      </c>
      <c r="AJ9" t="s">
        <v>72</v>
      </c>
      <c r="AK9" t="s">
        <v>171</v>
      </c>
      <c r="AM9">
        <v>16</v>
      </c>
      <c r="AN9">
        <v>510</v>
      </c>
    </row>
    <row r="10" spans="1:40">
      <c r="B10" t="s">
        <v>39</v>
      </c>
      <c r="C10">
        <v>1</v>
      </c>
      <c r="D10" t="s">
        <v>40</v>
      </c>
      <c r="E10" t="s">
        <v>41</v>
      </c>
      <c r="H10" t="s">
        <v>70</v>
      </c>
      <c r="AC10" t="s">
        <v>69</v>
      </c>
      <c r="AD10" t="s">
        <v>68</v>
      </c>
      <c r="AE10">
        <v>64</v>
      </c>
      <c r="AF10">
        <v>9</v>
      </c>
      <c r="AH10" t="s">
        <v>202</v>
      </c>
      <c r="AJ10" t="s">
        <v>203</v>
      </c>
      <c r="AK10" t="s">
        <v>153</v>
      </c>
      <c r="AM10">
        <v>79</v>
      </c>
      <c r="AN10">
        <v>8</v>
      </c>
    </row>
    <row r="11" spans="1:40">
      <c r="B11" t="s">
        <v>39</v>
      </c>
      <c r="C11">
        <v>1</v>
      </c>
      <c r="D11" t="s">
        <v>40</v>
      </c>
      <c r="E11" t="s">
        <v>41</v>
      </c>
      <c r="H11" t="s">
        <v>70</v>
      </c>
      <c r="AC11" t="s">
        <v>69</v>
      </c>
      <c r="AD11" t="s">
        <v>68</v>
      </c>
      <c r="AE11">
        <v>64</v>
      </c>
      <c r="AF11">
        <v>10</v>
      </c>
      <c r="AH11" t="s">
        <v>171</v>
      </c>
      <c r="AJ11" t="s">
        <v>72</v>
      </c>
      <c r="AK11" t="s">
        <v>171</v>
      </c>
      <c r="AM11">
        <v>112</v>
      </c>
      <c r="AN11">
        <v>130</v>
      </c>
    </row>
    <row r="12" spans="1:40">
      <c r="B12" t="s">
        <v>39</v>
      </c>
      <c r="C12">
        <v>1</v>
      </c>
      <c r="D12" t="s">
        <v>40</v>
      </c>
      <c r="E12" t="s">
        <v>41</v>
      </c>
      <c r="H12" t="s">
        <v>70</v>
      </c>
      <c r="AC12" t="s">
        <v>69</v>
      </c>
      <c r="AD12" t="s">
        <v>68</v>
      </c>
      <c r="AE12">
        <v>64</v>
      </c>
      <c r="AF12">
        <v>11</v>
      </c>
      <c r="AH12" t="s">
        <v>199</v>
      </c>
      <c r="AJ12" t="s">
        <v>47</v>
      </c>
      <c r="AK12" t="s">
        <v>150</v>
      </c>
      <c r="AM12">
        <v>113</v>
      </c>
      <c r="AN12">
        <v>202</v>
      </c>
    </row>
    <row r="13" spans="1:40">
      <c r="B13" t="s">
        <v>39</v>
      </c>
      <c r="C13">
        <v>1</v>
      </c>
      <c r="D13" t="s">
        <v>40</v>
      </c>
      <c r="E13" t="s">
        <v>41</v>
      </c>
      <c r="H13" t="s">
        <v>70</v>
      </c>
      <c r="AC13" t="s">
        <v>69</v>
      </c>
      <c r="AD13" t="s">
        <v>68</v>
      </c>
      <c r="AE13">
        <v>64</v>
      </c>
      <c r="AF13">
        <v>12</v>
      </c>
      <c r="AH13" t="s">
        <v>197</v>
      </c>
      <c r="AJ13" t="s">
        <v>198</v>
      </c>
      <c r="AK13" t="s">
        <v>127</v>
      </c>
      <c r="AM13">
        <v>119</v>
      </c>
      <c r="AN13">
        <v>265</v>
      </c>
    </row>
    <row r="14" spans="1:40">
      <c r="B14" t="s">
        <v>39</v>
      </c>
      <c r="C14">
        <v>1</v>
      </c>
      <c r="D14" t="s">
        <v>40</v>
      </c>
      <c r="E14" t="s">
        <v>41</v>
      </c>
      <c r="H14" t="s">
        <v>70</v>
      </c>
      <c r="AC14" t="s">
        <v>69</v>
      </c>
      <c r="AD14" t="s">
        <v>68</v>
      </c>
      <c r="AE14">
        <v>64</v>
      </c>
      <c r="AF14">
        <v>13</v>
      </c>
      <c r="AH14" t="s">
        <v>216</v>
      </c>
      <c r="AJ14" t="s">
        <v>217</v>
      </c>
      <c r="AK14" t="s">
        <v>166</v>
      </c>
      <c r="AM14">
        <v>140</v>
      </c>
      <c r="AN14">
        <v>294</v>
      </c>
    </row>
    <row r="15" spans="1:40">
      <c r="B15" t="s">
        <v>39</v>
      </c>
      <c r="C15">
        <v>1</v>
      </c>
      <c r="D15" t="s">
        <v>40</v>
      </c>
      <c r="E15" t="s">
        <v>41</v>
      </c>
      <c r="H15" t="s">
        <v>70</v>
      </c>
      <c r="AC15" t="s">
        <v>69</v>
      </c>
      <c r="AD15" t="s">
        <v>68</v>
      </c>
      <c r="AE15">
        <v>64</v>
      </c>
      <c r="AF15">
        <v>14</v>
      </c>
      <c r="AH15" t="s">
        <v>199</v>
      </c>
      <c r="AJ15" t="s">
        <v>47</v>
      </c>
      <c r="AK15" t="s">
        <v>150</v>
      </c>
      <c r="AM15">
        <v>71</v>
      </c>
      <c r="AN15">
        <v>411</v>
      </c>
    </row>
    <row r="16" spans="1:40">
      <c r="B16" t="s">
        <v>39</v>
      </c>
      <c r="C16">
        <v>1</v>
      </c>
      <c r="D16" t="s">
        <v>40</v>
      </c>
      <c r="E16" t="s">
        <v>41</v>
      </c>
      <c r="H16" t="s">
        <v>70</v>
      </c>
      <c r="AC16" t="s">
        <v>69</v>
      </c>
      <c r="AD16" t="s">
        <v>68</v>
      </c>
      <c r="AE16">
        <v>64</v>
      </c>
      <c r="AF16">
        <v>15</v>
      </c>
      <c r="AH16" t="s">
        <v>171</v>
      </c>
      <c r="AJ16" t="s">
        <v>72</v>
      </c>
      <c r="AK16" t="s">
        <v>171</v>
      </c>
      <c r="AM16">
        <v>96</v>
      </c>
      <c r="AN16">
        <v>451</v>
      </c>
    </row>
    <row r="17" spans="2:40">
      <c r="B17" t="s">
        <v>39</v>
      </c>
      <c r="C17">
        <v>1</v>
      </c>
      <c r="D17" t="s">
        <v>40</v>
      </c>
      <c r="E17" t="s">
        <v>41</v>
      </c>
      <c r="H17" t="s">
        <v>70</v>
      </c>
      <c r="AC17" t="s">
        <v>69</v>
      </c>
      <c r="AD17" t="s">
        <v>68</v>
      </c>
      <c r="AE17">
        <v>64</v>
      </c>
      <c r="AF17">
        <v>16</v>
      </c>
      <c r="AH17" t="s">
        <v>200</v>
      </c>
      <c r="AJ17" t="s">
        <v>201</v>
      </c>
      <c r="AK17" t="s">
        <v>123</v>
      </c>
      <c r="AM17">
        <v>101</v>
      </c>
      <c r="AN17">
        <v>545</v>
      </c>
    </row>
    <row r="18" spans="2:40">
      <c r="B18" t="s">
        <v>39</v>
      </c>
      <c r="C18">
        <v>1</v>
      </c>
      <c r="D18" t="s">
        <v>40</v>
      </c>
      <c r="E18" t="s">
        <v>41</v>
      </c>
      <c r="H18" t="s">
        <v>70</v>
      </c>
      <c r="AC18" t="s">
        <v>69</v>
      </c>
      <c r="AD18" t="s">
        <v>68</v>
      </c>
      <c r="AE18">
        <v>64</v>
      </c>
      <c r="AF18">
        <v>17</v>
      </c>
      <c r="AH18" t="s">
        <v>160</v>
      </c>
      <c r="AJ18" t="s">
        <v>54</v>
      </c>
      <c r="AK18" t="s">
        <v>160</v>
      </c>
      <c r="AM18">
        <v>173</v>
      </c>
      <c r="AN18">
        <v>19</v>
      </c>
    </row>
    <row r="19" spans="2:40">
      <c r="B19" t="s">
        <v>39</v>
      </c>
      <c r="C19">
        <v>1</v>
      </c>
      <c r="D19" t="s">
        <v>40</v>
      </c>
      <c r="E19" t="s">
        <v>41</v>
      </c>
      <c r="H19" t="s">
        <v>70</v>
      </c>
      <c r="AC19" t="s">
        <v>69</v>
      </c>
      <c r="AD19" t="s">
        <v>68</v>
      </c>
      <c r="AE19">
        <v>64</v>
      </c>
      <c r="AF19">
        <v>18</v>
      </c>
      <c r="AH19" t="s">
        <v>197</v>
      </c>
      <c r="AJ19" t="s">
        <v>198</v>
      </c>
      <c r="AK19" t="s">
        <v>127</v>
      </c>
      <c r="AM19">
        <v>174</v>
      </c>
      <c r="AN19">
        <v>78</v>
      </c>
    </row>
    <row r="20" spans="2:40">
      <c r="B20" t="s">
        <v>39</v>
      </c>
      <c r="C20">
        <v>1</v>
      </c>
      <c r="D20" t="s">
        <v>40</v>
      </c>
      <c r="E20" t="s">
        <v>41</v>
      </c>
      <c r="H20" t="s">
        <v>70</v>
      </c>
      <c r="AC20" t="s">
        <v>69</v>
      </c>
      <c r="AD20" t="s">
        <v>68</v>
      </c>
      <c r="AE20">
        <v>64</v>
      </c>
      <c r="AF20">
        <v>19</v>
      </c>
      <c r="AH20" t="s">
        <v>171</v>
      </c>
      <c r="AJ20" t="s">
        <v>72</v>
      </c>
      <c r="AK20" t="s">
        <v>171</v>
      </c>
      <c r="AM20">
        <v>191</v>
      </c>
      <c r="AN20">
        <v>158</v>
      </c>
    </row>
    <row r="21" spans="2:40">
      <c r="B21" t="s">
        <v>39</v>
      </c>
      <c r="C21">
        <v>1</v>
      </c>
      <c r="D21" t="s">
        <v>40</v>
      </c>
      <c r="E21" t="s">
        <v>41</v>
      </c>
      <c r="H21" t="s">
        <v>70</v>
      </c>
      <c r="AC21" t="s">
        <v>69</v>
      </c>
      <c r="AD21" t="s">
        <v>68</v>
      </c>
      <c r="AE21">
        <v>64</v>
      </c>
      <c r="AF21">
        <v>20</v>
      </c>
      <c r="AH21" t="s">
        <v>171</v>
      </c>
      <c r="AJ21" t="s">
        <v>72</v>
      </c>
      <c r="AK21" t="s">
        <v>171</v>
      </c>
      <c r="AM21">
        <v>201</v>
      </c>
      <c r="AN21">
        <v>275</v>
      </c>
    </row>
    <row r="22" spans="2:40">
      <c r="B22" t="s">
        <v>39</v>
      </c>
      <c r="C22">
        <v>1</v>
      </c>
      <c r="D22" t="s">
        <v>40</v>
      </c>
      <c r="E22" t="s">
        <v>41</v>
      </c>
      <c r="H22" t="s">
        <v>70</v>
      </c>
      <c r="AC22" t="s">
        <v>69</v>
      </c>
      <c r="AD22" t="s">
        <v>68</v>
      </c>
      <c r="AE22">
        <v>64</v>
      </c>
      <c r="AF22">
        <v>21</v>
      </c>
      <c r="AH22" t="s">
        <v>199</v>
      </c>
      <c r="AJ22" t="s">
        <v>47</v>
      </c>
      <c r="AK22" t="s">
        <v>150</v>
      </c>
      <c r="AM22">
        <v>161</v>
      </c>
      <c r="AN22">
        <v>344</v>
      </c>
    </row>
    <row r="23" spans="2:40">
      <c r="B23" t="s">
        <v>39</v>
      </c>
      <c r="C23">
        <v>1</v>
      </c>
      <c r="D23" t="s">
        <v>40</v>
      </c>
      <c r="E23" t="s">
        <v>41</v>
      </c>
      <c r="H23" t="s">
        <v>70</v>
      </c>
      <c r="AC23" t="s">
        <v>69</v>
      </c>
      <c r="AD23" t="s">
        <v>68</v>
      </c>
      <c r="AE23">
        <v>64</v>
      </c>
      <c r="AF23">
        <v>22</v>
      </c>
      <c r="AH23" t="s">
        <v>194</v>
      </c>
      <c r="AJ23" t="s">
        <v>35</v>
      </c>
      <c r="AK23" t="s">
        <v>158</v>
      </c>
      <c r="AM23">
        <v>183</v>
      </c>
      <c r="AN23">
        <v>355</v>
      </c>
    </row>
    <row r="24" spans="2:40">
      <c r="B24" t="s">
        <v>39</v>
      </c>
      <c r="C24">
        <v>1</v>
      </c>
      <c r="D24" t="s">
        <v>40</v>
      </c>
      <c r="E24" t="s">
        <v>41</v>
      </c>
      <c r="H24" t="s">
        <v>70</v>
      </c>
      <c r="AC24" t="s">
        <v>69</v>
      </c>
      <c r="AD24" t="s">
        <v>68</v>
      </c>
      <c r="AE24">
        <v>64</v>
      </c>
      <c r="AF24">
        <v>23</v>
      </c>
      <c r="AH24" t="s">
        <v>197</v>
      </c>
      <c r="AJ24" t="s">
        <v>198</v>
      </c>
      <c r="AK24" t="s">
        <v>127</v>
      </c>
      <c r="AM24">
        <v>170</v>
      </c>
      <c r="AN24">
        <v>451</v>
      </c>
    </row>
    <row r="25" spans="2:40">
      <c r="B25" t="s">
        <v>39</v>
      </c>
      <c r="C25">
        <v>1</v>
      </c>
      <c r="D25" t="s">
        <v>40</v>
      </c>
      <c r="E25" t="s">
        <v>41</v>
      </c>
      <c r="H25" t="s">
        <v>70</v>
      </c>
      <c r="AC25" t="s">
        <v>69</v>
      </c>
      <c r="AD25" t="s">
        <v>68</v>
      </c>
      <c r="AE25">
        <v>64</v>
      </c>
      <c r="AF25">
        <v>24</v>
      </c>
      <c r="AH25" t="s">
        <v>200</v>
      </c>
      <c r="AJ25" t="s">
        <v>201</v>
      </c>
      <c r="AK25" t="s">
        <v>123</v>
      </c>
      <c r="AM25">
        <v>185</v>
      </c>
      <c r="AN25">
        <v>506</v>
      </c>
    </row>
    <row r="26" spans="2:40">
      <c r="B26" t="s">
        <v>39</v>
      </c>
      <c r="C26">
        <v>1</v>
      </c>
      <c r="D26" t="s">
        <v>40</v>
      </c>
      <c r="E26" t="s">
        <v>41</v>
      </c>
      <c r="H26" t="s">
        <v>70</v>
      </c>
      <c r="AC26" t="s">
        <v>69</v>
      </c>
      <c r="AD26" t="s">
        <v>68</v>
      </c>
      <c r="AE26">
        <v>64</v>
      </c>
      <c r="AF26">
        <v>25</v>
      </c>
      <c r="AH26" t="s">
        <v>160</v>
      </c>
      <c r="AJ26" t="s">
        <v>54</v>
      </c>
      <c r="AK26" t="s">
        <v>160</v>
      </c>
      <c r="AM26">
        <v>255</v>
      </c>
      <c r="AN26">
        <v>10</v>
      </c>
    </row>
    <row r="27" spans="2:40">
      <c r="B27" t="s">
        <v>39</v>
      </c>
      <c r="C27">
        <v>1</v>
      </c>
      <c r="D27" t="s">
        <v>40</v>
      </c>
      <c r="E27" t="s">
        <v>41</v>
      </c>
      <c r="H27" t="s">
        <v>70</v>
      </c>
      <c r="AC27" t="s">
        <v>69</v>
      </c>
      <c r="AD27" t="s">
        <v>68</v>
      </c>
      <c r="AE27">
        <v>64</v>
      </c>
      <c r="AF27">
        <v>26</v>
      </c>
      <c r="AH27" t="s">
        <v>197</v>
      </c>
      <c r="AJ27" t="s">
        <v>198</v>
      </c>
      <c r="AK27" t="s">
        <v>127</v>
      </c>
      <c r="AM27">
        <v>263</v>
      </c>
      <c r="AN27">
        <v>131</v>
      </c>
    </row>
    <row r="28" spans="2:40">
      <c r="B28" t="s">
        <v>39</v>
      </c>
      <c r="C28">
        <v>1</v>
      </c>
      <c r="D28" t="s">
        <v>40</v>
      </c>
      <c r="E28" t="s">
        <v>41</v>
      </c>
      <c r="H28" t="s">
        <v>70</v>
      </c>
      <c r="AC28" t="s">
        <v>69</v>
      </c>
      <c r="AD28" t="s">
        <v>68</v>
      </c>
      <c r="AE28">
        <v>64</v>
      </c>
      <c r="AF28">
        <v>27</v>
      </c>
      <c r="AH28" t="s">
        <v>160</v>
      </c>
      <c r="AJ28" t="s">
        <v>54</v>
      </c>
      <c r="AK28" t="s">
        <v>160</v>
      </c>
      <c r="AM28">
        <v>256</v>
      </c>
      <c r="AN28">
        <v>143</v>
      </c>
    </row>
    <row r="29" spans="2:40">
      <c r="B29" t="s">
        <v>39</v>
      </c>
      <c r="C29">
        <v>1</v>
      </c>
      <c r="D29" t="s">
        <v>40</v>
      </c>
      <c r="E29" t="s">
        <v>41</v>
      </c>
      <c r="H29" t="s">
        <v>70</v>
      </c>
      <c r="AC29" t="s">
        <v>69</v>
      </c>
      <c r="AD29" t="s">
        <v>68</v>
      </c>
      <c r="AE29">
        <v>64</v>
      </c>
      <c r="AF29">
        <v>28</v>
      </c>
      <c r="AH29" t="s">
        <v>171</v>
      </c>
      <c r="AJ29" t="s">
        <v>72</v>
      </c>
      <c r="AK29" t="s">
        <v>171</v>
      </c>
      <c r="AM29">
        <v>233</v>
      </c>
      <c r="AN29">
        <v>252</v>
      </c>
    </row>
    <row r="30" spans="2:40">
      <c r="B30" t="s">
        <v>39</v>
      </c>
      <c r="C30">
        <v>1</v>
      </c>
      <c r="D30" t="s">
        <v>40</v>
      </c>
      <c r="E30" t="s">
        <v>41</v>
      </c>
      <c r="H30" t="s">
        <v>70</v>
      </c>
      <c r="AC30" t="s">
        <v>69</v>
      </c>
      <c r="AD30" t="s">
        <v>68</v>
      </c>
      <c r="AE30">
        <v>64</v>
      </c>
      <c r="AF30">
        <v>29</v>
      </c>
      <c r="AH30" t="s">
        <v>171</v>
      </c>
      <c r="AJ30" t="s">
        <v>72</v>
      </c>
      <c r="AK30" t="s">
        <v>171</v>
      </c>
      <c r="AM30">
        <v>267</v>
      </c>
      <c r="AN30">
        <v>349</v>
      </c>
    </row>
    <row r="31" spans="2:40">
      <c r="B31" t="s">
        <v>39</v>
      </c>
      <c r="C31">
        <v>1</v>
      </c>
      <c r="D31" t="s">
        <v>40</v>
      </c>
      <c r="E31" t="s">
        <v>41</v>
      </c>
      <c r="H31" t="s">
        <v>70</v>
      </c>
      <c r="AC31" t="s">
        <v>69</v>
      </c>
      <c r="AD31" t="s">
        <v>68</v>
      </c>
      <c r="AE31">
        <v>64</v>
      </c>
      <c r="AF31">
        <v>30</v>
      </c>
      <c r="AH31" t="s">
        <v>199</v>
      </c>
      <c r="AJ31" t="s">
        <v>47</v>
      </c>
      <c r="AK31" t="s">
        <v>150</v>
      </c>
      <c r="AM31">
        <v>241</v>
      </c>
      <c r="AN31">
        <v>386</v>
      </c>
    </row>
    <row r="32" spans="2:40">
      <c r="B32" t="s">
        <v>39</v>
      </c>
      <c r="C32">
        <v>1</v>
      </c>
      <c r="D32" t="s">
        <v>40</v>
      </c>
      <c r="E32" t="s">
        <v>41</v>
      </c>
      <c r="H32" t="s">
        <v>70</v>
      </c>
      <c r="AC32" t="s">
        <v>69</v>
      </c>
      <c r="AD32" t="s">
        <v>68</v>
      </c>
      <c r="AE32">
        <v>64</v>
      </c>
      <c r="AF32">
        <v>31</v>
      </c>
      <c r="AH32" t="s">
        <v>197</v>
      </c>
      <c r="AJ32" t="s">
        <v>198</v>
      </c>
      <c r="AK32" t="s">
        <v>127</v>
      </c>
      <c r="AM32">
        <v>238</v>
      </c>
      <c r="AN32">
        <v>452</v>
      </c>
    </row>
    <row r="33" spans="2:40">
      <c r="B33" t="s">
        <v>39</v>
      </c>
      <c r="C33">
        <v>1</v>
      </c>
      <c r="D33" t="s">
        <v>40</v>
      </c>
      <c r="E33" t="s">
        <v>41</v>
      </c>
      <c r="H33" t="s">
        <v>70</v>
      </c>
      <c r="AC33" t="s">
        <v>69</v>
      </c>
      <c r="AD33" t="s">
        <v>68</v>
      </c>
      <c r="AE33">
        <v>64</v>
      </c>
      <c r="AF33">
        <v>32</v>
      </c>
      <c r="AH33" t="s">
        <v>197</v>
      </c>
      <c r="AJ33" t="s">
        <v>198</v>
      </c>
      <c r="AK33" t="s">
        <v>127</v>
      </c>
      <c r="AM33">
        <v>237</v>
      </c>
      <c r="AN33">
        <v>551</v>
      </c>
    </row>
    <row r="34" spans="2:40">
      <c r="B34" t="s">
        <v>39</v>
      </c>
      <c r="C34">
        <v>1</v>
      </c>
      <c r="D34" t="s">
        <v>40</v>
      </c>
      <c r="E34" t="s">
        <v>41</v>
      </c>
      <c r="H34" t="s">
        <v>70</v>
      </c>
      <c r="AC34" t="s">
        <v>69</v>
      </c>
      <c r="AD34" t="s">
        <v>68</v>
      </c>
      <c r="AE34">
        <v>64</v>
      </c>
      <c r="AF34">
        <v>33</v>
      </c>
      <c r="AH34" t="s">
        <v>197</v>
      </c>
      <c r="AJ34" t="s">
        <v>198</v>
      </c>
      <c r="AK34" t="s">
        <v>127</v>
      </c>
      <c r="AM34">
        <v>318</v>
      </c>
      <c r="AN34">
        <v>56</v>
      </c>
    </row>
    <row r="35" spans="2:40">
      <c r="B35" t="s">
        <v>39</v>
      </c>
      <c r="C35">
        <v>1</v>
      </c>
      <c r="D35" t="s">
        <v>40</v>
      </c>
      <c r="E35" t="s">
        <v>41</v>
      </c>
      <c r="H35" t="s">
        <v>70</v>
      </c>
      <c r="AC35" t="s">
        <v>69</v>
      </c>
      <c r="AD35" t="s">
        <v>68</v>
      </c>
      <c r="AE35">
        <v>64</v>
      </c>
      <c r="AF35">
        <v>34</v>
      </c>
      <c r="AH35" t="s">
        <v>160</v>
      </c>
      <c r="AJ35" t="s">
        <v>54</v>
      </c>
      <c r="AK35" t="s">
        <v>160</v>
      </c>
      <c r="AM35">
        <v>282</v>
      </c>
      <c r="AN35">
        <v>105</v>
      </c>
    </row>
    <row r="36" spans="2:40">
      <c r="B36" t="s">
        <v>39</v>
      </c>
      <c r="C36">
        <v>1</v>
      </c>
      <c r="D36" t="s">
        <v>40</v>
      </c>
      <c r="E36" t="s">
        <v>41</v>
      </c>
      <c r="H36" t="s">
        <v>70</v>
      </c>
      <c r="AC36" t="s">
        <v>69</v>
      </c>
      <c r="AD36" t="s">
        <v>68</v>
      </c>
      <c r="AE36">
        <v>64</v>
      </c>
      <c r="AF36">
        <v>35</v>
      </c>
      <c r="AH36" t="s">
        <v>197</v>
      </c>
      <c r="AJ36" t="s">
        <v>198</v>
      </c>
      <c r="AK36" t="s">
        <v>127</v>
      </c>
      <c r="AM36">
        <v>335</v>
      </c>
      <c r="AN36">
        <v>162</v>
      </c>
    </row>
    <row r="37" spans="2:40">
      <c r="B37" t="s">
        <v>39</v>
      </c>
      <c r="C37">
        <v>1</v>
      </c>
      <c r="D37" t="s">
        <v>40</v>
      </c>
      <c r="E37" t="s">
        <v>41</v>
      </c>
      <c r="H37" t="s">
        <v>70</v>
      </c>
      <c r="AC37" t="s">
        <v>69</v>
      </c>
      <c r="AD37" t="s">
        <v>68</v>
      </c>
      <c r="AE37">
        <v>64</v>
      </c>
      <c r="AF37">
        <v>36</v>
      </c>
      <c r="AH37" t="s">
        <v>171</v>
      </c>
      <c r="AJ37" t="s">
        <v>72</v>
      </c>
      <c r="AK37" t="s">
        <v>171</v>
      </c>
      <c r="AM37">
        <v>328</v>
      </c>
      <c r="AN37">
        <v>257</v>
      </c>
    </row>
    <row r="38" spans="2:40">
      <c r="B38" t="s">
        <v>39</v>
      </c>
      <c r="C38">
        <v>1</v>
      </c>
      <c r="D38" t="s">
        <v>40</v>
      </c>
      <c r="E38" t="s">
        <v>41</v>
      </c>
      <c r="H38" t="s">
        <v>70</v>
      </c>
      <c r="AC38" t="s">
        <v>69</v>
      </c>
      <c r="AD38" t="s">
        <v>68</v>
      </c>
      <c r="AE38">
        <v>64</v>
      </c>
      <c r="AF38">
        <v>37</v>
      </c>
      <c r="AH38" t="s">
        <v>171</v>
      </c>
      <c r="AJ38" t="s">
        <v>72</v>
      </c>
      <c r="AK38" t="s">
        <v>171</v>
      </c>
      <c r="AM38">
        <v>320</v>
      </c>
      <c r="AN38">
        <v>348</v>
      </c>
    </row>
    <row r="39" spans="2:40">
      <c r="B39" t="s">
        <v>39</v>
      </c>
      <c r="C39">
        <v>1</v>
      </c>
      <c r="D39" t="s">
        <v>40</v>
      </c>
      <c r="E39" t="s">
        <v>41</v>
      </c>
      <c r="H39" t="s">
        <v>70</v>
      </c>
      <c r="AC39" t="s">
        <v>69</v>
      </c>
      <c r="AD39" t="s">
        <v>68</v>
      </c>
      <c r="AE39">
        <v>64</v>
      </c>
      <c r="AF39">
        <v>38</v>
      </c>
      <c r="AH39" t="s">
        <v>160</v>
      </c>
      <c r="AJ39" t="s">
        <v>54</v>
      </c>
      <c r="AK39" t="s">
        <v>160</v>
      </c>
      <c r="AM39">
        <v>321</v>
      </c>
      <c r="AN39">
        <v>400</v>
      </c>
    </row>
    <row r="40" spans="2:40">
      <c r="B40" t="s">
        <v>39</v>
      </c>
      <c r="C40">
        <v>1</v>
      </c>
      <c r="D40" t="s">
        <v>40</v>
      </c>
      <c r="E40" t="s">
        <v>41</v>
      </c>
      <c r="H40" t="s">
        <v>70</v>
      </c>
      <c r="AC40" t="s">
        <v>69</v>
      </c>
      <c r="AD40" t="s">
        <v>68</v>
      </c>
      <c r="AE40">
        <v>64</v>
      </c>
      <c r="AF40">
        <v>39</v>
      </c>
      <c r="AH40" t="s">
        <v>197</v>
      </c>
      <c r="AJ40" t="s">
        <v>198</v>
      </c>
      <c r="AK40" t="s">
        <v>127</v>
      </c>
      <c r="AM40">
        <v>333</v>
      </c>
      <c r="AN40">
        <v>423</v>
      </c>
    </row>
    <row r="41" spans="2:40">
      <c r="B41" t="s">
        <v>39</v>
      </c>
      <c r="C41">
        <v>1</v>
      </c>
      <c r="D41" t="s">
        <v>40</v>
      </c>
      <c r="E41" t="s">
        <v>41</v>
      </c>
      <c r="H41" t="s">
        <v>70</v>
      </c>
      <c r="AC41" t="s">
        <v>69</v>
      </c>
      <c r="AD41" t="s">
        <v>68</v>
      </c>
      <c r="AE41">
        <v>64</v>
      </c>
      <c r="AF41">
        <v>40</v>
      </c>
      <c r="AH41" t="s">
        <v>195</v>
      </c>
      <c r="AJ41" t="s">
        <v>196</v>
      </c>
      <c r="AK41" t="s">
        <v>153</v>
      </c>
      <c r="AM41">
        <v>319</v>
      </c>
      <c r="AN41">
        <v>530</v>
      </c>
    </row>
    <row r="42" spans="2:40">
      <c r="B42" t="s">
        <v>39</v>
      </c>
      <c r="C42">
        <v>1</v>
      </c>
      <c r="D42" t="s">
        <v>40</v>
      </c>
      <c r="E42" t="s">
        <v>41</v>
      </c>
      <c r="H42" t="s">
        <v>70</v>
      </c>
      <c r="AC42" t="s">
        <v>69</v>
      </c>
      <c r="AD42" t="s">
        <v>68</v>
      </c>
      <c r="AE42">
        <v>64</v>
      </c>
      <c r="AF42">
        <v>41</v>
      </c>
      <c r="AH42" t="s">
        <v>200</v>
      </c>
      <c r="AJ42" t="s">
        <v>201</v>
      </c>
      <c r="AK42" t="s">
        <v>123</v>
      </c>
      <c r="AM42">
        <v>396</v>
      </c>
      <c r="AN42">
        <v>52</v>
      </c>
    </row>
    <row r="43" spans="2:40">
      <c r="B43" t="s">
        <v>39</v>
      </c>
      <c r="C43">
        <v>1</v>
      </c>
      <c r="D43" t="s">
        <v>40</v>
      </c>
      <c r="E43" t="s">
        <v>41</v>
      </c>
      <c r="H43" t="s">
        <v>70</v>
      </c>
      <c r="AC43" t="s">
        <v>69</v>
      </c>
      <c r="AD43" t="s">
        <v>68</v>
      </c>
      <c r="AE43">
        <v>64</v>
      </c>
      <c r="AF43">
        <v>42</v>
      </c>
      <c r="AH43" t="s">
        <v>194</v>
      </c>
      <c r="AJ43" t="s">
        <v>35</v>
      </c>
      <c r="AK43" t="s">
        <v>158</v>
      </c>
      <c r="AM43">
        <v>406</v>
      </c>
      <c r="AN43">
        <v>120</v>
      </c>
    </row>
    <row r="44" spans="2:40">
      <c r="B44" t="s">
        <v>39</v>
      </c>
      <c r="C44">
        <v>1</v>
      </c>
      <c r="D44" t="s">
        <v>40</v>
      </c>
      <c r="E44" t="s">
        <v>41</v>
      </c>
      <c r="H44" t="s">
        <v>70</v>
      </c>
      <c r="AC44" t="s">
        <v>69</v>
      </c>
      <c r="AD44" t="s">
        <v>68</v>
      </c>
      <c r="AE44">
        <v>64</v>
      </c>
      <c r="AF44">
        <v>43</v>
      </c>
      <c r="AH44" t="s">
        <v>160</v>
      </c>
      <c r="AJ44" t="s">
        <v>54</v>
      </c>
      <c r="AK44" t="s">
        <v>160</v>
      </c>
      <c r="AM44">
        <v>389</v>
      </c>
      <c r="AN44">
        <v>146</v>
      </c>
    </row>
    <row r="45" spans="2:40">
      <c r="B45" t="s">
        <v>39</v>
      </c>
      <c r="C45">
        <v>1</v>
      </c>
      <c r="D45" t="s">
        <v>40</v>
      </c>
      <c r="E45" t="s">
        <v>41</v>
      </c>
      <c r="H45" t="s">
        <v>70</v>
      </c>
      <c r="AC45" t="s">
        <v>69</v>
      </c>
      <c r="AD45" t="s">
        <v>68</v>
      </c>
      <c r="AE45">
        <v>64</v>
      </c>
      <c r="AF45">
        <v>44</v>
      </c>
      <c r="AH45" t="s">
        <v>197</v>
      </c>
      <c r="AJ45" t="s">
        <v>198</v>
      </c>
      <c r="AK45" t="s">
        <v>127</v>
      </c>
      <c r="AM45">
        <v>363</v>
      </c>
      <c r="AN45">
        <v>227</v>
      </c>
    </row>
    <row r="46" spans="2:40">
      <c r="B46" t="s">
        <v>39</v>
      </c>
      <c r="C46">
        <v>1</v>
      </c>
      <c r="D46" t="s">
        <v>40</v>
      </c>
      <c r="E46" t="s">
        <v>41</v>
      </c>
      <c r="H46" t="s">
        <v>70</v>
      </c>
      <c r="AC46" t="s">
        <v>69</v>
      </c>
      <c r="AD46" t="s">
        <v>68</v>
      </c>
      <c r="AE46">
        <v>64</v>
      </c>
      <c r="AF46">
        <v>45</v>
      </c>
      <c r="AH46" t="s">
        <v>194</v>
      </c>
      <c r="AJ46" t="s">
        <v>35</v>
      </c>
      <c r="AK46" t="s">
        <v>158</v>
      </c>
      <c r="AM46">
        <v>381</v>
      </c>
      <c r="AN46">
        <v>305</v>
      </c>
    </row>
    <row r="47" spans="2:40">
      <c r="B47" t="s">
        <v>39</v>
      </c>
      <c r="C47">
        <v>1</v>
      </c>
      <c r="D47" t="s">
        <v>40</v>
      </c>
      <c r="E47" t="s">
        <v>41</v>
      </c>
      <c r="H47" t="s">
        <v>70</v>
      </c>
      <c r="AC47" t="s">
        <v>69</v>
      </c>
      <c r="AD47" t="s">
        <v>68</v>
      </c>
      <c r="AE47">
        <v>64</v>
      </c>
      <c r="AF47">
        <v>46</v>
      </c>
      <c r="AH47" t="s">
        <v>171</v>
      </c>
      <c r="AJ47" t="s">
        <v>72</v>
      </c>
      <c r="AK47" t="s">
        <v>171</v>
      </c>
      <c r="AM47">
        <v>366</v>
      </c>
      <c r="AN47">
        <v>380</v>
      </c>
    </row>
    <row r="48" spans="2:40">
      <c r="B48" t="s">
        <v>39</v>
      </c>
      <c r="C48">
        <v>1</v>
      </c>
      <c r="D48" t="s">
        <v>40</v>
      </c>
      <c r="E48" t="s">
        <v>41</v>
      </c>
      <c r="H48" t="s">
        <v>70</v>
      </c>
      <c r="AC48" t="s">
        <v>69</v>
      </c>
      <c r="AD48" t="s">
        <v>68</v>
      </c>
      <c r="AE48">
        <v>64</v>
      </c>
      <c r="AF48">
        <v>47</v>
      </c>
      <c r="AH48" t="s">
        <v>194</v>
      </c>
      <c r="AJ48" t="s">
        <v>35</v>
      </c>
      <c r="AK48" t="s">
        <v>158</v>
      </c>
      <c r="AM48">
        <v>387</v>
      </c>
      <c r="AN48">
        <v>424</v>
      </c>
    </row>
    <row r="49" spans="2:40">
      <c r="B49" t="s">
        <v>39</v>
      </c>
      <c r="C49">
        <v>1</v>
      </c>
      <c r="D49" t="s">
        <v>40</v>
      </c>
      <c r="E49" t="s">
        <v>41</v>
      </c>
      <c r="H49" t="s">
        <v>70</v>
      </c>
      <c r="AC49" t="s">
        <v>69</v>
      </c>
      <c r="AD49" t="s">
        <v>68</v>
      </c>
      <c r="AE49">
        <v>64</v>
      </c>
      <c r="AF49">
        <v>48</v>
      </c>
      <c r="AH49" t="s">
        <v>200</v>
      </c>
      <c r="AJ49" t="s">
        <v>201</v>
      </c>
      <c r="AK49" t="s">
        <v>123</v>
      </c>
      <c r="AM49">
        <v>380</v>
      </c>
      <c r="AN49">
        <v>505</v>
      </c>
    </row>
    <row r="50" spans="2:40">
      <c r="B50" t="s">
        <v>39</v>
      </c>
      <c r="C50">
        <v>1</v>
      </c>
      <c r="D50" t="s">
        <v>40</v>
      </c>
      <c r="E50" t="s">
        <v>41</v>
      </c>
      <c r="H50" t="s">
        <v>70</v>
      </c>
      <c r="AC50" t="s">
        <v>69</v>
      </c>
      <c r="AD50" t="s">
        <v>68</v>
      </c>
      <c r="AE50">
        <v>64</v>
      </c>
      <c r="AF50">
        <v>49</v>
      </c>
      <c r="AH50" t="s">
        <v>218</v>
      </c>
      <c r="AJ50" t="s">
        <v>219</v>
      </c>
      <c r="AK50" t="s">
        <v>135</v>
      </c>
      <c r="AM50">
        <v>455</v>
      </c>
      <c r="AN50">
        <v>11</v>
      </c>
    </row>
    <row r="51" spans="2:40">
      <c r="B51" t="s">
        <v>39</v>
      </c>
      <c r="C51">
        <v>1</v>
      </c>
      <c r="D51" t="s">
        <v>40</v>
      </c>
      <c r="E51" t="s">
        <v>41</v>
      </c>
      <c r="H51" t="s">
        <v>70</v>
      </c>
      <c r="AC51" t="s">
        <v>69</v>
      </c>
      <c r="AD51" t="s">
        <v>68</v>
      </c>
      <c r="AE51">
        <v>64</v>
      </c>
      <c r="AF51">
        <v>50</v>
      </c>
      <c r="AH51" t="s">
        <v>171</v>
      </c>
      <c r="AJ51" t="s">
        <v>72</v>
      </c>
      <c r="AK51" t="s">
        <v>171</v>
      </c>
      <c r="AM51">
        <v>426</v>
      </c>
      <c r="AN51">
        <v>81</v>
      </c>
    </row>
    <row r="52" spans="2:40">
      <c r="B52" t="s">
        <v>39</v>
      </c>
      <c r="C52">
        <v>1</v>
      </c>
      <c r="D52" t="s">
        <v>40</v>
      </c>
      <c r="E52" t="s">
        <v>41</v>
      </c>
      <c r="H52" t="s">
        <v>70</v>
      </c>
      <c r="AC52" t="s">
        <v>69</v>
      </c>
      <c r="AD52" t="s">
        <v>68</v>
      </c>
      <c r="AE52">
        <v>64</v>
      </c>
      <c r="AF52">
        <v>51</v>
      </c>
      <c r="AH52" t="s">
        <v>171</v>
      </c>
      <c r="AJ52" t="s">
        <v>72</v>
      </c>
      <c r="AK52" t="s">
        <v>171</v>
      </c>
      <c r="AM52">
        <v>463</v>
      </c>
      <c r="AN52">
        <v>179</v>
      </c>
    </row>
    <row r="53" spans="2:40">
      <c r="B53" t="s">
        <v>39</v>
      </c>
      <c r="C53">
        <v>1</v>
      </c>
      <c r="D53" t="s">
        <v>40</v>
      </c>
      <c r="E53" t="s">
        <v>41</v>
      </c>
      <c r="H53" t="s">
        <v>70</v>
      </c>
      <c r="AC53" t="s">
        <v>69</v>
      </c>
      <c r="AD53" t="s">
        <v>68</v>
      </c>
      <c r="AE53">
        <v>64</v>
      </c>
      <c r="AF53">
        <v>52</v>
      </c>
      <c r="AH53" t="s">
        <v>197</v>
      </c>
      <c r="AJ53" t="s">
        <v>198</v>
      </c>
      <c r="AK53" t="s">
        <v>127</v>
      </c>
      <c r="AM53">
        <v>488</v>
      </c>
      <c r="AN53">
        <v>260</v>
      </c>
    </row>
    <row r="54" spans="2:40">
      <c r="B54" t="s">
        <v>39</v>
      </c>
      <c r="C54">
        <v>1</v>
      </c>
      <c r="D54" t="s">
        <v>40</v>
      </c>
      <c r="E54" t="s">
        <v>41</v>
      </c>
      <c r="H54" t="s">
        <v>70</v>
      </c>
      <c r="AC54" t="s">
        <v>69</v>
      </c>
      <c r="AD54" t="s">
        <v>68</v>
      </c>
      <c r="AE54">
        <v>64</v>
      </c>
      <c r="AF54">
        <v>53</v>
      </c>
      <c r="AH54" t="s">
        <v>197</v>
      </c>
      <c r="AJ54" t="s">
        <v>198</v>
      </c>
      <c r="AK54" t="s">
        <v>127</v>
      </c>
      <c r="AM54">
        <v>475</v>
      </c>
      <c r="AN54">
        <v>334</v>
      </c>
    </row>
    <row r="55" spans="2:40">
      <c r="B55" t="s">
        <v>39</v>
      </c>
      <c r="C55">
        <v>1</v>
      </c>
      <c r="D55" t="s">
        <v>40</v>
      </c>
      <c r="E55" t="s">
        <v>41</v>
      </c>
      <c r="H55" t="s">
        <v>70</v>
      </c>
      <c r="AC55" t="s">
        <v>69</v>
      </c>
      <c r="AD55" t="s">
        <v>68</v>
      </c>
      <c r="AE55">
        <v>64</v>
      </c>
      <c r="AF55">
        <v>54</v>
      </c>
      <c r="AH55" t="s">
        <v>171</v>
      </c>
      <c r="AJ55" t="s">
        <v>72</v>
      </c>
      <c r="AK55" t="s">
        <v>171</v>
      </c>
      <c r="AM55">
        <v>478</v>
      </c>
      <c r="AN55">
        <v>360</v>
      </c>
    </row>
    <row r="56" spans="2:40">
      <c r="B56" t="s">
        <v>39</v>
      </c>
      <c r="C56">
        <v>1</v>
      </c>
      <c r="D56" t="s">
        <v>40</v>
      </c>
      <c r="E56" t="s">
        <v>41</v>
      </c>
      <c r="H56" t="s">
        <v>70</v>
      </c>
      <c r="AC56" t="s">
        <v>69</v>
      </c>
      <c r="AD56" t="s">
        <v>68</v>
      </c>
      <c r="AE56">
        <v>64</v>
      </c>
      <c r="AF56">
        <v>55</v>
      </c>
      <c r="AH56" t="s">
        <v>171</v>
      </c>
      <c r="AJ56" t="s">
        <v>72</v>
      </c>
      <c r="AK56" t="s">
        <v>171</v>
      </c>
      <c r="AM56">
        <v>429</v>
      </c>
      <c r="AN56">
        <v>470</v>
      </c>
    </row>
    <row r="57" spans="2:40">
      <c r="B57" t="s">
        <v>39</v>
      </c>
      <c r="C57">
        <v>1</v>
      </c>
      <c r="D57" t="s">
        <v>40</v>
      </c>
      <c r="E57" t="s">
        <v>41</v>
      </c>
      <c r="H57" t="s">
        <v>70</v>
      </c>
      <c r="AC57" t="s">
        <v>69</v>
      </c>
      <c r="AD57" t="s">
        <v>68</v>
      </c>
      <c r="AE57">
        <v>64</v>
      </c>
      <c r="AF57">
        <v>56</v>
      </c>
      <c r="AH57" t="s">
        <v>200</v>
      </c>
      <c r="AJ57" t="s">
        <v>201</v>
      </c>
      <c r="AK57" t="s">
        <v>123</v>
      </c>
      <c r="AM57">
        <v>434</v>
      </c>
      <c r="AN57">
        <v>505</v>
      </c>
    </row>
    <row r="58" spans="2:40">
      <c r="B58" t="s">
        <v>39</v>
      </c>
      <c r="C58">
        <v>1</v>
      </c>
      <c r="D58" t="s">
        <v>40</v>
      </c>
      <c r="E58" t="s">
        <v>41</v>
      </c>
      <c r="H58" t="s">
        <v>70</v>
      </c>
      <c r="AC58" t="s">
        <v>69</v>
      </c>
      <c r="AD58" t="s">
        <v>68</v>
      </c>
      <c r="AE58">
        <v>64</v>
      </c>
      <c r="AF58">
        <v>57</v>
      </c>
      <c r="AH58" t="s">
        <v>200</v>
      </c>
      <c r="AJ58" t="s">
        <v>201</v>
      </c>
      <c r="AK58" t="s">
        <v>123</v>
      </c>
      <c r="AM58">
        <v>494</v>
      </c>
      <c r="AN58">
        <v>47</v>
      </c>
    </row>
    <row r="59" spans="2:40">
      <c r="B59" t="s">
        <v>39</v>
      </c>
      <c r="C59">
        <v>1</v>
      </c>
      <c r="D59" t="s">
        <v>40</v>
      </c>
      <c r="E59" t="s">
        <v>41</v>
      </c>
      <c r="H59" t="s">
        <v>70</v>
      </c>
      <c r="AC59" t="s">
        <v>69</v>
      </c>
      <c r="AD59" t="s">
        <v>68</v>
      </c>
      <c r="AE59">
        <v>64</v>
      </c>
      <c r="AF59">
        <v>58</v>
      </c>
      <c r="AH59" t="s">
        <v>160</v>
      </c>
      <c r="AJ59" t="s">
        <v>54</v>
      </c>
      <c r="AK59" t="s">
        <v>160</v>
      </c>
      <c r="AM59">
        <v>501</v>
      </c>
      <c r="AN59">
        <v>112</v>
      </c>
    </row>
    <row r="60" spans="2:40">
      <c r="B60" t="s">
        <v>39</v>
      </c>
      <c r="C60">
        <v>1</v>
      </c>
      <c r="D60" t="s">
        <v>40</v>
      </c>
      <c r="E60" t="s">
        <v>41</v>
      </c>
      <c r="H60" t="s">
        <v>70</v>
      </c>
      <c r="AC60" t="s">
        <v>69</v>
      </c>
      <c r="AD60" t="s">
        <v>68</v>
      </c>
      <c r="AE60">
        <v>64</v>
      </c>
      <c r="AF60">
        <v>59</v>
      </c>
      <c r="AH60" t="s">
        <v>200</v>
      </c>
      <c r="AJ60" t="s">
        <v>201</v>
      </c>
      <c r="AK60" t="s">
        <v>123</v>
      </c>
      <c r="AM60">
        <v>546</v>
      </c>
      <c r="AN60">
        <v>179</v>
      </c>
    </row>
    <row r="61" spans="2:40">
      <c r="B61" t="s">
        <v>39</v>
      </c>
      <c r="C61">
        <v>1</v>
      </c>
      <c r="D61" t="s">
        <v>40</v>
      </c>
      <c r="E61" t="s">
        <v>41</v>
      </c>
      <c r="H61" t="s">
        <v>70</v>
      </c>
      <c r="AC61" t="s">
        <v>69</v>
      </c>
      <c r="AD61" t="s">
        <v>68</v>
      </c>
      <c r="AE61">
        <v>64</v>
      </c>
      <c r="AF61">
        <v>60</v>
      </c>
      <c r="AH61" t="s">
        <v>160</v>
      </c>
      <c r="AJ61" t="s">
        <v>54</v>
      </c>
      <c r="AK61" t="s">
        <v>160</v>
      </c>
      <c r="AM61">
        <v>543</v>
      </c>
      <c r="AN61">
        <v>215</v>
      </c>
    </row>
    <row r="62" spans="2:40">
      <c r="B62" t="s">
        <v>39</v>
      </c>
      <c r="C62">
        <v>1</v>
      </c>
      <c r="D62" t="s">
        <v>40</v>
      </c>
      <c r="E62" t="s">
        <v>41</v>
      </c>
      <c r="H62" t="s">
        <v>70</v>
      </c>
      <c r="AC62" t="s">
        <v>69</v>
      </c>
      <c r="AD62" t="s">
        <v>68</v>
      </c>
      <c r="AE62">
        <v>64</v>
      </c>
      <c r="AF62">
        <v>61</v>
      </c>
      <c r="AH62" t="s">
        <v>197</v>
      </c>
      <c r="AJ62" t="s">
        <v>198</v>
      </c>
      <c r="AK62" t="s">
        <v>127</v>
      </c>
      <c r="AM62">
        <v>530</v>
      </c>
      <c r="AN62">
        <v>297</v>
      </c>
    </row>
    <row r="63" spans="2:40">
      <c r="B63" t="s">
        <v>39</v>
      </c>
      <c r="C63">
        <v>1</v>
      </c>
      <c r="D63" t="s">
        <v>40</v>
      </c>
      <c r="E63" t="s">
        <v>41</v>
      </c>
      <c r="H63" t="s">
        <v>70</v>
      </c>
      <c r="AC63" t="s">
        <v>69</v>
      </c>
      <c r="AD63" t="s">
        <v>68</v>
      </c>
      <c r="AE63">
        <v>64</v>
      </c>
      <c r="AF63">
        <v>62</v>
      </c>
      <c r="AH63" t="s">
        <v>160</v>
      </c>
      <c r="AJ63" t="s">
        <v>54</v>
      </c>
      <c r="AK63" t="s">
        <v>160</v>
      </c>
      <c r="AM63">
        <v>506</v>
      </c>
      <c r="AN63">
        <v>397</v>
      </c>
    </row>
    <row r="64" spans="2:40">
      <c r="B64" t="s">
        <v>39</v>
      </c>
      <c r="C64">
        <v>1</v>
      </c>
      <c r="D64" t="s">
        <v>40</v>
      </c>
      <c r="E64" t="s">
        <v>41</v>
      </c>
      <c r="H64" t="s">
        <v>70</v>
      </c>
      <c r="AC64" t="s">
        <v>69</v>
      </c>
      <c r="AD64" t="s">
        <v>68</v>
      </c>
      <c r="AE64">
        <v>64</v>
      </c>
      <c r="AF64">
        <v>63</v>
      </c>
      <c r="AH64" t="s">
        <v>197</v>
      </c>
      <c r="AJ64" t="s">
        <v>198</v>
      </c>
      <c r="AK64" t="s">
        <v>127</v>
      </c>
      <c r="AM64">
        <v>534</v>
      </c>
      <c r="AN64">
        <v>486</v>
      </c>
    </row>
    <row r="65" spans="2:40">
      <c r="B65" t="s">
        <v>39</v>
      </c>
      <c r="C65">
        <v>1</v>
      </c>
      <c r="D65" t="s">
        <v>40</v>
      </c>
      <c r="E65" t="s">
        <v>41</v>
      </c>
      <c r="H65" t="s">
        <v>70</v>
      </c>
      <c r="AC65" t="s">
        <v>69</v>
      </c>
      <c r="AD65" t="s">
        <v>68</v>
      </c>
      <c r="AE65">
        <v>64</v>
      </c>
      <c r="AF65">
        <v>64</v>
      </c>
      <c r="AH65" t="s">
        <v>171</v>
      </c>
      <c r="AJ65" t="s">
        <v>72</v>
      </c>
      <c r="AK65" t="s">
        <v>171</v>
      </c>
      <c r="AM65">
        <v>523</v>
      </c>
      <c r="AN65">
        <v>550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40769-1D19-491F-8E92-A7083ACA759A}">
  <dimension ref="A1:AN65"/>
  <sheetViews>
    <sheetView workbookViewId="0"/>
  </sheetViews>
  <sheetFormatPr defaultColWidth="11.42578125" defaultRowHeight="15"/>
  <sheetData>
    <row r="1" spans="1:40">
      <c r="A1" s="3" t="s">
        <v>6</v>
      </c>
      <c r="B1" s="3" t="s">
        <v>175</v>
      </c>
      <c r="C1" s="3" t="s">
        <v>8</v>
      </c>
      <c r="D1" s="3" t="s">
        <v>9</v>
      </c>
      <c r="E1" s="3" t="s">
        <v>10</v>
      </c>
      <c r="F1" s="3" t="s">
        <v>176</v>
      </c>
      <c r="G1" s="3" t="s">
        <v>12</v>
      </c>
      <c r="H1" s="3" t="s">
        <v>13</v>
      </c>
      <c r="I1" s="3" t="s">
        <v>14</v>
      </c>
      <c r="J1" s="3" t="s">
        <v>177</v>
      </c>
      <c r="K1" s="3" t="s">
        <v>16</v>
      </c>
      <c r="L1" s="3" t="s">
        <v>17</v>
      </c>
      <c r="M1" s="3" t="s">
        <v>18</v>
      </c>
      <c r="N1" s="3" t="s">
        <v>19</v>
      </c>
      <c r="O1" s="3" t="s">
        <v>20</v>
      </c>
      <c r="P1" s="3" t="s">
        <v>178</v>
      </c>
      <c r="Q1" s="3" t="s">
        <v>22</v>
      </c>
      <c r="R1" s="3" t="s">
        <v>23</v>
      </c>
      <c r="S1" s="3" t="s">
        <v>24</v>
      </c>
      <c r="T1" s="3" t="s">
        <v>25</v>
      </c>
      <c r="U1" s="3" t="s">
        <v>179</v>
      </c>
      <c r="V1" s="3" t="s">
        <v>180</v>
      </c>
      <c r="W1" s="3" t="s">
        <v>181</v>
      </c>
      <c r="X1" s="3" t="s">
        <v>29</v>
      </c>
      <c r="Y1" s="3" t="s">
        <v>30</v>
      </c>
      <c r="Z1" s="3" t="s">
        <v>31</v>
      </c>
      <c r="AA1" s="3" t="s">
        <v>182</v>
      </c>
      <c r="AB1" s="3" t="s">
        <v>183</v>
      </c>
      <c r="AC1" s="3" t="s">
        <v>184</v>
      </c>
      <c r="AD1" s="3" t="s">
        <v>185</v>
      </c>
      <c r="AE1" s="3" t="s">
        <v>186</v>
      </c>
      <c r="AF1" s="3" t="s">
        <v>187</v>
      </c>
      <c r="AG1" s="3" t="s">
        <v>188</v>
      </c>
      <c r="AH1" s="3" t="s">
        <v>189</v>
      </c>
      <c r="AI1" s="3" t="s">
        <v>190</v>
      </c>
      <c r="AJ1" s="3" t="s">
        <v>191</v>
      </c>
      <c r="AK1" s="3" t="s">
        <v>2</v>
      </c>
      <c r="AL1" s="3" t="s">
        <v>1</v>
      </c>
      <c r="AM1" s="3" t="s">
        <v>192</v>
      </c>
      <c r="AN1" s="3" t="s">
        <v>193</v>
      </c>
    </row>
    <row r="2" spans="1:40">
      <c r="B2" t="s">
        <v>39</v>
      </c>
      <c r="C2">
        <v>1</v>
      </c>
      <c r="D2" t="s">
        <v>40</v>
      </c>
      <c r="E2" t="s">
        <v>41</v>
      </c>
      <c r="H2" t="s">
        <v>76</v>
      </c>
      <c r="AC2" t="s">
        <v>75</v>
      </c>
      <c r="AD2" t="s">
        <v>74</v>
      </c>
      <c r="AE2">
        <v>64</v>
      </c>
      <c r="AF2">
        <v>1</v>
      </c>
      <c r="AH2" t="s">
        <v>171</v>
      </c>
      <c r="AJ2" t="s">
        <v>72</v>
      </c>
      <c r="AK2" t="s">
        <v>171</v>
      </c>
      <c r="AM2">
        <v>47</v>
      </c>
      <c r="AN2">
        <v>39</v>
      </c>
    </row>
    <row r="3" spans="1:40">
      <c r="B3" t="s">
        <v>39</v>
      </c>
      <c r="C3">
        <v>1</v>
      </c>
      <c r="D3" t="s">
        <v>40</v>
      </c>
      <c r="E3" t="s">
        <v>41</v>
      </c>
      <c r="H3" t="s">
        <v>76</v>
      </c>
      <c r="AC3" t="s">
        <v>75</v>
      </c>
      <c r="AD3" t="s">
        <v>74</v>
      </c>
      <c r="AE3">
        <v>64</v>
      </c>
      <c r="AF3">
        <v>2</v>
      </c>
      <c r="AH3" t="s">
        <v>202</v>
      </c>
      <c r="AJ3" t="s">
        <v>203</v>
      </c>
      <c r="AK3" t="s">
        <v>153</v>
      </c>
      <c r="AM3">
        <v>14</v>
      </c>
      <c r="AN3">
        <v>74</v>
      </c>
    </row>
    <row r="4" spans="1:40">
      <c r="B4" t="s">
        <v>39</v>
      </c>
      <c r="C4">
        <v>1</v>
      </c>
      <c r="D4" t="s">
        <v>40</v>
      </c>
      <c r="E4" t="s">
        <v>41</v>
      </c>
      <c r="H4" t="s">
        <v>76</v>
      </c>
      <c r="AC4" t="s">
        <v>75</v>
      </c>
      <c r="AD4" t="s">
        <v>74</v>
      </c>
      <c r="AE4">
        <v>64</v>
      </c>
      <c r="AF4">
        <v>3</v>
      </c>
      <c r="AH4" t="s">
        <v>197</v>
      </c>
      <c r="AJ4" t="s">
        <v>198</v>
      </c>
      <c r="AK4" t="s">
        <v>127</v>
      </c>
      <c r="AM4">
        <v>65</v>
      </c>
      <c r="AN4">
        <v>206</v>
      </c>
    </row>
    <row r="5" spans="1:40">
      <c r="B5" t="s">
        <v>39</v>
      </c>
      <c r="C5">
        <v>1</v>
      </c>
      <c r="D5" t="s">
        <v>40</v>
      </c>
      <c r="E5" t="s">
        <v>41</v>
      </c>
      <c r="H5" t="s">
        <v>76</v>
      </c>
      <c r="AC5" t="s">
        <v>75</v>
      </c>
      <c r="AD5" t="s">
        <v>74</v>
      </c>
      <c r="AE5">
        <v>64</v>
      </c>
      <c r="AF5">
        <v>4</v>
      </c>
      <c r="AH5" t="s">
        <v>194</v>
      </c>
      <c r="AJ5" t="s">
        <v>35</v>
      </c>
      <c r="AK5" t="s">
        <v>158</v>
      </c>
      <c r="AM5">
        <v>16</v>
      </c>
      <c r="AN5">
        <v>269</v>
      </c>
    </row>
    <row r="6" spans="1:40">
      <c r="B6" t="s">
        <v>39</v>
      </c>
      <c r="C6">
        <v>1</v>
      </c>
      <c r="D6" t="s">
        <v>40</v>
      </c>
      <c r="E6" t="s">
        <v>41</v>
      </c>
      <c r="H6" t="s">
        <v>76</v>
      </c>
      <c r="AC6" t="s">
        <v>75</v>
      </c>
      <c r="AD6" t="s">
        <v>74</v>
      </c>
      <c r="AE6">
        <v>64</v>
      </c>
      <c r="AF6">
        <v>5</v>
      </c>
      <c r="AH6" t="s">
        <v>200</v>
      </c>
      <c r="AJ6" t="s">
        <v>201</v>
      </c>
      <c r="AK6" t="s">
        <v>123</v>
      </c>
      <c r="AM6">
        <v>32</v>
      </c>
      <c r="AN6">
        <v>350</v>
      </c>
    </row>
    <row r="7" spans="1:40">
      <c r="B7" t="s">
        <v>39</v>
      </c>
      <c r="C7">
        <v>1</v>
      </c>
      <c r="D7" t="s">
        <v>40</v>
      </c>
      <c r="E7" t="s">
        <v>41</v>
      </c>
      <c r="H7" t="s">
        <v>76</v>
      </c>
      <c r="AC7" t="s">
        <v>75</v>
      </c>
      <c r="AD7" t="s">
        <v>74</v>
      </c>
      <c r="AE7">
        <v>64</v>
      </c>
      <c r="AF7">
        <v>6</v>
      </c>
      <c r="AH7" t="s">
        <v>194</v>
      </c>
      <c r="AJ7" t="s">
        <v>35</v>
      </c>
      <c r="AK7" t="s">
        <v>158</v>
      </c>
      <c r="AM7">
        <v>35</v>
      </c>
      <c r="AN7">
        <v>355</v>
      </c>
    </row>
    <row r="8" spans="1:40">
      <c r="B8" t="s">
        <v>39</v>
      </c>
      <c r="C8">
        <v>1</v>
      </c>
      <c r="D8" t="s">
        <v>40</v>
      </c>
      <c r="E8" t="s">
        <v>41</v>
      </c>
      <c r="H8" t="s">
        <v>76</v>
      </c>
      <c r="AC8" t="s">
        <v>75</v>
      </c>
      <c r="AD8" t="s">
        <v>74</v>
      </c>
      <c r="AE8">
        <v>64</v>
      </c>
      <c r="AF8">
        <v>7</v>
      </c>
      <c r="AH8" t="s">
        <v>220</v>
      </c>
      <c r="AJ8" t="s">
        <v>221</v>
      </c>
      <c r="AK8" t="s">
        <v>160</v>
      </c>
      <c r="AM8">
        <v>39</v>
      </c>
      <c r="AN8">
        <v>430</v>
      </c>
    </row>
    <row r="9" spans="1:40">
      <c r="B9" t="s">
        <v>39</v>
      </c>
      <c r="C9">
        <v>1</v>
      </c>
      <c r="D9" t="s">
        <v>40</v>
      </c>
      <c r="E9" t="s">
        <v>41</v>
      </c>
      <c r="H9" t="s">
        <v>76</v>
      </c>
      <c r="AC9" t="s">
        <v>75</v>
      </c>
      <c r="AD9" t="s">
        <v>74</v>
      </c>
      <c r="AE9">
        <v>64</v>
      </c>
      <c r="AF9">
        <v>8</v>
      </c>
      <c r="AH9" t="s">
        <v>218</v>
      </c>
      <c r="AJ9" t="s">
        <v>219</v>
      </c>
      <c r="AK9" t="s">
        <v>135</v>
      </c>
      <c r="AM9">
        <v>50</v>
      </c>
      <c r="AN9">
        <v>506</v>
      </c>
    </row>
    <row r="10" spans="1:40">
      <c r="B10" t="s">
        <v>39</v>
      </c>
      <c r="C10">
        <v>1</v>
      </c>
      <c r="D10" t="s">
        <v>40</v>
      </c>
      <c r="E10" t="s">
        <v>41</v>
      </c>
      <c r="H10" t="s">
        <v>76</v>
      </c>
      <c r="AC10" t="s">
        <v>75</v>
      </c>
      <c r="AD10" t="s">
        <v>74</v>
      </c>
      <c r="AE10">
        <v>64</v>
      </c>
      <c r="AF10">
        <v>9</v>
      </c>
      <c r="AH10" t="s">
        <v>194</v>
      </c>
      <c r="AJ10" t="s">
        <v>35</v>
      </c>
      <c r="AK10" t="s">
        <v>158</v>
      </c>
      <c r="AM10">
        <v>92</v>
      </c>
      <c r="AN10">
        <v>67</v>
      </c>
    </row>
    <row r="11" spans="1:40">
      <c r="B11" t="s">
        <v>39</v>
      </c>
      <c r="C11">
        <v>1</v>
      </c>
      <c r="D11" t="s">
        <v>40</v>
      </c>
      <c r="E11" t="s">
        <v>41</v>
      </c>
      <c r="H11" t="s">
        <v>76</v>
      </c>
      <c r="AC11" t="s">
        <v>75</v>
      </c>
      <c r="AD11" t="s">
        <v>74</v>
      </c>
      <c r="AE11">
        <v>64</v>
      </c>
      <c r="AF11">
        <v>10</v>
      </c>
      <c r="AH11" t="s">
        <v>195</v>
      </c>
      <c r="AJ11" t="s">
        <v>196</v>
      </c>
      <c r="AK11" t="s">
        <v>153</v>
      </c>
      <c r="AM11">
        <v>72</v>
      </c>
      <c r="AN11">
        <v>114</v>
      </c>
    </row>
    <row r="12" spans="1:40">
      <c r="B12" t="s">
        <v>39</v>
      </c>
      <c r="C12">
        <v>1</v>
      </c>
      <c r="D12" t="s">
        <v>40</v>
      </c>
      <c r="E12" t="s">
        <v>41</v>
      </c>
      <c r="H12" t="s">
        <v>76</v>
      </c>
      <c r="AC12" t="s">
        <v>75</v>
      </c>
      <c r="AD12" t="s">
        <v>74</v>
      </c>
      <c r="AE12">
        <v>64</v>
      </c>
      <c r="AF12">
        <v>11</v>
      </c>
      <c r="AH12" t="s">
        <v>195</v>
      </c>
      <c r="AJ12" t="s">
        <v>196</v>
      </c>
      <c r="AK12" t="s">
        <v>153</v>
      </c>
      <c r="AM12">
        <v>117</v>
      </c>
      <c r="AN12">
        <v>151</v>
      </c>
    </row>
    <row r="13" spans="1:40">
      <c r="B13" t="s">
        <v>39</v>
      </c>
      <c r="C13">
        <v>1</v>
      </c>
      <c r="D13" t="s">
        <v>40</v>
      </c>
      <c r="E13" t="s">
        <v>41</v>
      </c>
      <c r="H13" t="s">
        <v>76</v>
      </c>
      <c r="AC13" t="s">
        <v>75</v>
      </c>
      <c r="AD13" t="s">
        <v>74</v>
      </c>
      <c r="AE13">
        <v>64</v>
      </c>
      <c r="AF13">
        <v>12</v>
      </c>
      <c r="AH13" t="s">
        <v>202</v>
      </c>
      <c r="AJ13" t="s">
        <v>203</v>
      </c>
      <c r="AK13" t="s">
        <v>153</v>
      </c>
      <c r="AM13">
        <v>105</v>
      </c>
      <c r="AN13">
        <v>237</v>
      </c>
    </row>
    <row r="14" spans="1:40">
      <c r="B14" t="s">
        <v>39</v>
      </c>
      <c r="C14">
        <v>1</v>
      </c>
      <c r="D14" t="s">
        <v>40</v>
      </c>
      <c r="E14" t="s">
        <v>41</v>
      </c>
      <c r="H14" t="s">
        <v>76</v>
      </c>
      <c r="AC14" t="s">
        <v>75</v>
      </c>
      <c r="AD14" t="s">
        <v>74</v>
      </c>
      <c r="AE14">
        <v>64</v>
      </c>
      <c r="AF14">
        <v>13</v>
      </c>
      <c r="AH14" t="s">
        <v>195</v>
      </c>
      <c r="AJ14" t="s">
        <v>196</v>
      </c>
      <c r="AK14" t="s">
        <v>153</v>
      </c>
      <c r="AM14">
        <v>126</v>
      </c>
      <c r="AN14">
        <v>340</v>
      </c>
    </row>
    <row r="15" spans="1:40">
      <c r="B15" t="s">
        <v>39</v>
      </c>
      <c r="C15">
        <v>1</v>
      </c>
      <c r="D15" t="s">
        <v>40</v>
      </c>
      <c r="E15" t="s">
        <v>41</v>
      </c>
      <c r="H15" t="s">
        <v>76</v>
      </c>
      <c r="AC15" t="s">
        <v>75</v>
      </c>
      <c r="AD15" t="s">
        <v>74</v>
      </c>
      <c r="AE15">
        <v>64</v>
      </c>
      <c r="AF15">
        <v>14</v>
      </c>
      <c r="AH15" t="s">
        <v>195</v>
      </c>
      <c r="AJ15" t="s">
        <v>196</v>
      </c>
      <c r="AK15" t="s">
        <v>153</v>
      </c>
      <c r="AM15">
        <v>74</v>
      </c>
      <c r="AN15">
        <v>399</v>
      </c>
    </row>
    <row r="16" spans="1:40">
      <c r="B16" t="s">
        <v>39</v>
      </c>
      <c r="C16">
        <v>1</v>
      </c>
      <c r="D16" t="s">
        <v>40</v>
      </c>
      <c r="E16" t="s">
        <v>41</v>
      </c>
      <c r="H16" t="s">
        <v>76</v>
      </c>
      <c r="AC16" t="s">
        <v>75</v>
      </c>
      <c r="AD16" t="s">
        <v>74</v>
      </c>
      <c r="AE16">
        <v>64</v>
      </c>
      <c r="AF16">
        <v>15</v>
      </c>
      <c r="AH16" t="s">
        <v>220</v>
      </c>
      <c r="AJ16" t="s">
        <v>221</v>
      </c>
      <c r="AK16" t="s">
        <v>160</v>
      </c>
      <c r="AM16">
        <v>121</v>
      </c>
      <c r="AN16">
        <v>460</v>
      </c>
    </row>
    <row r="17" spans="2:40">
      <c r="B17" t="s">
        <v>39</v>
      </c>
      <c r="C17">
        <v>1</v>
      </c>
      <c r="D17" t="s">
        <v>40</v>
      </c>
      <c r="E17" t="s">
        <v>41</v>
      </c>
      <c r="H17" t="s">
        <v>76</v>
      </c>
      <c r="AC17" t="s">
        <v>75</v>
      </c>
      <c r="AD17" t="s">
        <v>74</v>
      </c>
      <c r="AE17">
        <v>64</v>
      </c>
      <c r="AF17">
        <v>16</v>
      </c>
      <c r="AH17" t="s">
        <v>166</v>
      </c>
      <c r="AJ17" t="s">
        <v>52</v>
      </c>
      <c r="AK17" t="s">
        <v>166</v>
      </c>
      <c r="AM17">
        <v>90</v>
      </c>
      <c r="AN17">
        <v>559</v>
      </c>
    </row>
    <row r="18" spans="2:40">
      <c r="B18" t="s">
        <v>39</v>
      </c>
      <c r="C18">
        <v>1</v>
      </c>
      <c r="D18" t="s">
        <v>40</v>
      </c>
      <c r="E18" t="s">
        <v>41</v>
      </c>
      <c r="H18" t="s">
        <v>76</v>
      </c>
      <c r="AC18" t="s">
        <v>75</v>
      </c>
      <c r="AD18" t="s">
        <v>74</v>
      </c>
      <c r="AE18">
        <v>64</v>
      </c>
      <c r="AF18">
        <v>17</v>
      </c>
      <c r="AH18" t="s">
        <v>206</v>
      </c>
      <c r="AJ18" t="s">
        <v>207</v>
      </c>
      <c r="AK18" t="s">
        <v>127</v>
      </c>
      <c r="AM18">
        <v>210</v>
      </c>
      <c r="AN18">
        <v>7</v>
      </c>
    </row>
    <row r="19" spans="2:40">
      <c r="B19" t="s">
        <v>39</v>
      </c>
      <c r="C19">
        <v>1</v>
      </c>
      <c r="D19" t="s">
        <v>40</v>
      </c>
      <c r="E19" t="s">
        <v>41</v>
      </c>
      <c r="H19" t="s">
        <v>76</v>
      </c>
      <c r="AC19" t="s">
        <v>75</v>
      </c>
      <c r="AD19" t="s">
        <v>74</v>
      </c>
      <c r="AE19">
        <v>64</v>
      </c>
      <c r="AF19">
        <v>18</v>
      </c>
      <c r="AH19" t="s">
        <v>166</v>
      </c>
      <c r="AJ19" t="s">
        <v>52</v>
      </c>
      <c r="AK19" t="s">
        <v>166</v>
      </c>
      <c r="AM19">
        <v>211</v>
      </c>
      <c r="AN19">
        <v>90</v>
      </c>
    </row>
    <row r="20" spans="2:40">
      <c r="B20" t="s">
        <v>39</v>
      </c>
      <c r="C20">
        <v>1</v>
      </c>
      <c r="D20" t="s">
        <v>40</v>
      </c>
      <c r="E20" t="s">
        <v>41</v>
      </c>
      <c r="H20" t="s">
        <v>76</v>
      </c>
      <c r="AC20" t="s">
        <v>75</v>
      </c>
      <c r="AD20" t="s">
        <v>74</v>
      </c>
      <c r="AE20">
        <v>64</v>
      </c>
      <c r="AF20">
        <v>19</v>
      </c>
      <c r="AH20" t="s">
        <v>194</v>
      </c>
      <c r="AJ20" t="s">
        <v>35</v>
      </c>
      <c r="AK20" t="s">
        <v>158</v>
      </c>
      <c r="AM20">
        <v>193</v>
      </c>
      <c r="AN20">
        <v>157</v>
      </c>
    </row>
    <row r="21" spans="2:40">
      <c r="B21" t="s">
        <v>39</v>
      </c>
      <c r="C21">
        <v>1</v>
      </c>
      <c r="D21" t="s">
        <v>40</v>
      </c>
      <c r="E21" t="s">
        <v>41</v>
      </c>
      <c r="H21" t="s">
        <v>76</v>
      </c>
      <c r="AC21" t="s">
        <v>75</v>
      </c>
      <c r="AD21" t="s">
        <v>74</v>
      </c>
      <c r="AE21">
        <v>64</v>
      </c>
      <c r="AF21">
        <v>20</v>
      </c>
      <c r="AH21" t="s">
        <v>197</v>
      </c>
      <c r="AJ21" t="s">
        <v>198</v>
      </c>
      <c r="AK21" t="s">
        <v>127</v>
      </c>
      <c r="AM21">
        <v>167</v>
      </c>
      <c r="AN21">
        <v>276</v>
      </c>
    </row>
    <row r="22" spans="2:40">
      <c r="B22" t="s">
        <v>39</v>
      </c>
      <c r="C22">
        <v>1</v>
      </c>
      <c r="D22" t="s">
        <v>40</v>
      </c>
      <c r="E22" t="s">
        <v>41</v>
      </c>
      <c r="H22" t="s">
        <v>76</v>
      </c>
      <c r="AC22" t="s">
        <v>75</v>
      </c>
      <c r="AD22" t="s">
        <v>74</v>
      </c>
      <c r="AE22">
        <v>64</v>
      </c>
      <c r="AF22">
        <v>21</v>
      </c>
      <c r="AH22" t="s">
        <v>220</v>
      </c>
      <c r="AJ22" t="s">
        <v>221</v>
      </c>
      <c r="AK22" t="s">
        <v>160</v>
      </c>
      <c r="AM22">
        <v>186</v>
      </c>
      <c r="AN22">
        <v>317</v>
      </c>
    </row>
    <row r="23" spans="2:40">
      <c r="B23" t="s">
        <v>39</v>
      </c>
      <c r="C23">
        <v>1</v>
      </c>
      <c r="D23" t="s">
        <v>40</v>
      </c>
      <c r="E23" t="s">
        <v>41</v>
      </c>
      <c r="H23" t="s">
        <v>76</v>
      </c>
      <c r="AC23" t="s">
        <v>75</v>
      </c>
      <c r="AD23" t="s">
        <v>74</v>
      </c>
      <c r="AE23">
        <v>64</v>
      </c>
      <c r="AF23">
        <v>22</v>
      </c>
      <c r="AH23" t="s">
        <v>195</v>
      </c>
      <c r="AJ23" t="s">
        <v>196</v>
      </c>
      <c r="AK23" t="s">
        <v>153</v>
      </c>
      <c r="AM23">
        <v>196</v>
      </c>
      <c r="AN23">
        <v>413</v>
      </c>
    </row>
    <row r="24" spans="2:40">
      <c r="B24" t="s">
        <v>39</v>
      </c>
      <c r="C24">
        <v>1</v>
      </c>
      <c r="D24" t="s">
        <v>40</v>
      </c>
      <c r="E24" t="s">
        <v>41</v>
      </c>
      <c r="H24" t="s">
        <v>76</v>
      </c>
      <c r="AC24" t="s">
        <v>75</v>
      </c>
      <c r="AD24" t="s">
        <v>74</v>
      </c>
      <c r="AE24">
        <v>64</v>
      </c>
      <c r="AF24">
        <v>23</v>
      </c>
      <c r="AH24" t="s">
        <v>197</v>
      </c>
      <c r="AJ24" t="s">
        <v>198</v>
      </c>
      <c r="AK24" t="s">
        <v>127</v>
      </c>
      <c r="AM24">
        <v>158</v>
      </c>
      <c r="AN24">
        <v>472</v>
      </c>
    </row>
    <row r="25" spans="2:40">
      <c r="B25" t="s">
        <v>39</v>
      </c>
      <c r="C25">
        <v>1</v>
      </c>
      <c r="D25" t="s">
        <v>40</v>
      </c>
      <c r="E25" t="s">
        <v>41</v>
      </c>
      <c r="H25" t="s">
        <v>76</v>
      </c>
      <c r="AC25" t="s">
        <v>75</v>
      </c>
      <c r="AD25" t="s">
        <v>74</v>
      </c>
      <c r="AE25">
        <v>64</v>
      </c>
      <c r="AF25">
        <v>24</v>
      </c>
      <c r="AH25" t="s">
        <v>200</v>
      </c>
      <c r="AJ25" t="s">
        <v>201</v>
      </c>
      <c r="AK25" t="s">
        <v>123</v>
      </c>
      <c r="AM25">
        <v>211</v>
      </c>
      <c r="AN25">
        <v>510</v>
      </c>
    </row>
    <row r="26" spans="2:40">
      <c r="B26" t="s">
        <v>39</v>
      </c>
      <c r="C26">
        <v>1</v>
      </c>
      <c r="D26" t="s">
        <v>40</v>
      </c>
      <c r="E26" t="s">
        <v>41</v>
      </c>
      <c r="H26" t="s">
        <v>76</v>
      </c>
      <c r="AC26" t="s">
        <v>75</v>
      </c>
      <c r="AD26" t="s">
        <v>74</v>
      </c>
      <c r="AE26">
        <v>64</v>
      </c>
      <c r="AF26">
        <v>25</v>
      </c>
      <c r="AH26" t="s">
        <v>194</v>
      </c>
      <c r="AJ26" t="s">
        <v>35</v>
      </c>
      <c r="AK26" t="s">
        <v>158</v>
      </c>
      <c r="AM26">
        <v>232</v>
      </c>
      <c r="AN26">
        <v>20</v>
      </c>
    </row>
    <row r="27" spans="2:40">
      <c r="B27" t="s">
        <v>39</v>
      </c>
      <c r="C27">
        <v>1</v>
      </c>
      <c r="D27" t="s">
        <v>40</v>
      </c>
      <c r="E27" t="s">
        <v>41</v>
      </c>
      <c r="H27" t="s">
        <v>76</v>
      </c>
      <c r="AC27" t="s">
        <v>75</v>
      </c>
      <c r="AD27" t="s">
        <v>74</v>
      </c>
      <c r="AE27">
        <v>64</v>
      </c>
      <c r="AF27">
        <v>26</v>
      </c>
      <c r="AH27" t="s">
        <v>194</v>
      </c>
      <c r="AJ27" t="s">
        <v>35</v>
      </c>
      <c r="AK27" t="s">
        <v>158</v>
      </c>
      <c r="AM27">
        <v>257</v>
      </c>
      <c r="AN27">
        <v>86</v>
      </c>
    </row>
    <row r="28" spans="2:40">
      <c r="B28" t="s">
        <v>39</v>
      </c>
      <c r="C28">
        <v>1</v>
      </c>
      <c r="D28" t="s">
        <v>40</v>
      </c>
      <c r="E28" t="s">
        <v>41</v>
      </c>
      <c r="H28" t="s">
        <v>76</v>
      </c>
      <c r="AC28" t="s">
        <v>75</v>
      </c>
      <c r="AD28" t="s">
        <v>74</v>
      </c>
      <c r="AE28">
        <v>64</v>
      </c>
      <c r="AF28">
        <v>27</v>
      </c>
      <c r="AH28" t="s">
        <v>197</v>
      </c>
      <c r="AJ28" t="s">
        <v>198</v>
      </c>
      <c r="AK28" t="s">
        <v>127</v>
      </c>
      <c r="AM28">
        <v>246</v>
      </c>
      <c r="AN28">
        <v>162</v>
      </c>
    </row>
    <row r="29" spans="2:40">
      <c r="B29" t="s">
        <v>39</v>
      </c>
      <c r="C29">
        <v>1</v>
      </c>
      <c r="D29" t="s">
        <v>40</v>
      </c>
      <c r="E29" t="s">
        <v>41</v>
      </c>
      <c r="H29" t="s">
        <v>76</v>
      </c>
      <c r="AC29" t="s">
        <v>75</v>
      </c>
      <c r="AD29" t="s">
        <v>74</v>
      </c>
      <c r="AE29">
        <v>64</v>
      </c>
      <c r="AF29">
        <v>28</v>
      </c>
      <c r="AH29" t="s">
        <v>195</v>
      </c>
      <c r="AJ29" t="s">
        <v>196</v>
      </c>
      <c r="AK29" t="s">
        <v>153</v>
      </c>
      <c r="AM29">
        <v>233</v>
      </c>
      <c r="AN29">
        <v>225</v>
      </c>
    </row>
    <row r="30" spans="2:40">
      <c r="B30" t="s">
        <v>39</v>
      </c>
      <c r="C30">
        <v>1</v>
      </c>
      <c r="D30" t="s">
        <v>40</v>
      </c>
      <c r="E30" t="s">
        <v>41</v>
      </c>
      <c r="H30" t="s">
        <v>76</v>
      </c>
      <c r="AC30" t="s">
        <v>75</v>
      </c>
      <c r="AD30" t="s">
        <v>74</v>
      </c>
      <c r="AE30">
        <v>64</v>
      </c>
      <c r="AF30">
        <v>29</v>
      </c>
      <c r="AH30" t="s">
        <v>197</v>
      </c>
      <c r="AJ30" t="s">
        <v>198</v>
      </c>
      <c r="AK30" t="s">
        <v>127</v>
      </c>
      <c r="AM30">
        <v>242</v>
      </c>
      <c r="AN30">
        <v>289</v>
      </c>
    </row>
    <row r="31" spans="2:40">
      <c r="B31" t="s">
        <v>39</v>
      </c>
      <c r="C31">
        <v>1</v>
      </c>
      <c r="D31" t="s">
        <v>40</v>
      </c>
      <c r="E31" t="s">
        <v>41</v>
      </c>
      <c r="H31" t="s">
        <v>76</v>
      </c>
      <c r="AC31" t="s">
        <v>75</v>
      </c>
      <c r="AD31" t="s">
        <v>74</v>
      </c>
      <c r="AE31">
        <v>64</v>
      </c>
      <c r="AF31">
        <v>30</v>
      </c>
      <c r="AH31" t="s">
        <v>195</v>
      </c>
      <c r="AJ31" t="s">
        <v>196</v>
      </c>
      <c r="AK31" t="s">
        <v>153</v>
      </c>
      <c r="AM31">
        <v>285</v>
      </c>
      <c r="AN31">
        <v>405</v>
      </c>
    </row>
    <row r="32" spans="2:40">
      <c r="B32" t="s">
        <v>39</v>
      </c>
      <c r="C32">
        <v>1</v>
      </c>
      <c r="D32" t="s">
        <v>40</v>
      </c>
      <c r="E32" t="s">
        <v>41</v>
      </c>
      <c r="H32" t="s">
        <v>76</v>
      </c>
      <c r="AC32" t="s">
        <v>75</v>
      </c>
      <c r="AD32" t="s">
        <v>74</v>
      </c>
      <c r="AE32">
        <v>64</v>
      </c>
      <c r="AF32">
        <v>31</v>
      </c>
      <c r="AH32" t="s">
        <v>194</v>
      </c>
      <c r="AJ32" t="s">
        <v>35</v>
      </c>
      <c r="AK32" t="s">
        <v>158</v>
      </c>
      <c r="AM32">
        <v>224</v>
      </c>
      <c r="AN32">
        <v>443</v>
      </c>
    </row>
    <row r="33" spans="2:40">
      <c r="B33" t="s">
        <v>39</v>
      </c>
      <c r="C33">
        <v>1</v>
      </c>
      <c r="D33" t="s">
        <v>40</v>
      </c>
      <c r="E33" t="s">
        <v>41</v>
      </c>
      <c r="H33" t="s">
        <v>76</v>
      </c>
      <c r="AC33" t="s">
        <v>75</v>
      </c>
      <c r="AD33" t="s">
        <v>74</v>
      </c>
      <c r="AE33">
        <v>64</v>
      </c>
      <c r="AF33">
        <v>32</v>
      </c>
      <c r="AH33" t="s">
        <v>194</v>
      </c>
      <c r="AJ33" t="s">
        <v>35</v>
      </c>
      <c r="AK33" t="s">
        <v>158</v>
      </c>
      <c r="AM33">
        <v>273</v>
      </c>
      <c r="AN33">
        <v>520</v>
      </c>
    </row>
    <row r="34" spans="2:40">
      <c r="B34" t="s">
        <v>39</v>
      </c>
      <c r="C34">
        <v>1</v>
      </c>
      <c r="D34" t="s">
        <v>40</v>
      </c>
      <c r="E34" t="s">
        <v>41</v>
      </c>
      <c r="H34" t="s">
        <v>76</v>
      </c>
      <c r="AC34" t="s">
        <v>75</v>
      </c>
      <c r="AD34" t="s">
        <v>74</v>
      </c>
      <c r="AE34">
        <v>64</v>
      </c>
      <c r="AF34">
        <v>33</v>
      </c>
      <c r="AH34" t="s">
        <v>197</v>
      </c>
      <c r="AJ34" t="s">
        <v>198</v>
      </c>
      <c r="AK34" t="s">
        <v>127</v>
      </c>
      <c r="AM34">
        <v>322</v>
      </c>
      <c r="AN34">
        <v>19</v>
      </c>
    </row>
    <row r="35" spans="2:40">
      <c r="B35" t="s">
        <v>39</v>
      </c>
      <c r="C35">
        <v>1</v>
      </c>
      <c r="D35" t="s">
        <v>40</v>
      </c>
      <c r="E35" t="s">
        <v>41</v>
      </c>
      <c r="H35" t="s">
        <v>76</v>
      </c>
      <c r="AC35" t="s">
        <v>75</v>
      </c>
      <c r="AD35" t="s">
        <v>74</v>
      </c>
      <c r="AE35">
        <v>64</v>
      </c>
      <c r="AF35">
        <v>34</v>
      </c>
      <c r="AH35" t="s">
        <v>195</v>
      </c>
      <c r="AJ35" t="s">
        <v>196</v>
      </c>
      <c r="AK35" t="s">
        <v>153</v>
      </c>
      <c r="AM35">
        <v>330</v>
      </c>
      <c r="AN35">
        <v>136</v>
      </c>
    </row>
    <row r="36" spans="2:40">
      <c r="B36" t="s">
        <v>39</v>
      </c>
      <c r="C36">
        <v>1</v>
      </c>
      <c r="D36" t="s">
        <v>40</v>
      </c>
      <c r="E36" t="s">
        <v>41</v>
      </c>
      <c r="H36" t="s">
        <v>76</v>
      </c>
      <c r="AC36" t="s">
        <v>75</v>
      </c>
      <c r="AD36" t="s">
        <v>74</v>
      </c>
      <c r="AE36">
        <v>64</v>
      </c>
      <c r="AF36">
        <v>35</v>
      </c>
      <c r="AH36" t="s">
        <v>166</v>
      </c>
      <c r="AJ36" t="s">
        <v>52</v>
      </c>
      <c r="AK36" t="s">
        <v>166</v>
      </c>
      <c r="AM36">
        <v>298</v>
      </c>
      <c r="AN36">
        <v>197</v>
      </c>
    </row>
    <row r="37" spans="2:40">
      <c r="B37" t="s">
        <v>39</v>
      </c>
      <c r="C37">
        <v>1</v>
      </c>
      <c r="D37" t="s">
        <v>40</v>
      </c>
      <c r="E37" t="s">
        <v>41</v>
      </c>
      <c r="H37" t="s">
        <v>76</v>
      </c>
      <c r="AC37" t="s">
        <v>75</v>
      </c>
      <c r="AD37" t="s">
        <v>74</v>
      </c>
      <c r="AE37">
        <v>64</v>
      </c>
      <c r="AF37">
        <v>36</v>
      </c>
      <c r="AH37" t="s">
        <v>195</v>
      </c>
      <c r="AJ37" t="s">
        <v>196</v>
      </c>
      <c r="AK37" t="s">
        <v>153</v>
      </c>
      <c r="AM37">
        <v>340</v>
      </c>
      <c r="AN37">
        <v>273</v>
      </c>
    </row>
    <row r="38" spans="2:40">
      <c r="B38" t="s">
        <v>39</v>
      </c>
      <c r="C38">
        <v>1</v>
      </c>
      <c r="D38" t="s">
        <v>40</v>
      </c>
      <c r="E38" t="s">
        <v>41</v>
      </c>
      <c r="H38" t="s">
        <v>76</v>
      </c>
      <c r="AC38" t="s">
        <v>75</v>
      </c>
      <c r="AD38" t="s">
        <v>74</v>
      </c>
      <c r="AE38">
        <v>64</v>
      </c>
      <c r="AF38">
        <v>37</v>
      </c>
      <c r="AH38" t="s">
        <v>195</v>
      </c>
      <c r="AJ38" t="s">
        <v>196</v>
      </c>
      <c r="AK38" t="s">
        <v>153</v>
      </c>
      <c r="AM38">
        <v>326</v>
      </c>
      <c r="AN38">
        <v>344</v>
      </c>
    </row>
    <row r="39" spans="2:40">
      <c r="B39" t="s">
        <v>39</v>
      </c>
      <c r="C39">
        <v>1</v>
      </c>
      <c r="D39" t="s">
        <v>40</v>
      </c>
      <c r="E39" t="s">
        <v>41</v>
      </c>
      <c r="H39" t="s">
        <v>76</v>
      </c>
      <c r="AC39" t="s">
        <v>75</v>
      </c>
      <c r="AD39" t="s">
        <v>74</v>
      </c>
      <c r="AE39">
        <v>64</v>
      </c>
      <c r="AF39">
        <v>38</v>
      </c>
      <c r="AH39" t="s">
        <v>194</v>
      </c>
      <c r="AJ39" t="s">
        <v>35</v>
      </c>
      <c r="AK39" t="s">
        <v>158</v>
      </c>
      <c r="AM39">
        <v>288</v>
      </c>
      <c r="AN39">
        <v>351</v>
      </c>
    </row>
    <row r="40" spans="2:40">
      <c r="B40" t="s">
        <v>39</v>
      </c>
      <c r="C40">
        <v>1</v>
      </c>
      <c r="D40" t="s">
        <v>40</v>
      </c>
      <c r="E40" t="s">
        <v>41</v>
      </c>
      <c r="H40" t="s">
        <v>76</v>
      </c>
      <c r="AC40" t="s">
        <v>75</v>
      </c>
      <c r="AD40" t="s">
        <v>74</v>
      </c>
      <c r="AE40">
        <v>64</v>
      </c>
      <c r="AF40">
        <v>39</v>
      </c>
      <c r="AH40" t="s">
        <v>218</v>
      </c>
      <c r="AJ40" t="s">
        <v>219</v>
      </c>
      <c r="AK40" t="s">
        <v>135</v>
      </c>
      <c r="AM40">
        <v>294</v>
      </c>
      <c r="AN40">
        <v>448</v>
      </c>
    </row>
    <row r="41" spans="2:40">
      <c r="B41" t="s">
        <v>39</v>
      </c>
      <c r="C41">
        <v>1</v>
      </c>
      <c r="D41" t="s">
        <v>40</v>
      </c>
      <c r="E41" t="s">
        <v>41</v>
      </c>
      <c r="H41" t="s">
        <v>76</v>
      </c>
      <c r="AC41" t="s">
        <v>75</v>
      </c>
      <c r="AD41" t="s">
        <v>74</v>
      </c>
      <c r="AE41">
        <v>64</v>
      </c>
      <c r="AF41">
        <v>40</v>
      </c>
      <c r="AH41" t="s">
        <v>200</v>
      </c>
      <c r="AJ41" t="s">
        <v>201</v>
      </c>
      <c r="AK41" t="s">
        <v>123</v>
      </c>
      <c r="AM41">
        <v>300</v>
      </c>
      <c r="AN41">
        <v>551</v>
      </c>
    </row>
    <row r="42" spans="2:40">
      <c r="B42" t="s">
        <v>39</v>
      </c>
      <c r="C42">
        <v>1</v>
      </c>
      <c r="D42" t="s">
        <v>40</v>
      </c>
      <c r="E42" t="s">
        <v>41</v>
      </c>
      <c r="H42" t="s">
        <v>76</v>
      </c>
      <c r="AC42" t="s">
        <v>75</v>
      </c>
      <c r="AD42" t="s">
        <v>74</v>
      </c>
      <c r="AE42">
        <v>64</v>
      </c>
      <c r="AF42">
        <v>41</v>
      </c>
      <c r="AH42" t="s">
        <v>195</v>
      </c>
      <c r="AJ42" t="s">
        <v>196</v>
      </c>
      <c r="AK42" t="s">
        <v>153</v>
      </c>
      <c r="AM42">
        <v>401</v>
      </c>
      <c r="AN42">
        <v>30</v>
      </c>
    </row>
    <row r="43" spans="2:40">
      <c r="B43" t="s">
        <v>39</v>
      </c>
      <c r="C43">
        <v>1</v>
      </c>
      <c r="D43" t="s">
        <v>40</v>
      </c>
      <c r="E43" t="s">
        <v>41</v>
      </c>
      <c r="H43" t="s">
        <v>76</v>
      </c>
      <c r="AC43" t="s">
        <v>75</v>
      </c>
      <c r="AD43" t="s">
        <v>74</v>
      </c>
      <c r="AE43">
        <v>64</v>
      </c>
      <c r="AF43">
        <v>42</v>
      </c>
      <c r="AH43" t="s">
        <v>218</v>
      </c>
      <c r="AJ43" t="s">
        <v>219</v>
      </c>
      <c r="AK43" t="s">
        <v>135</v>
      </c>
      <c r="AM43">
        <v>415</v>
      </c>
      <c r="AN43">
        <v>122</v>
      </c>
    </row>
    <row r="44" spans="2:40">
      <c r="B44" t="s">
        <v>39</v>
      </c>
      <c r="C44">
        <v>1</v>
      </c>
      <c r="D44" t="s">
        <v>40</v>
      </c>
      <c r="E44" t="s">
        <v>41</v>
      </c>
      <c r="H44" t="s">
        <v>76</v>
      </c>
      <c r="AC44" t="s">
        <v>75</v>
      </c>
      <c r="AD44" t="s">
        <v>74</v>
      </c>
      <c r="AE44">
        <v>64</v>
      </c>
      <c r="AF44">
        <v>43</v>
      </c>
      <c r="AH44" t="s">
        <v>194</v>
      </c>
      <c r="AJ44" t="s">
        <v>35</v>
      </c>
      <c r="AK44" t="s">
        <v>158</v>
      </c>
      <c r="AM44">
        <v>417</v>
      </c>
      <c r="AN44">
        <v>165</v>
      </c>
    </row>
    <row r="45" spans="2:40">
      <c r="B45" t="s">
        <v>39</v>
      </c>
      <c r="C45">
        <v>1</v>
      </c>
      <c r="D45" t="s">
        <v>40</v>
      </c>
      <c r="E45" t="s">
        <v>41</v>
      </c>
      <c r="H45" t="s">
        <v>76</v>
      </c>
      <c r="AC45" t="s">
        <v>75</v>
      </c>
      <c r="AD45" t="s">
        <v>74</v>
      </c>
      <c r="AE45">
        <v>64</v>
      </c>
      <c r="AF45">
        <v>44</v>
      </c>
      <c r="AH45" t="s">
        <v>194</v>
      </c>
      <c r="AJ45" t="s">
        <v>35</v>
      </c>
      <c r="AK45" t="s">
        <v>158</v>
      </c>
      <c r="AM45">
        <v>422</v>
      </c>
      <c r="AN45">
        <v>237</v>
      </c>
    </row>
    <row r="46" spans="2:40">
      <c r="B46" t="s">
        <v>39</v>
      </c>
      <c r="C46">
        <v>1</v>
      </c>
      <c r="D46" t="s">
        <v>40</v>
      </c>
      <c r="E46" t="s">
        <v>41</v>
      </c>
      <c r="H46" t="s">
        <v>76</v>
      </c>
      <c r="AC46" t="s">
        <v>75</v>
      </c>
      <c r="AD46" t="s">
        <v>74</v>
      </c>
      <c r="AE46">
        <v>64</v>
      </c>
      <c r="AF46">
        <v>45</v>
      </c>
      <c r="AH46" t="s">
        <v>194</v>
      </c>
      <c r="AJ46" t="s">
        <v>35</v>
      </c>
      <c r="AK46" t="s">
        <v>158</v>
      </c>
      <c r="AM46">
        <v>379</v>
      </c>
      <c r="AN46">
        <v>317</v>
      </c>
    </row>
    <row r="47" spans="2:40">
      <c r="B47" t="s">
        <v>39</v>
      </c>
      <c r="C47">
        <v>1</v>
      </c>
      <c r="D47" t="s">
        <v>40</v>
      </c>
      <c r="E47" t="s">
        <v>41</v>
      </c>
      <c r="H47" t="s">
        <v>76</v>
      </c>
      <c r="AC47" t="s">
        <v>75</v>
      </c>
      <c r="AD47" t="s">
        <v>74</v>
      </c>
      <c r="AE47">
        <v>64</v>
      </c>
      <c r="AF47">
        <v>46</v>
      </c>
      <c r="AH47" t="s">
        <v>194</v>
      </c>
      <c r="AJ47" t="s">
        <v>35</v>
      </c>
      <c r="AK47" t="s">
        <v>158</v>
      </c>
      <c r="AM47">
        <v>420</v>
      </c>
      <c r="AN47">
        <v>413</v>
      </c>
    </row>
    <row r="48" spans="2:40">
      <c r="B48" t="s">
        <v>39</v>
      </c>
      <c r="C48">
        <v>1</v>
      </c>
      <c r="D48" t="s">
        <v>40</v>
      </c>
      <c r="E48" t="s">
        <v>41</v>
      </c>
      <c r="H48" t="s">
        <v>76</v>
      </c>
      <c r="AC48" t="s">
        <v>75</v>
      </c>
      <c r="AD48" t="s">
        <v>74</v>
      </c>
      <c r="AE48">
        <v>64</v>
      </c>
      <c r="AF48">
        <v>47</v>
      </c>
      <c r="AH48" t="s">
        <v>195</v>
      </c>
      <c r="AJ48" t="s">
        <v>196</v>
      </c>
      <c r="AK48" t="s">
        <v>153</v>
      </c>
      <c r="AM48">
        <v>382</v>
      </c>
      <c r="AN48">
        <v>423</v>
      </c>
    </row>
    <row r="49" spans="2:40">
      <c r="B49" t="s">
        <v>39</v>
      </c>
      <c r="C49">
        <v>1</v>
      </c>
      <c r="D49" t="s">
        <v>40</v>
      </c>
      <c r="E49" t="s">
        <v>41</v>
      </c>
      <c r="H49" t="s">
        <v>76</v>
      </c>
      <c r="AC49" t="s">
        <v>75</v>
      </c>
      <c r="AD49" t="s">
        <v>74</v>
      </c>
      <c r="AE49">
        <v>64</v>
      </c>
      <c r="AF49">
        <v>48</v>
      </c>
      <c r="AH49" t="s">
        <v>195</v>
      </c>
      <c r="AJ49" t="s">
        <v>196</v>
      </c>
      <c r="AK49" t="s">
        <v>153</v>
      </c>
      <c r="AM49">
        <v>423</v>
      </c>
      <c r="AN49">
        <v>492</v>
      </c>
    </row>
    <row r="50" spans="2:40">
      <c r="B50" t="s">
        <v>39</v>
      </c>
      <c r="C50">
        <v>1</v>
      </c>
      <c r="D50" t="s">
        <v>40</v>
      </c>
      <c r="E50" t="s">
        <v>41</v>
      </c>
      <c r="H50" t="s">
        <v>76</v>
      </c>
      <c r="AC50" t="s">
        <v>75</v>
      </c>
      <c r="AD50" t="s">
        <v>74</v>
      </c>
      <c r="AE50">
        <v>64</v>
      </c>
      <c r="AF50">
        <v>49</v>
      </c>
      <c r="AH50" t="s">
        <v>194</v>
      </c>
      <c r="AJ50" t="s">
        <v>35</v>
      </c>
      <c r="AK50" t="s">
        <v>158</v>
      </c>
      <c r="AM50">
        <v>461</v>
      </c>
      <c r="AN50">
        <v>32</v>
      </c>
    </row>
    <row r="51" spans="2:40">
      <c r="B51" t="s">
        <v>39</v>
      </c>
      <c r="C51">
        <v>1</v>
      </c>
      <c r="D51" t="s">
        <v>40</v>
      </c>
      <c r="E51" t="s">
        <v>41</v>
      </c>
      <c r="H51" t="s">
        <v>76</v>
      </c>
      <c r="AC51" t="s">
        <v>75</v>
      </c>
      <c r="AD51" t="s">
        <v>74</v>
      </c>
      <c r="AE51">
        <v>64</v>
      </c>
      <c r="AF51">
        <v>50</v>
      </c>
      <c r="AH51" t="s">
        <v>166</v>
      </c>
      <c r="AJ51" t="s">
        <v>52</v>
      </c>
      <c r="AK51" t="s">
        <v>166</v>
      </c>
      <c r="AM51">
        <v>435</v>
      </c>
      <c r="AN51">
        <v>106</v>
      </c>
    </row>
    <row r="52" spans="2:40">
      <c r="B52" t="s">
        <v>39</v>
      </c>
      <c r="C52">
        <v>1</v>
      </c>
      <c r="D52" t="s">
        <v>40</v>
      </c>
      <c r="E52" t="s">
        <v>41</v>
      </c>
      <c r="H52" t="s">
        <v>76</v>
      </c>
      <c r="AC52" t="s">
        <v>75</v>
      </c>
      <c r="AD52" t="s">
        <v>74</v>
      </c>
      <c r="AE52">
        <v>64</v>
      </c>
      <c r="AF52">
        <v>51</v>
      </c>
      <c r="AH52" t="s">
        <v>195</v>
      </c>
      <c r="AJ52" t="s">
        <v>196</v>
      </c>
      <c r="AK52" t="s">
        <v>153</v>
      </c>
      <c r="AM52">
        <v>497</v>
      </c>
      <c r="AN52">
        <v>183</v>
      </c>
    </row>
    <row r="53" spans="2:40">
      <c r="B53" t="s">
        <v>39</v>
      </c>
      <c r="C53">
        <v>1</v>
      </c>
      <c r="D53" t="s">
        <v>40</v>
      </c>
      <c r="E53" t="s">
        <v>41</v>
      </c>
      <c r="H53" t="s">
        <v>76</v>
      </c>
      <c r="AC53" t="s">
        <v>75</v>
      </c>
      <c r="AD53" t="s">
        <v>74</v>
      </c>
      <c r="AE53">
        <v>64</v>
      </c>
      <c r="AF53">
        <v>52</v>
      </c>
      <c r="AH53" t="s">
        <v>195</v>
      </c>
      <c r="AJ53" t="s">
        <v>196</v>
      </c>
      <c r="AK53" t="s">
        <v>153</v>
      </c>
      <c r="AM53">
        <v>442</v>
      </c>
      <c r="AN53">
        <v>221</v>
      </c>
    </row>
    <row r="54" spans="2:40">
      <c r="B54" t="s">
        <v>39</v>
      </c>
      <c r="C54">
        <v>1</v>
      </c>
      <c r="D54" t="s">
        <v>40</v>
      </c>
      <c r="E54" t="s">
        <v>41</v>
      </c>
      <c r="H54" t="s">
        <v>76</v>
      </c>
      <c r="AC54" t="s">
        <v>75</v>
      </c>
      <c r="AD54" t="s">
        <v>74</v>
      </c>
      <c r="AE54">
        <v>64</v>
      </c>
      <c r="AF54">
        <v>53</v>
      </c>
      <c r="AH54" t="s">
        <v>195</v>
      </c>
      <c r="AJ54" t="s">
        <v>196</v>
      </c>
      <c r="AK54" t="s">
        <v>153</v>
      </c>
      <c r="AM54">
        <v>481</v>
      </c>
      <c r="AN54">
        <v>325</v>
      </c>
    </row>
    <row r="55" spans="2:40">
      <c r="B55" t="s">
        <v>39</v>
      </c>
      <c r="C55">
        <v>1</v>
      </c>
      <c r="D55" t="s">
        <v>40</v>
      </c>
      <c r="E55" t="s">
        <v>41</v>
      </c>
      <c r="H55" t="s">
        <v>76</v>
      </c>
      <c r="AC55" t="s">
        <v>75</v>
      </c>
      <c r="AD55" t="s">
        <v>74</v>
      </c>
      <c r="AE55">
        <v>64</v>
      </c>
      <c r="AF55">
        <v>54</v>
      </c>
      <c r="AH55" t="s">
        <v>194</v>
      </c>
      <c r="AJ55" t="s">
        <v>35</v>
      </c>
      <c r="AK55" t="s">
        <v>158</v>
      </c>
      <c r="AM55">
        <v>475</v>
      </c>
      <c r="AN55">
        <v>402</v>
      </c>
    </row>
    <row r="56" spans="2:40">
      <c r="B56" t="s">
        <v>39</v>
      </c>
      <c r="C56">
        <v>1</v>
      </c>
      <c r="D56" t="s">
        <v>40</v>
      </c>
      <c r="E56" t="s">
        <v>41</v>
      </c>
      <c r="H56" t="s">
        <v>76</v>
      </c>
      <c r="AC56" t="s">
        <v>75</v>
      </c>
      <c r="AD56" t="s">
        <v>74</v>
      </c>
      <c r="AE56">
        <v>64</v>
      </c>
      <c r="AF56">
        <v>55</v>
      </c>
      <c r="AH56" t="s">
        <v>220</v>
      </c>
      <c r="AJ56" t="s">
        <v>221</v>
      </c>
      <c r="AK56" t="s">
        <v>160</v>
      </c>
      <c r="AM56">
        <v>440</v>
      </c>
      <c r="AN56">
        <v>442</v>
      </c>
    </row>
    <row r="57" spans="2:40">
      <c r="B57" t="s">
        <v>39</v>
      </c>
      <c r="C57">
        <v>1</v>
      </c>
      <c r="D57" t="s">
        <v>40</v>
      </c>
      <c r="E57" t="s">
        <v>41</v>
      </c>
      <c r="H57" t="s">
        <v>76</v>
      </c>
      <c r="AC57" t="s">
        <v>75</v>
      </c>
      <c r="AD57" t="s">
        <v>74</v>
      </c>
      <c r="AE57">
        <v>64</v>
      </c>
      <c r="AF57">
        <v>56</v>
      </c>
      <c r="AH57" t="s">
        <v>166</v>
      </c>
      <c r="AJ57" t="s">
        <v>52</v>
      </c>
      <c r="AK57" t="s">
        <v>166</v>
      </c>
      <c r="AM57">
        <v>465</v>
      </c>
      <c r="AN57">
        <v>495</v>
      </c>
    </row>
    <row r="58" spans="2:40">
      <c r="B58" t="s">
        <v>39</v>
      </c>
      <c r="C58">
        <v>1</v>
      </c>
      <c r="D58" t="s">
        <v>40</v>
      </c>
      <c r="E58" t="s">
        <v>41</v>
      </c>
      <c r="H58" t="s">
        <v>76</v>
      </c>
      <c r="AC58" t="s">
        <v>75</v>
      </c>
      <c r="AD58" t="s">
        <v>74</v>
      </c>
      <c r="AE58">
        <v>64</v>
      </c>
      <c r="AF58">
        <v>57</v>
      </c>
      <c r="AH58" t="s">
        <v>202</v>
      </c>
      <c r="AJ58" t="s">
        <v>203</v>
      </c>
      <c r="AK58" t="s">
        <v>153</v>
      </c>
      <c r="AM58">
        <v>528</v>
      </c>
      <c r="AN58">
        <v>56</v>
      </c>
    </row>
    <row r="59" spans="2:40">
      <c r="B59" t="s">
        <v>39</v>
      </c>
      <c r="C59">
        <v>1</v>
      </c>
      <c r="D59" t="s">
        <v>40</v>
      </c>
      <c r="E59" t="s">
        <v>41</v>
      </c>
      <c r="H59" t="s">
        <v>76</v>
      </c>
      <c r="AC59" t="s">
        <v>75</v>
      </c>
      <c r="AD59" t="s">
        <v>74</v>
      </c>
      <c r="AE59">
        <v>64</v>
      </c>
      <c r="AF59">
        <v>58</v>
      </c>
      <c r="AH59" t="s">
        <v>222</v>
      </c>
      <c r="AJ59" t="s">
        <v>223</v>
      </c>
      <c r="AK59" t="s">
        <v>153</v>
      </c>
      <c r="AM59">
        <v>545</v>
      </c>
      <c r="AN59">
        <v>71</v>
      </c>
    </row>
    <row r="60" spans="2:40">
      <c r="B60" t="s">
        <v>39</v>
      </c>
      <c r="C60">
        <v>1</v>
      </c>
      <c r="D60" t="s">
        <v>40</v>
      </c>
      <c r="E60" t="s">
        <v>41</v>
      </c>
      <c r="H60" t="s">
        <v>76</v>
      </c>
      <c r="AC60" t="s">
        <v>75</v>
      </c>
      <c r="AD60" t="s">
        <v>74</v>
      </c>
      <c r="AE60">
        <v>64</v>
      </c>
      <c r="AF60">
        <v>59</v>
      </c>
      <c r="AH60" t="s">
        <v>218</v>
      </c>
      <c r="AJ60" t="s">
        <v>219</v>
      </c>
      <c r="AK60" t="s">
        <v>135</v>
      </c>
      <c r="AM60">
        <v>556</v>
      </c>
      <c r="AN60">
        <v>152</v>
      </c>
    </row>
    <row r="61" spans="2:40">
      <c r="B61" t="s">
        <v>39</v>
      </c>
      <c r="C61">
        <v>1</v>
      </c>
      <c r="D61" t="s">
        <v>40</v>
      </c>
      <c r="E61" t="s">
        <v>41</v>
      </c>
      <c r="H61" t="s">
        <v>76</v>
      </c>
      <c r="AC61" t="s">
        <v>75</v>
      </c>
      <c r="AD61" t="s">
        <v>74</v>
      </c>
      <c r="AE61">
        <v>64</v>
      </c>
      <c r="AF61">
        <v>60</v>
      </c>
      <c r="AH61" t="s">
        <v>195</v>
      </c>
      <c r="AJ61" t="s">
        <v>196</v>
      </c>
      <c r="AK61" t="s">
        <v>153</v>
      </c>
      <c r="AM61">
        <v>508</v>
      </c>
      <c r="AN61">
        <v>236</v>
      </c>
    </row>
    <row r="62" spans="2:40">
      <c r="B62" t="s">
        <v>39</v>
      </c>
      <c r="C62">
        <v>1</v>
      </c>
      <c r="D62" t="s">
        <v>40</v>
      </c>
      <c r="E62" t="s">
        <v>41</v>
      </c>
      <c r="H62" t="s">
        <v>76</v>
      </c>
      <c r="AC62" t="s">
        <v>75</v>
      </c>
      <c r="AD62" t="s">
        <v>74</v>
      </c>
      <c r="AE62">
        <v>64</v>
      </c>
      <c r="AF62">
        <v>61</v>
      </c>
      <c r="AH62" t="s">
        <v>166</v>
      </c>
      <c r="AJ62" t="s">
        <v>52</v>
      </c>
      <c r="AK62" t="s">
        <v>166</v>
      </c>
      <c r="AM62">
        <v>549</v>
      </c>
      <c r="AN62">
        <v>310</v>
      </c>
    </row>
    <row r="63" spans="2:40">
      <c r="B63" t="s">
        <v>39</v>
      </c>
      <c r="C63">
        <v>1</v>
      </c>
      <c r="D63" t="s">
        <v>40</v>
      </c>
      <c r="E63" t="s">
        <v>41</v>
      </c>
      <c r="H63" t="s">
        <v>76</v>
      </c>
      <c r="AC63" t="s">
        <v>75</v>
      </c>
      <c r="AD63" t="s">
        <v>74</v>
      </c>
      <c r="AE63">
        <v>64</v>
      </c>
      <c r="AF63">
        <v>62</v>
      </c>
      <c r="AH63" t="s">
        <v>194</v>
      </c>
      <c r="AJ63" t="s">
        <v>35</v>
      </c>
      <c r="AK63" t="s">
        <v>158</v>
      </c>
      <c r="AM63">
        <v>552</v>
      </c>
      <c r="AN63">
        <v>393</v>
      </c>
    </row>
    <row r="64" spans="2:40">
      <c r="B64" t="s">
        <v>39</v>
      </c>
      <c r="C64">
        <v>1</v>
      </c>
      <c r="D64" t="s">
        <v>40</v>
      </c>
      <c r="E64" t="s">
        <v>41</v>
      </c>
      <c r="H64" t="s">
        <v>76</v>
      </c>
      <c r="AC64" t="s">
        <v>75</v>
      </c>
      <c r="AD64" t="s">
        <v>74</v>
      </c>
      <c r="AE64">
        <v>64</v>
      </c>
      <c r="AF64">
        <v>63</v>
      </c>
      <c r="AH64" t="s">
        <v>200</v>
      </c>
      <c r="AJ64" t="s">
        <v>201</v>
      </c>
      <c r="AK64" t="s">
        <v>123</v>
      </c>
      <c r="AM64">
        <v>561</v>
      </c>
      <c r="AN64">
        <v>451</v>
      </c>
    </row>
    <row r="65" spans="2:40">
      <c r="B65" t="s">
        <v>39</v>
      </c>
      <c r="C65">
        <v>1</v>
      </c>
      <c r="D65" t="s">
        <v>40</v>
      </c>
      <c r="E65" t="s">
        <v>41</v>
      </c>
      <c r="H65" t="s">
        <v>76</v>
      </c>
      <c r="AC65" t="s">
        <v>75</v>
      </c>
      <c r="AD65" t="s">
        <v>74</v>
      </c>
      <c r="AE65">
        <v>64</v>
      </c>
      <c r="AF65">
        <v>64</v>
      </c>
      <c r="AH65" t="s">
        <v>195</v>
      </c>
      <c r="AJ65" t="s">
        <v>196</v>
      </c>
      <c r="AK65" t="s">
        <v>153</v>
      </c>
      <c r="AM65">
        <v>570</v>
      </c>
      <c r="AN65">
        <v>510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F8248-94C9-473D-AE71-14BFC92626D7}">
  <dimension ref="A1:AN65"/>
  <sheetViews>
    <sheetView workbookViewId="0"/>
  </sheetViews>
  <sheetFormatPr defaultColWidth="11.42578125" defaultRowHeight="15"/>
  <sheetData>
    <row r="1" spans="1:40">
      <c r="A1" s="3" t="s">
        <v>6</v>
      </c>
      <c r="B1" s="3" t="s">
        <v>175</v>
      </c>
      <c r="C1" s="3" t="s">
        <v>8</v>
      </c>
      <c r="D1" s="3" t="s">
        <v>9</v>
      </c>
      <c r="E1" s="3" t="s">
        <v>10</v>
      </c>
      <c r="F1" s="3" t="s">
        <v>176</v>
      </c>
      <c r="G1" s="3" t="s">
        <v>12</v>
      </c>
      <c r="H1" s="3" t="s">
        <v>13</v>
      </c>
      <c r="I1" s="3" t="s">
        <v>14</v>
      </c>
      <c r="J1" s="3" t="s">
        <v>177</v>
      </c>
      <c r="K1" s="3" t="s">
        <v>16</v>
      </c>
      <c r="L1" s="3" t="s">
        <v>17</v>
      </c>
      <c r="M1" s="3" t="s">
        <v>18</v>
      </c>
      <c r="N1" s="3" t="s">
        <v>19</v>
      </c>
      <c r="O1" s="3" t="s">
        <v>20</v>
      </c>
      <c r="P1" s="3" t="s">
        <v>178</v>
      </c>
      <c r="Q1" s="3" t="s">
        <v>22</v>
      </c>
      <c r="R1" s="3" t="s">
        <v>23</v>
      </c>
      <c r="S1" s="3" t="s">
        <v>24</v>
      </c>
      <c r="T1" s="3" t="s">
        <v>25</v>
      </c>
      <c r="U1" s="3" t="s">
        <v>179</v>
      </c>
      <c r="V1" s="3" t="s">
        <v>180</v>
      </c>
      <c r="W1" s="3" t="s">
        <v>181</v>
      </c>
      <c r="X1" s="3" t="s">
        <v>29</v>
      </c>
      <c r="Y1" s="3" t="s">
        <v>30</v>
      </c>
      <c r="Z1" s="3" t="s">
        <v>31</v>
      </c>
      <c r="AA1" s="3" t="s">
        <v>182</v>
      </c>
      <c r="AB1" s="3" t="s">
        <v>183</v>
      </c>
      <c r="AC1" s="3" t="s">
        <v>184</v>
      </c>
      <c r="AD1" s="3" t="s">
        <v>185</v>
      </c>
      <c r="AE1" s="3" t="s">
        <v>186</v>
      </c>
      <c r="AF1" s="3" t="s">
        <v>187</v>
      </c>
      <c r="AG1" s="3" t="s">
        <v>188</v>
      </c>
      <c r="AH1" s="3" t="s">
        <v>189</v>
      </c>
      <c r="AI1" s="3" t="s">
        <v>190</v>
      </c>
      <c r="AJ1" s="3" t="s">
        <v>191</v>
      </c>
      <c r="AK1" s="3" t="s">
        <v>2</v>
      </c>
      <c r="AL1" s="3" t="s">
        <v>1</v>
      </c>
      <c r="AM1" s="3" t="s">
        <v>192</v>
      </c>
      <c r="AN1" s="3" t="s">
        <v>193</v>
      </c>
    </row>
    <row r="2" spans="1:40">
      <c r="B2" t="s">
        <v>39</v>
      </c>
      <c r="C2">
        <v>1</v>
      </c>
      <c r="D2" t="s">
        <v>40</v>
      </c>
      <c r="E2" t="s">
        <v>41</v>
      </c>
      <c r="H2" t="s">
        <v>81</v>
      </c>
      <c r="P2" t="s">
        <v>82</v>
      </c>
      <c r="X2" t="s">
        <v>83</v>
      </c>
      <c r="AC2" t="s">
        <v>80</v>
      </c>
      <c r="AD2" t="s">
        <v>79</v>
      </c>
      <c r="AE2">
        <v>64</v>
      </c>
      <c r="AF2">
        <v>1</v>
      </c>
      <c r="AH2" t="s">
        <v>200</v>
      </c>
      <c r="AJ2" t="s">
        <v>201</v>
      </c>
      <c r="AK2" t="s">
        <v>123</v>
      </c>
      <c r="AM2">
        <v>15</v>
      </c>
      <c r="AN2">
        <v>66</v>
      </c>
    </row>
    <row r="3" spans="1:40">
      <c r="B3" t="s">
        <v>39</v>
      </c>
      <c r="C3">
        <v>1</v>
      </c>
      <c r="D3" t="s">
        <v>40</v>
      </c>
      <c r="E3" t="s">
        <v>41</v>
      </c>
      <c r="H3" t="s">
        <v>81</v>
      </c>
      <c r="P3" t="s">
        <v>82</v>
      </c>
      <c r="X3" t="s">
        <v>83</v>
      </c>
      <c r="AC3" t="s">
        <v>80</v>
      </c>
      <c r="AD3" t="s">
        <v>79</v>
      </c>
      <c r="AE3">
        <v>64</v>
      </c>
      <c r="AF3">
        <v>2</v>
      </c>
      <c r="AH3" t="s">
        <v>197</v>
      </c>
      <c r="AJ3" t="s">
        <v>198</v>
      </c>
      <c r="AK3" t="s">
        <v>127</v>
      </c>
      <c r="AM3">
        <v>60</v>
      </c>
      <c r="AN3">
        <v>86</v>
      </c>
    </row>
    <row r="4" spans="1:40">
      <c r="B4" t="s">
        <v>39</v>
      </c>
      <c r="C4">
        <v>1</v>
      </c>
      <c r="D4" t="s">
        <v>40</v>
      </c>
      <c r="E4" t="s">
        <v>41</v>
      </c>
      <c r="H4" t="s">
        <v>81</v>
      </c>
      <c r="P4" t="s">
        <v>82</v>
      </c>
      <c r="X4" t="s">
        <v>83</v>
      </c>
      <c r="AC4" t="s">
        <v>80</v>
      </c>
      <c r="AD4" t="s">
        <v>79</v>
      </c>
      <c r="AE4">
        <v>64</v>
      </c>
      <c r="AF4">
        <v>3</v>
      </c>
      <c r="AH4" t="s">
        <v>200</v>
      </c>
      <c r="AJ4" t="s">
        <v>201</v>
      </c>
      <c r="AK4" t="s">
        <v>123</v>
      </c>
      <c r="AM4">
        <v>64</v>
      </c>
      <c r="AN4">
        <v>171</v>
      </c>
    </row>
    <row r="5" spans="1:40">
      <c r="B5" t="s">
        <v>39</v>
      </c>
      <c r="C5">
        <v>1</v>
      </c>
      <c r="D5" t="s">
        <v>40</v>
      </c>
      <c r="E5" t="s">
        <v>41</v>
      </c>
      <c r="H5" t="s">
        <v>81</v>
      </c>
      <c r="P5" t="s">
        <v>82</v>
      </c>
      <c r="X5" t="s">
        <v>83</v>
      </c>
      <c r="AC5" t="s">
        <v>80</v>
      </c>
      <c r="AD5" t="s">
        <v>79</v>
      </c>
      <c r="AE5">
        <v>64</v>
      </c>
      <c r="AF5">
        <v>4</v>
      </c>
      <c r="AH5" t="s">
        <v>200</v>
      </c>
      <c r="AJ5" t="s">
        <v>201</v>
      </c>
      <c r="AK5" t="s">
        <v>123</v>
      </c>
      <c r="AM5">
        <v>44</v>
      </c>
      <c r="AN5">
        <v>277</v>
      </c>
    </row>
    <row r="6" spans="1:40">
      <c r="B6" t="s">
        <v>39</v>
      </c>
      <c r="C6">
        <v>1</v>
      </c>
      <c r="D6" t="s">
        <v>40</v>
      </c>
      <c r="E6" t="s">
        <v>41</v>
      </c>
      <c r="H6" t="s">
        <v>81</v>
      </c>
      <c r="P6" t="s">
        <v>82</v>
      </c>
      <c r="X6" t="s">
        <v>83</v>
      </c>
      <c r="AC6" t="s">
        <v>80</v>
      </c>
      <c r="AD6" t="s">
        <v>79</v>
      </c>
      <c r="AE6">
        <v>64</v>
      </c>
      <c r="AF6">
        <v>5</v>
      </c>
      <c r="AH6" t="s">
        <v>200</v>
      </c>
      <c r="AJ6" t="s">
        <v>201</v>
      </c>
      <c r="AK6" t="s">
        <v>123</v>
      </c>
      <c r="AM6">
        <v>19</v>
      </c>
      <c r="AN6">
        <v>311</v>
      </c>
    </row>
    <row r="7" spans="1:40">
      <c r="B7" t="s">
        <v>39</v>
      </c>
      <c r="C7">
        <v>1</v>
      </c>
      <c r="D7" t="s">
        <v>40</v>
      </c>
      <c r="E7" t="s">
        <v>41</v>
      </c>
      <c r="H7" t="s">
        <v>81</v>
      </c>
      <c r="P7" t="s">
        <v>82</v>
      </c>
      <c r="X7" t="s">
        <v>83</v>
      </c>
      <c r="AC7" t="s">
        <v>80</v>
      </c>
      <c r="AD7" t="s">
        <v>79</v>
      </c>
      <c r="AE7">
        <v>64</v>
      </c>
      <c r="AF7">
        <v>6</v>
      </c>
      <c r="AH7" t="s">
        <v>194</v>
      </c>
      <c r="AJ7" t="s">
        <v>35</v>
      </c>
      <c r="AK7" t="s">
        <v>158</v>
      </c>
      <c r="AM7">
        <v>4</v>
      </c>
      <c r="AN7">
        <v>356</v>
      </c>
    </row>
    <row r="8" spans="1:40">
      <c r="B8" t="s">
        <v>39</v>
      </c>
      <c r="C8">
        <v>1</v>
      </c>
      <c r="D8" t="s">
        <v>40</v>
      </c>
      <c r="E8" t="s">
        <v>41</v>
      </c>
      <c r="H8" t="s">
        <v>81</v>
      </c>
      <c r="P8" t="s">
        <v>82</v>
      </c>
      <c r="X8" t="s">
        <v>83</v>
      </c>
      <c r="AC8" t="s">
        <v>80</v>
      </c>
      <c r="AD8" t="s">
        <v>79</v>
      </c>
      <c r="AE8">
        <v>64</v>
      </c>
      <c r="AF8">
        <v>7</v>
      </c>
      <c r="AH8" t="s">
        <v>197</v>
      </c>
      <c r="AJ8" t="s">
        <v>198</v>
      </c>
      <c r="AK8" t="s">
        <v>127</v>
      </c>
      <c r="AM8">
        <v>48</v>
      </c>
      <c r="AN8">
        <v>477</v>
      </c>
    </row>
    <row r="9" spans="1:40">
      <c r="B9" t="s">
        <v>39</v>
      </c>
      <c r="C9">
        <v>1</v>
      </c>
      <c r="D9" t="s">
        <v>40</v>
      </c>
      <c r="E9" t="s">
        <v>41</v>
      </c>
      <c r="H9" t="s">
        <v>81</v>
      </c>
      <c r="P9" t="s">
        <v>82</v>
      </c>
      <c r="X9" t="s">
        <v>83</v>
      </c>
      <c r="AC9" t="s">
        <v>80</v>
      </c>
      <c r="AD9" t="s">
        <v>79</v>
      </c>
      <c r="AE9">
        <v>64</v>
      </c>
      <c r="AF9">
        <v>8</v>
      </c>
      <c r="AH9" t="s">
        <v>200</v>
      </c>
      <c r="AJ9" t="s">
        <v>201</v>
      </c>
      <c r="AK9" t="s">
        <v>123</v>
      </c>
      <c r="AM9">
        <v>8</v>
      </c>
      <c r="AN9">
        <v>526</v>
      </c>
    </row>
    <row r="10" spans="1:40">
      <c r="B10" t="s">
        <v>39</v>
      </c>
      <c r="C10">
        <v>1</v>
      </c>
      <c r="D10" t="s">
        <v>40</v>
      </c>
      <c r="E10" t="s">
        <v>41</v>
      </c>
      <c r="H10" t="s">
        <v>81</v>
      </c>
      <c r="P10" t="s">
        <v>82</v>
      </c>
      <c r="X10" t="s">
        <v>83</v>
      </c>
      <c r="AC10" t="s">
        <v>80</v>
      </c>
      <c r="AD10" t="s">
        <v>79</v>
      </c>
      <c r="AE10">
        <v>64</v>
      </c>
      <c r="AF10">
        <v>9</v>
      </c>
      <c r="AH10" t="s">
        <v>197</v>
      </c>
      <c r="AJ10" t="s">
        <v>198</v>
      </c>
      <c r="AK10" t="s">
        <v>127</v>
      </c>
      <c r="AM10">
        <v>94</v>
      </c>
      <c r="AN10">
        <v>27</v>
      </c>
    </row>
    <row r="11" spans="1:40">
      <c r="B11" t="s">
        <v>39</v>
      </c>
      <c r="C11">
        <v>1</v>
      </c>
      <c r="D11" t="s">
        <v>40</v>
      </c>
      <c r="E11" t="s">
        <v>41</v>
      </c>
      <c r="H11" t="s">
        <v>81</v>
      </c>
      <c r="P11" t="s">
        <v>82</v>
      </c>
      <c r="X11" t="s">
        <v>83</v>
      </c>
      <c r="AC11" t="s">
        <v>80</v>
      </c>
      <c r="AD11" t="s">
        <v>79</v>
      </c>
      <c r="AE11">
        <v>64</v>
      </c>
      <c r="AF11">
        <v>10</v>
      </c>
      <c r="AH11" t="s">
        <v>160</v>
      </c>
      <c r="AJ11" t="s">
        <v>54</v>
      </c>
      <c r="AK11" t="s">
        <v>160</v>
      </c>
      <c r="AM11">
        <v>80</v>
      </c>
      <c r="AN11">
        <v>88</v>
      </c>
    </row>
    <row r="12" spans="1:40">
      <c r="B12" t="s">
        <v>39</v>
      </c>
      <c r="C12">
        <v>1</v>
      </c>
      <c r="D12" t="s">
        <v>40</v>
      </c>
      <c r="E12" t="s">
        <v>41</v>
      </c>
      <c r="H12" t="s">
        <v>81</v>
      </c>
      <c r="P12" t="s">
        <v>82</v>
      </c>
      <c r="X12" t="s">
        <v>83</v>
      </c>
      <c r="AC12" t="s">
        <v>80</v>
      </c>
      <c r="AD12" t="s">
        <v>79</v>
      </c>
      <c r="AE12">
        <v>64</v>
      </c>
      <c r="AF12">
        <v>11</v>
      </c>
      <c r="AH12" t="s">
        <v>197</v>
      </c>
      <c r="AJ12" t="s">
        <v>198</v>
      </c>
      <c r="AK12" t="s">
        <v>127</v>
      </c>
      <c r="AM12">
        <v>111</v>
      </c>
      <c r="AN12">
        <v>201</v>
      </c>
    </row>
    <row r="13" spans="1:40">
      <c r="B13" t="s">
        <v>39</v>
      </c>
      <c r="C13">
        <v>1</v>
      </c>
      <c r="D13" t="s">
        <v>40</v>
      </c>
      <c r="E13" t="s">
        <v>41</v>
      </c>
      <c r="H13" t="s">
        <v>81</v>
      </c>
      <c r="P13" t="s">
        <v>82</v>
      </c>
      <c r="X13" t="s">
        <v>83</v>
      </c>
      <c r="AC13" t="s">
        <v>80</v>
      </c>
      <c r="AD13" t="s">
        <v>79</v>
      </c>
      <c r="AE13">
        <v>64</v>
      </c>
      <c r="AF13">
        <v>12</v>
      </c>
      <c r="AH13" t="s">
        <v>160</v>
      </c>
      <c r="AJ13" t="s">
        <v>54</v>
      </c>
      <c r="AK13" t="s">
        <v>160</v>
      </c>
      <c r="AM13">
        <v>103</v>
      </c>
      <c r="AN13">
        <v>223</v>
      </c>
    </row>
    <row r="14" spans="1:40">
      <c r="B14" t="s">
        <v>39</v>
      </c>
      <c r="C14">
        <v>1</v>
      </c>
      <c r="D14" t="s">
        <v>40</v>
      </c>
      <c r="E14" t="s">
        <v>41</v>
      </c>
      <c r="H14" t="s">
        <v>81</v>
      </c>
      <c r="P14" t="s">
        <v>82</v>
      </c>
      <c r="X14" t="s">
        <v>83</v>
      </c>
      <c r="AC14" t="s">
        <v>80</v>
      </c>
      <c r="AD14" t="s">
        <v>79</v>
      </c>
      <c r="AE14">
        <v>64</v>
      </c>
      <c r="AF14">
        <v>13</v>
      </c>
      <c r="AH14" t="s">
        <v>197</v>
      </c>
      <c r="AJ14" t="s">
        <v>198</v>
      </c>
      <c r="AK14" t="s">
        <v>127</v>
      </c>
      <c r="AM14">
        <v>105</v>
      </c>
      <c r="AN14">
        <v>322</v>
      </c>
    </row>
    <row r="15" spans="1:40">
      <c r="B15" t="s">
        <v>39</v>
      </c>
      <c r="C15">
        <v>1</v>
      </c>
      <c r="D15" t="s">
        <v>40</v>
      </c>
      <c r="E15" t="s">
        <v>41</v>
      </c>
      <c r="H15" t="s">
        <v>81</v>
      </c>
      <c r="P15" t="s">
        <v>82</v>
      </c>
      <c r="X15" t="s">
        <v>83</v>
      </c>
      <c r="AC15" t="s">
        <v>80</v>
      </c>
      <c r="AD15" t="s">
        <v>79</v>
      </c>
      <c r="AE15">
        <v>64</v>
      </c>
      <c r="AF15">
        <v>14</v>
      </c>
      <c r="AH15" t="s">
        <v>171</v>
      </c>
      <c r="AJ15" t="s">
        <v>72</v>
      </c>
      <c r="AK15" t="s">
        <v>171</v>
      </c>
      <c r="AM15">
        <v>79</v>
      </c>
      <c r="AN15">
        <v>396</v>
      </c>
    </row>
    <row r="16" spans="1:40">
      <c r="B16" t="s">
        <v>39</v>
      </c>
      <c r="C16">
        <v>1</v>
      </c>
      <c r="D16" t="s">
        <v>40</v>
      </c>
      <c r="E16" t="s">
        <v>41</v>
      </c>
      <c r="H16" t="s">
        <v>81</v>
      </c>
      <c r="P16" t="s">
        <v>82</v>
      </c>
      <c r="X16" t="s">
        <v>83</v>
      </c>
      <c r="AC16" t="s">
        <v>80</v>
      </c>
      <c r="AD16" t="s">
        <v>79</v>
      </c>
      <c r="AE16">
        <v>64</v>
      </c>
      <c r="AF16">
        <v>15</v>
      </c>
      <c r="AH16" t="s">
        <v>171</v>
      </c>
      <c r="AJ16" t="s">
        <v>72</v>
      </c>
      <c r="AK16" t="s">
        <v>171</v>
      </c>
      <c r="AM16">
        <v>109</v>
      </c>
      <c r="AN16">
        <v>488</v>
      </c>
    </row>
    <row r="17" spans="2:40">
      <c r="B17" t="s">
        <v>39</v>
      </c>
      <c r="C17">
        <v>1</v>
      </c>
      <c r="D17" t="s">
        <v>40</v>
      </c>
      <c r="E17" t="s">
        <v>41</v>
      </c>
      <c r="H17" t="s">
        <v>81</v>
      </c>
      <c r="P17" t="s">
        <v>82</v>
      </c>
      <c r="X17" t="s">
        <v>83</v>
      </c>
      <c r="AC17" t="s">
        <v>80</v>
      </c>
      <c r="AD17" t="s">
        <v>79</v>
      </c>
      <c r="AE17">
        <v>64</v>
      </c>
      <c r="AF17">
        <v>16</v>
      </c>
      <c r="AH17" t="s">
        <v>171</v>
      </c>
      <c r="AJ17" t="s">
        <v>72</v>
      </c>
      <c r="AK17" t="s">
        <v>171</v>
      </c>
      <c r="AM17">
        <v>96</v>
      </c>
      <c r="AN17">
        <v>531</v>
      </c>
    </row>
    <row r="18" spans="2:40">
      <c r="B18" t="s">
        <v>39</v>
      </c>
      <c r="C18">
        <v>1</v>
      </c>
      <c r="D18" t="s">
        <v>40</v>
      </c>
      <c r="E18" t="s">
        <v>41</v>
      </c>
      <c r="H18" t="s">
        <v>81</v>
      </c>
      <c r="P18" t="s">
        <v>82</v>
      </c>
      <c r="X18" t="s">
        <v>83</v>
      </c>
      <c r="AC18" t="s">
        <v>80</v>
      </c>
      <c r="AD18" t="s">
        <v>79</v>
      </c>
      <c r="AE18">
        <v>64</v>
      </c>
      <c r="AF18">
        <v>17</v>
      </c>
      <c r="AH18" t="s">
        <v>197</v>
      </c>
      <c r="AJ18" t="s">
        <v>198</v>
      </c>
      <c r="AK18" t="s">
        <v>127</v>
      </c>
      <c r="AM18">
        <v>155</v>
      </c>
      <c r="AN18">
        <v>51</v>
      </c>
    </row>
    <row r="19" spans="2:40">
      <c r="B19" t="s">
        <v>39</v>
      </c>
      <c r="C19">
        <v>1</v>
      </c>
      <c r="D19" t="s">
        <v>40</v>
      </c>
      <c r="E19" t="s">
        <v>41</v>
      </c>
      <c r="H19" t="s">
        <v>81</v>
      </c>
      <c r="P19" t="s">
        <v>82</v>
      </c>
      <c r="X19" t="s">
        <v>83</v>
      </c>
      <c r="AC19" t="s">
        <v>80</v>
      </c>
      <c r="AD19" t="s">
        <v>79</v>
      </c>
      <c r="AE19">
        <v>64</v>
      </c>
      <c r="AF19">
        <v>18</v>
      </c>
      <c r="AH19" t="s">
        <v>197</v>
      </c>
      <c r="AJ19" t="s">
        <v>198</v>
      </c>
      <c r="AK19" t="s">
        <v>127</v>
      </c>
      <c r="AM19">
        <v>150</v>
      </c>
      <c r="AN19">
        <v>98</v>
      </c>
    </row>
    <row r="20" spans="2:40">
      <c r="B20" t="s">
        <v>39</v>
      </c>
      <c r="C20">
        <v>1</v>
      </c>
      <c r="D20" t="s">
        <v>40</v>
      </c>
      <c r="E20" t="s">
        <v>41</v>
      </c>
      <c r="H20" t="s">
        <v>81</v>
      </c>
      <c r="P20" t="s">
        <v>82</v>
      </c>
      <c r="X20" t="s">
        <v>83</v>
      </c>
      <c r="AC20" t="s">
        <v>80</v>
      </c>
      <c r="AD20" t="s">
        <v>79</v>
      </c>
      <c r="AE20">
        <v>64</v>
      </c>
      <c r="AF20">
        <v>19</v>
      </c>
      <c r="AH20" t="s">
        <v>171</v>
      </c>
      <c r="AJ20" t="s">
        <v>72</v>
      </c>
      <c r="AK20" t="s">
        <v>171</v>
      </c>
      <c r="AM20">
        <v>205</v>
      </c>
      <c r="AN20">
        <v>171</v>
      </c>
    </row>
    <row r="21" spans="2:40">
      <c r="B21" t="s">
        <v>39</v>
      </c>
      <c r="C21">
        <v>1</v>
      </c>
      <c r="D21" t="s">
        <v>40</v>
      </c>
      <c r="E21" t="s">
        <v>41</v>
      </c>
      <c r="H21" t="s">
        <v>81</v>
      </c>
      <c r="P21" t="s">
        <v>82</v>
      </c>
      <c r="X21" t="s">
        <v>83</v>
      </c>
      <c r="AC21" t="s">
        <v>80</v>
      </c>
      <c r="AD21" t="s">
        <v>79</v>
      </c>
      <c r="AE21">
        <v>64</v>
      </c>
      <c r="AF21">
        <v>20</v>
      </c>
      <c r="AH21" t="s">
        <v>197</v>
      </c>
      <c r="AJ21" t="s">
        <v>198</v>
      </c>
      <c r="AK21" t="s">
        <v>127</v>
      </c>
      <c r="AM21">
        <v>170</v>
      </c>
      <c r="AN21">
        <v>248</v>
      </c>
    </row>
    <row r="22" spans="2:40">
      <c r="B22" t="s">
        <v>39</v>
      </c>
      <c r="C22">
        <v>1</v>
      </c>
      <c r="D22" t="s">
        <v>40</v>
      </c>
      <c r="E22" t="s">
        <v>41</v>
      </c>
      <c r="H22" t="s">
        <v>81</v>
      </c>
      <c r="P22" t="s">
        <v>82</v>
      </c>
      <c r="X22" t="s">
        <v>83</v>
      </c>
      <c r="AC22" t="s">
        <v>80</v>
      </c>
      <c r="AD22" t="s">
        <v>79</v>
      </c>
      <c r="AE22">
        <v>64</v>
      </c>
      <c r="AF22">
        <v>21</v>
      </c>
      <c r="AH22" t="s">
        <v>199</v>
      </c>
      <c r="AJ22" t="s">
        <v>47</v>
      </c>
      <c r="AK22" t="s">
        <v>150</v>
      </c>
      <c r="AM22">
        <v>183</v>
      </c>
      <c r="AN22">
        <v>317</v>
      </c>
    </row>
    <row r="23" spans="2:40">
      <c r="B23" t="s">
        <v>39</v>
      </c>
      <c r="C23">
        <v>1</v>
      </c>
      <c r="D23" t="s">
        <v>40</v>
      </c>
      <c r="E23" t="s">
        <v>41</v>
      </c>
      <c r="H23" t="s">
        <v>81</v>
      </c>
      <c r="P23" t="s">
        <v>82</v>
      </c>
      <c r="X23" t="s">
        <v>83</v>
      </c>
      <c r="AC23" t="s">
        <v>80</v>
      </c>
      <c r="AD23" t="s">
        <v>79</v>
      </c>
      <c r="AE23">
        <v>64</v>
      </c>
      <c r="AF23">
        <v>22</v>
      </c>
      <c r="AH23" t="s">
        <v>171</v>
      </c>
      <c r="AJ23" t="s">
        <v>72</v>
      </c>
      <c r="AK23" t="s">
        <v>171</v>
      </c>
      <c r="AM23">
        <v>203</v>
      </c>
      <c r="AN23">
        <v>371</v>
      </c>
    </row>
    <row r="24" spans="2:40">
      <c r="B24" t="s">
        <v>39</v>
      </c>
      <c r="C24">
        <v>1</v>
      </c>
      <c r="D24" t="s">
        <v>40</v>
      </c>
      <c r="E24" t="s">
        <v>41</v>
      </c>
      <c r="H24" t="s">
        <v>81</v>
      </c>
      <c r="P24" t="s">
        <v>82</v>
      </c>
      <c r="X24" t="s">
        <v>83</v>
      </c>
      <c r="AC24" t="s">
        <v>80</v>
      </c>
      <c r="AD24" t="s">
        <v>79</v>
      </c>
      <c r="AE24">
        <v>64</v>
      </c>
      <c r="AF24">
        <v>23</v>
      </c>
      <c r="AH24" t="s">
        <v>194</v>
      </c>
      <c r="AJ24" t="s">
        <v>35</v>
      </c>
      <c r="AK24" t="s">
        <v>158</v>
      </c>
      <c r="AM24">
        <v>185</v>
      </c>
      <c r="AN24">
        <v>430</v>
      </c>
    </row>
    <row r="25" spans="2:40">
      <c r="B25" t="s">
        <v>39</v>
      </c>
      <c r="C25">
        <v>1</v>
      </c>
      <c r="D25" t="s">
        <v>40</v>
      </c>
      <c r="E25" t="s">
        <v>41</v>
      </c>
      <c r="H25" t="s">
        <v>81</v>
      </c>
      <c r="P25" t="s">
        <v>82</v>
      </c>
      <c r="X25" t="s">
        <v>83</v>
      </c>
      <c r="AC25" t="s">
        <v>80</v>
      </c>
      <c r="AD25" t="s">
        <v>79</v>
      </c>
      <c r="AE25">
        <v>64</v>
      </c>
      <c r="AF25">
        <v>24</v>
      </c>
      <c r="AH25" t="s">
        <v>194</v>
      </c>
      <c r="AJ25" t="s">
        <v>35</v>
      </c>
      <c r="AK25" t="s">
        <v>158</v>
      </c>
      <c r="AM25">
        <v>169</v>
      </c>
      <c r="AN25">
        <v>515</v>
      </c>
    </row>
    <row r="26" spans="2:40">
      <c r="B26" t="s">
        <v>39</v>
      </c>
      <c r="C26">
        <v>1</v>
      </c>
      <c r="D26" t="s">
        <v>40</v>
      </c>
      <c r="E26" t="s">
        <v>41</v>
      </c>
      <c r="H26" t="s">
        <v>81</v>
      </c>
      <c r="P26" t="s">
        <v>82</v>
      </c>
      <c r="X26" t="s">
        <v>83</v>
      </c>
      <c r="AC26" t="s">
        <v>80</v>
      </c>
      <c r="AD26" t="s">
        <v>79</v>
      </c>
      <c r="AE26">
        <v>64</v>
      </c>
      <c r="AF26">
        <v>25</v>
      </c>
      <c r="AH26" t="s">
        <v>197</v>
      </c>
      <c r="AJ26" t="s">
        <v>198</v>
      </c>
      <c r="AK26" t="s">
        <v>127</v>
      </c>
      <c r="AM26">
        <v>230</v>
      </c>
      <c r="AN26">
        <v>49</v>
      </c>
    </row>
    <row r="27" spans="2:40">
      <c r="B27" t="s">
        <v>39</v>
      </c>
      <c r="C27">
        <v>1</v>
      </c>
      <c r="D27" t="s">
        <v>40</v>
      </c>
      <c r="E27" t="s">
        <v>41</v>
      </c>
      <c r="H27" t="s">
        <v>81</v>
      </c>
      <c r="P27" t="s">
        <v>82</v>
      </c>
      <c r="X27" t="s">
        <v>83</v>
      </c>
      <c r="AC27" t="s">
        <v>80</v>
      </c>
      <c r="AD27" t="s">
        <v>79</v>
      </c>
      <c r="AE27">
        <v>64</v>
      </c>
      <c r="AF27">
        <v>26</v>
      </c>
      <c r="AH27" t="s">
        <v>197</v>
      </c>
      <c r="AJ27" t="s">
        <v>198</v>
      </c>
      <c r="AK27" t="s">
        <v>127</v>
      </c>
      <c r="AM27">
        <v>220</v>
      </c>
      <c r="AN27">
        <v>105</v>
      </c>
    </row>
    <row r="28" spans="2:40">
      <c r="B28" t="s">
        <v>39</v>
      </c>
      <c r="C28">
        <v>1</v>
      </c>
      <c r="D28" t="s">
        <v>40</v>
      </c>
      <c r="E28" t="s">
        <v>41</v>
      </c>
      <c r="H28" t="s">
        <v>81</v>
      </c>
      <c r="P28" t="s">
        <v>82</v>
      </c>
      <c r="X28" t="s">
        <v>83</v>
      </c>
      <c r="AC28" t="s">
        <v>80</v>
      </c>
      <c r="AD28" t="s">
        <v>79</v>
      </c>
      <c r="AE28">
        <v>64</v>
      </c>
      <c r="AF28">
        <v>27</v>
      </c>
      <c r="AH28" t="s">
        <v>197</v>
      </c>
      <c r="AJ28" t="s">
        <v>198</v>
      </c>
      <c r="AK28" t="s">
        <v>127</v>
      </c>
      <c r="AM28">
        <v>245</v>
      </c>
      <c r="AN28">
        <v>192</v>
      </c>
    </row>
    <row r="29" spans="2:40">
      <c r="B29" t="s">
        <v>39</v>
      </c>
      <c r="C29">
        <v>1</v>
      </c>
      <c r="D29" t="s">
        <v>40</v>
      </c>
      <c r="E29" t="s">
        <v>41</v>
      </c>
      <c r="H29" t="s">
        <v>81</v>
      </c>
      <c r="P29" t="s">
        <v>82</v>
      </c>
      <c r="X29" t="s">
        <v>83</v>
      </c>
      <c r="AC29" t="s">
        <v>80</v>
      </c>
      <c r="AD29" t="s">
        <v>79</v>
      </c>
      <c r="AE29">
        <v>64</v>
      </c>
      <c r="AF29">
        <v>28</v>
      </c>
      <c r="AH29" t="s">
        <v>171</v>
      </c>
      <c r="AJ29" t="s">
        <v>72</v>
      </c>
      <c r="AK29" t="s">
        <v>171</v>
      </c>
      <c r="AM29">
        <v>217</v>
      </c>
      <c r="AN29">
        <v>238</v>
      </c>
    </row>
    <row r="30" spans="2:40">
      <c r="B30" t="s">
        <v>39</v>
      </c>
      <c r="C30">
        <v>1</v>
      </c>
      <c r="D30" t="s">
        <v>40</v>
      </c>
      <c r="E30" t="s">
        <v>41</v>
      </c>
      <c r="H30" t="s">
        <v>81</v>
      </c>
      <c r="P30" t="s">
        <v>82</v>
      </c>
      <c r="X30" t="s">
        <v>83</v>
      </c>
      <c r="AC30" t="s">
        <v>80</v>
      </c>
      <c r="AD30" t="s">
        <v>79</v>
      </c>
      <c r="AE30">
        <v>64</v>
      </c>
      <c r="AF30">
        <v>29</v>
      </c>
      <c r="AH30" t="s">
        <v>171</v>
      </c>
      <c r="AJ30" t="s">
        <v>72</v>
      </c>
      <c r="AK30" t="s">
        <v>171</v>
      </c>
      <c r="AM30">
        <v>249</v>
      </c>
      <c r="AN30">
        <v>307</v>
      </c>
    </row>
    <row r="31" spans="2:40">
      <c r="B31" t="s">
        <v>39</v>
      </c>
      <c r="C31">
        <v>1</v>
      </c>
      <c r="D31" t="s">
        <v>40</v>
      </c>
      <c r="E31" t="s">
        <v>41</v>
      </c>
      <c r="H31" t="s">
        <v>81</v>
      </c>
      <c r="P31" t="s">
        <v>82</v>
      </c>
      <c r="X31" t="s">
        <v>83</v>
      </c>
      <c r="AC31" t="s">
        <v>80</v>
      </c>
      <c r="AD31" t="s">
        <v>79</v>
      </c>
      <c r="AE31">
        <v>64</v>
      </c>
      <c r="AF31">
        <v>30</v>
      </c>
      <c r="AH31" t="s">
        <v>197</v>
      </c>
      <c r="AJ31" t="s">
        <v>198</v>
      </c>
      <c r="AK31" t="s">
        <v>127</v>
      </c>
      <c r="AM31">
        <v>224</v>
      </c>
      <c r="AN31">
        <v>369</v>
      </c>
    </row>
    <row r="32" spans="2:40">
      <c r="B32" t="s">
        <v>39</v>
      </c>
      <c r="C32">
        <v>1</v>
      </c>
      <c r="D32" t="s">
        <v>40</v>
      </c>
      <c r="E32" t="s">
        <v>41</v>
      </c>
      <c r="H32" t="s">
        <v>81</v>
      </c>
      <c r="P32" t="s">
        <v>82</v>
      </c>
      <c r="X32" t="s">
        <v>83</v>
      </c>
      <c r="AC32" t="s">
        <v>80</v>
      </c>
      <c r="AD32" t="s">
        <v>79</v>
      </c>
      <c r="AE32">
        <v>64</v>
      </c>
      <c r="AF32">
        <v>31</v>
      </c>
      <c r="AH32" t="s">
        <v>197</v>
      </c>
      <c r="AJ32" t="s">
        <v>198</v>
      </c>
      <c r="AK32" t="s">
        <v>127</v>
      </c>
      <c r="AM32">
        <v>281</v>
      </c>
      <c r="AN32">
        <v>488</v>
      </c>
    </row>
    <row r="33" spans="2:40">
      <c r="B33" t="s">
        <v>39</v>
      </c>
      <c r="C33">
        <v>1</v>
      </c>
      <c r="D33" t="s">
        <v>40</v>
      </c>
      <c r="E33" t="s">
        <v>41</v>
      </c>
      <c r="H33" t="s">
        <v>81</v>
      </c>
      <c r="P33" t="s">
        <v>82</v>
      </c>
      <c r="X33" t="s">
        <v>83</v>
      </c>
      <c r="AC33" t="s">
        <v>80</v>
      </c>
      <c r="AD33" t="s">
        <v>79</v>
      </c>
      <c r="AE33">
        <v>64</v>
      </c>
      <c r="AF33">
        <v>32</v>
      </c>
      <c r="AH33" t="s">
        <v>194</v>
      </c>
      <c r="AJ33" t="s">
        <v>35</v>
      </c>
      <c r="AK33" t="s">
        <v>158</v>
      </c>
      <c r="AM33">
        <v>221</v>
      </c>
      <c r="AN33">
        <v>508</v>
      </c>
    </row>
    <row r="34" spans="2:40">
      <c r="B34" t="s">
        <v>39</v>
      </c>
      <c r="C34">
        <v>1</v>
      </c>
      <c r="D34" t="s">
        <v>40</v>
      </c>
      <c r="E34" t="s">
        <v>41</v>
      </c>
      <c r="H34" t="s">
        <v>81</v>
      </c>
      <c r="P34" t="s">
        <v>82</v>
      </c>
      <c r="X34" t="s">
        <v>83</v>
      </c>
      <c r="AC34" t="s">
        <v>80</v>
      </c>
      <c r="AD34" t="s">
        <v>79</v>
      </c>
      <c r="AE34">
        <v>64</v>
      </c>
      <c r="AF34">
        <v>33</v>
      </c>
      <c r="AH34" t="s">
        <v>194</v>
      </c>
      <c r="AJ34" t="s">
        <v>35</v>
      </c>
      <c r="AK34" t="s">
        <v>158</v>
      </c>
      <c r="AM34">
        <v>327</v>
      </c>
      <c r="AN34">
        <v>24</v>
      </c>
    </row>
    <row r="35" spans="2:40">
      <c r="B35" t="s">
        <v>39</v>
      </c>
      <c r="C35">
        <v>1</v>
      </c>
      <c r="D35" t="s">
        <v>40</v>
      </c>
      <c r="E35" t="s">
        <v>41</v>
      </c>
      <c r="H35" t="s">
        <v>81</v>
      </c>
      <c r="P35" t="s">
        <v>82</v>
      </c>
      <c r="X35" t="s">
        <v>83</v>
      </c>
      <c r="AC35" t="s">
        <v>80</v>
      </c>
      <c r="AD35" t="s">
        <v>79</v>
      </c>
      <c r="AE35">
        <v>64</v>
      </c>
      <c r="AF35">
        <v>34</v>
      </c>
      <c r="AH35" t="s">
        <v>197</v>
      </c>
      <c r="AJ35" t="s">
        <v>198</v>
      </c>
      <c r="AK35" t="s">
        <v>127</v>
      </c>
      <c r="AM35">
        <v>347</v>
      </c>
      <c r="AN35">
        <v>119</v>
      </c>
    </row>
    <row r="36" spans="2:40">
      <c r="B36" t="s">
        <v>39</v>
      </c>
      <c r="C36">
        <v>1</v>
      </c>
      <c r="D36" t="s">
        <v>40</v>
      </c>
      <c r="E36" t="s">
        <v>41</v>
      </c>
      <c r="H36" t="s">
        <v>81</v>
      </c>
      <c r="P36" t="s">
        <v>82</v>
      </c>
      <c r="X36" t="s">
        <v>83</v>
      </c>
      <c r="AC36" t="s">
        <v>80</v>
      </c>
      <c r="AD36" t="s">
        <v>79</v>
      </c>
      <c r="AE36">
        <v>64</v>
      </c>
      <c r="AF36">
        <v>35</v>
      </c>
      <c r="AH36" t="s">
        <v>197</v>
      </c>
      <c r="AJ36" t="s">
        <v>198</v>
      </c>
      <c r="AK36" t="s">
        <v>127</v>
      </c>
      <c r="AM36">
        <v>340</v>
      </c>
      <c r="AN36">
        <v>165</v>
      </c>
    </row>
    <row r="37" spans="2:40">
      <c r="B37" t="s">
        <v>39</v>
      </c>
      <c r="C37">
        <v>1</v>
      </c>
      <c r="D37" t="s">
        <v>40</v>
      </c>
      <c r="E37" t="s">
        <v>41</v>
      </c>
      <c r="H37" t="s">
        <v>81</v>
      </c>
      <c r="P37" t="s">
        <v>82</v>
      </c>
      <c r="X37" t="s">
        <v>83</v>
      </c>
      <c r="AC37" t="s">
        <v>80</v>
      </c>
      <c r="AD37" t="s">
        <v>79</v>
      </c>
      <c r="AE37">
        <v>64</v>
      </c>
      <c r="AF37">
        <v>36</v>
      </c>
      <c r="AH37" t="s">
        <v>171</v>
      </c>
      <c r="AJ37" t="s">
        <v>72</v>
      </c>
      <c r="AK37" t="s">
        <v>171</v>
      </c>
      <c r="AM37">
        <v>312</v>
      </c>
      <c r="AN37">
        <v>255</v>
      </c>
    </row>
    <row r="38" spans="2:40">
      <c r="B38" t="s">
        <v>39</v>
      </c>
      <c r="C38">
        <v>1</v>
      </c>
      <c r="D38" t="s">
        <v>40</v>
      </c>
      <c r="E38" t="s">
        <v>41</v>
      </c>
      <c r="H38" t="s">
        <v>81</v>
      </c>
      <c r="P38" t="s">
        <v>82</v>
      </c>
      <c r="X38" t="s">
        <v>83</v>
      </c>
      <c r="AC38" t="s">
        <v>80</v>
      </c>
      <c r="AD38" t="s">
        <v>79</v>
      </c>
      <c r="AE38">
        <v>64</v>
      </c>
      <c r="AF38">
        <v>37</v>
      </c>
      <c r="AH38" t="s">
        <v>197</v>
      </c>
      <c r="AJ38" t="s">
        <v>198</v>
      </c>
      <c r="AK38" t="s">
        <v>127</v>
      </c>
      <c r="AM38">
        <v>311</v>
      </c>
      <c r="AN38">
        <v>296</v>
      </c>
    </row>
    <row r="39" spans="2:40">
      <c r="B39" t="s">
        <v>39</v>
      </c>
      <c r="C39">
        <v>1</v>
      </c>
      <c r="D39" t="s">
        <v>40</v>
      </c>
      <c r="E39" t="s">
        <v>41</v>
      </c>
      <c r="H39" t="s">
        <v>81</v>
      </c>
      <c r="P39" t="s">
        <v>82</v>
      </c>
      <c r="X39" t="s">
        <v>83</v>
      </c>
      <c r="AC39" t="s">
        <v>80</v>
      </c>
      <c r="AD39" t="s">
        <v>79</v>
      </c>
      <c r="AE39">
        <v>64</v>
      </c>
      <c r="AF39">
        <v>38</v>
      </c>
      <c r="AH39" t="s">
        <v>197</v>
      </c>
      <c r="AJ39" t="s">
        <v>198</v>
      </c>
      <c r="AK39" t="s">
        <v>127</v>
      </c>
      <c r="AM39">
        <v>306</v>
      </c>
      <c r="AN39">
        <v>366</v>
      </c>
    </row>
    <row r="40" spans="2:40">
      <c r="B40" t="s">
        <v>39</v>
      </c>
      <c r="C40">
        <v>1</v>
      </c>
      <c r="D40" t="s">
        <v>40</v>
      </c>
      <c r="E40" t="s">
        <v>41</v>
      </c>
      <c r="H40" t="s">
        <v>81</v>
      </c>
      <c r="P40" t="s">
        <v>82</v>
      </c>
      <c r="X40" t="s">
        <v>83</v>
      </c>
      <c r="AC40" t="s">
        <v>80</v>
      </c>
      <c r="AD40" t="s">
        <v>79</v>
      </c>
      <c r="AE40">
        <v>64</v>
      </c>
      <c r="AF40">
        <v>39</v>
      </c>
      <c r="AH40" t="s">
        <v>197</v>
      </c>
      <c r="AJ40" t="s">
        <v>198</v>
      </c>
      <c r="AK40" t="s">
        <v>127</v>
      </c>
      <c r="AM40">
        <v>315</v>
      </c>
      <c r="AN40">
        <v>435</v>
      </c>
    </row>
    <row r="41" spans="2:40">
      <c r="B41" t="s">
        <v>39</v>
      </c>
      <c r="C41">
        <v>1</v>
      </c>
      <c r="D41" t="s">
        <v>40</v>
      </c>
      <c r="E41" t="s">
        <v>41</v>
      </c>
      <c r="H41" t="s">
        <v>81</v>
      </c>
      <c r="P41" t="s">
        <v>82</v>
      </c>
      <c r="X41" t="s">
        <v>83</v>
      </c>
      <c r="AC41" t="s">
        <v>80</v>
      </c>
      <c r="AD41" t="s">
        <v>79</v>
      </c>
      <c r="AE41">
        <v>64</v>
      </c>
      <c r="AF41">
        <v>40</v>
      </c>
      <c r="AH41" t="s">
        <v>202</v>
      </c>
      <c r="AJ41" t="s">
        <v>203</v>
      </c>
      <c r="AK41" t="s">
        <v>153</v>
      </c>
      <c r="AM41">
        <v>316</v>
      </c>
      <c r="AN41">
        <v>530</v>
      </c>
    </row>
    <row r="42" spans="2:40">
      <c r="B42" t="s">
        <v>39</v>
      </c>
      <c r="C42">
        <v>1</v>
      </c>
      <c r="D42" t="s">
        <v>40</v>
      </c>
      <c r="E42" t="s">
        <v>41</v>
      </c>
      <c r="H42" t="s">
        <v>81</v>
      </c>
      <c r="P42" t="s">
        <v>82</v>
      </c>
      <c r="X42" t="s">
        <v>83</v>
      </c>
      <c r="AC42" t="s">
        <v>80</v>
      </c>
      <c r="AD42" t="s">
        <v>79</v>
      </c>
      <c r="AE42">
        <v>64</v>
      </c>
      <c r="AF42">
        <v>41</v>
      </c>
      <c r="AH42" t="s">
        <v>194</v>
      </c>
      <c r="AJ42" t="s">
        <v>35</v>
      </c>
      <c r="AK42" t="s">
        <v>158</v>
      </c>
      <c r="AM42">
        <v>402</v>
      </c>
      <c r="AN42">
        <v>26</v>
      </c>
    </row>
    <row r="43" spans="2:40">
      <c r="B43" t="s">
        <v>39</v>
      </c>
      <c r="C43">
        <v>1</v>
      </c>
      <c r="D43" t="s">
        <v>40</v>
      </c>
      <c r="E43" t="s">
        <v>41</v>
      </c>
      <c r="H43" t="s">
        <v>81</v>
      </c>
      <c r="P43" t="s">
        <v>82</v>
      </c>
      <c r="X43" t="s">
        <v>83</v>
      </c>
      <c r="AC43" t="s">
        <v>80</v>
      </c>
      <c r="AD43" t="s">
        <v>79</v>
      </c>
      <c r="AE43">
        <v>64</v>
      </c>
      <c r="AF43">
        <v>42</v>
      </c>
      <c r="AH43" t="s">
        <v>194</v>
      </c>
      <c r="AJ43" t="s">
        <v>35</v>
      </c>
      <c r="AK43" t="s">
        <v>158</v>
      </c>
      <c r="AM43">
        <v>375</v>
      </c>
      <c r="AN43">
        <v>104</v>
      </c>
    </row>
    <row r="44" spans="2:40">
      <c r="B44" t="s">
        <v>39</v>
      </c>
      <c r="C44">
        <v>1</v>
      </c>
      <c r="D44" t="s">
        <v>40</v>
      </c>
      <c r="E44" t="s">
        <v>41</v>
      </c>
      <c r="H44" t="s">
        <v>81</v>
      </c>
      <c r="P44" t="s">
        <v>82</v>
      </c>
      <c r="X44" t="s">
        <v>83</v>
      </c>
      <c r="AC44" t="s">
        <v>80</v>
      </c>
      <c r="AD44" t="s">
        <v>79</v>
      </c>
      <c r="AE44">
        <v>64</v>
      </c>
      <c r="AF44">
        <v>43</v>
      </c>
      <c r="AH44" t="s">
        <v>171</v>
      </c>
      <c r="AJ44" t="s">
        <v>72</v>
      </c>
      <c r="AK44" t="s">
        <v>171</v>
      </c>
      <c r="AM44">
        <v>425</v>
      </c>
      <c r="AN44">
        <v>156</v>
      </c>
    </row>
    <row r="45" spans="2:40">
      <c r="B45" t="s">
        <v>39</v>
      </c>
      <c r="C45">
        <v>1</v>
      </c>
      <c r="D45" t="s">
        <v>40</v>
      </c>
      <c r="E45" t="s">
        <v>41</v>
      </c>
      <c r="H45" t="s">
        <v>81</v>
      </c>
      <c r="P45" t="s">
        <v>82</v>
      </c>
      <c r="X45" t="s">
        <v>83</v>
      </c>
      <c r="AC45" t="s">
        <v>80</v>
      </c>
      <c r="AD45" t="s">
        <v>79</v>
      </c>
      <c r="AE45">
        <v>64</v>
      </c>
      <c r="AF45">
        <v>44</v>
      </c>
      <c r="AH45" t="s">
        <v>197</v>
      </c>
      <c r="AJ45" t="s">
        <v>198</v>
      </c>
      <c r="AK45" t="s">
        <v>127</v>
      </c>
      <c r="AM45">
        <v>367</v>
      </c>
      <c r="AN45">
        <v>227</v>
      </c>
    </row>
    <row r="46" spans="2:40">
      <c r="B46" t="s">
        <v>39</v>
      </c>
      <c r="C46">
        <v>1</v>
      </c>
      <c r="D46" t="s">
        <v>40</v>
      </c>
      <c r="E46" t="s">
        <v>41</v>
      </c>
      <c r="H46" t="s">
        <v>81</v>
      </c>
      <c r="P46" t="s">
        <v>82</v>
      </c>
      <c r="X46" t="s">
        <v>83</v>
      </c>
      <c r="AC46" t="s">
        <v>80</v>
      </c>
      <c r="AD46" t="s">
        <v>79</v>
      </c>
      <c r="AE46">
        <v>64</v>
      </c>
      <c r="AF46">
        <v>45</v>
      </c>
      <c r="AH46" t="s">
        <v>197</v>
      </c>
      <c r="AJ46" t="s">
        <v>198</v>
      </c>
      <c r="AK46" t="s">
        <v>127</v>
      </c>
      <c r="AM46">
        <v>400</v>
      </c>
      <c r="AN46">
        <v>332</v>
      </c>
    </row>
    <row r="47" spans="2:40">
      <c r="B47" t="s">
        <v>39</v>
      </c>
      <c r="C47">
        <v>1</v>
      </c>
      <c r="D47" t="s">
        <v>40</v>
      </c>
      <c r="E47" t="s">
        <v>41</v>
      </c>
      <c r="H47" t="s">
        <v>81</v>
      </c>
      <c r="P47" t="s">
        <v>82</v>
      </c>
      <c r="X47" t="s">
        <v>83</v>
      </c>
      <c r="AC47" t="s">
        <v>80</v>
      </c>
      <c r="AD47" t="s">
        <v>79</v>
      </c>
      <c r="AE47">
        <v>64</v>
      </c>
      <c r="AF47">
        <v>46</v>
      </c>
      <c r="AH47" t="s">
        <v>171</v>
      </c>
      <c r="AJ47" t="s">
        <v>72</v>
      </c>
      <c r="AK47" t="s">
        <v>171</v>
      </c>
      <c r="AM47">
        <v>365</v>
      </c>
      <c r="AN47">
        <v>415</v>
      </c>
    </row>
    <row r="48" spans="2:40">
      <c r="B48" t="s">
        <v>39</v>
      </c>
      <c r="C48">
        <v>1</v>
      </c>
      <c r="D48" t="s">
        <v>40</v>
      </c>
      <c r="E48" t="s">
        <v>41</v>
      </c>
      <c r="H48" t="s">
        <v>81</v>
      </c>
      <c r="P48" t="s">
        <v>82</v>
      </c>
      <c r="X48" t="s">
        <v>83</v>
      </c>
      <c r="AC48" t="s">
        <v>80</v>
      </c>
      <c r="AD48" t="s">
        <v>79</v>
      </c>
      <c r="AE48">
        <v>64</v>
      </c>
      <c r="AF48">
        <v>47</v>
      </c>
      <c r="AH48" t="s">
        <v>197</v>
      </c>
      <c r="AJ48" t="s">
        <v>198</v>
      </c>
      <c r="AK48" t="s">
        <v>127</v>
      </c>
      <c r="AM48">
        <v>375</v>
      </c>
      <c r="AN48">
        <v>442</v>
      </c>
    </row>
    <row r="49" spans="2:40">
      <c r="B49" t="s">
        <v>39</v>
      </c>
      <c r="C49">
        <v>1</v>
      </c>
      <c r="D49" t="s">
        <v>40</v>
      </c>
      <c r="E49" t="s">
        <v>41</v>
      </c>
      <c r="H49" t="s">
        <v>81</v>
      </c>
      <c r="P49" t="s">
        <v>82</v>
      </c>
      <c r="X49" t="s">
        <v>83</v>
      </c>
      <c r="AC49" t="s">
        <v>80</v>
      </c>
      <c r="AD49" t="s">
        <v>79</v>
      </c>
      <c r="AE49">
        <v>64</v>
      </c>
      <c r="AF49">
        <v>48</v>
      </c>
      <c r="AH49" t="s">
        <v>197</v>
      </c>
      <c r="AJ49" t="s">
        <v>198</v>
      </c>
      <c r="AK49" t="s">
        <v>127</v>
      </c>
      <c r="AM49">
        <v>409</v>
      </c>
      <c r="AN49">
        <v>513</v>
      </c>
    </row>
    <row r="50" spans="2:40">
      <c r="B50" t="s">
        <v>39</v>
      </c>
      <c r="C50">
        <v>1</v>
      </c>
      <c r="D50" t="s">
        <v>40</v>
      </c>
      <c r="E50" t="s">
        <v>41</v>
      </c>
      <c r="H50" t="s">
        <v>81</v>
      </c>
      <c r="P50" t="s">
        <v>82</v>
      </c>
      <c r="X50" t="s">
        <v>83</v>
      </c>
      <c r="AC50" t="s">
        <v>80</v>
      </c>
      <c r="AD50" t="s">
        <v>79</v>
      </c>
      <c r="AE50">
        <v>64</v>
      </c>
      <c r="AF50">
        <v>49</v>
      </c>
      <c r="AH50" t="s">
        <v>197</v>
      </c>
      <c r="AJ50" t="s">
        <v>198</v>
      </c>
      <c r="AK50" t="s">
        <v>127</v>
      </c>
      <c r="AM50">
        <v>466</v>
      </c>
      <c r="AN50">
        <v>16</v>
      </c>
    </row>
    <row r="51" spans="2:40">
      <c r="B51" t="s">
        <v>39</v>
      </c>
      <c r="C51">
        <v>1</v>
      </c>
      <c r="D51" t="s">
        <v>40</v>
      </c>
      <c r="E51" t="s">
        <v>41</v>
      </c>
      <c r="H51" t="s">
        <v>81</v>
      </c>
      <c r="P51" t="s">
        <v>82</v>
      </c>
      <c r="X51" t="s">
        <v>83</v>
      </c>
      <c r="AC51" t="s">
        <v>80</v>
      </c>
      <c r="AD51" t="s">
        <v>79</v>
      </c>
      <c r="AE51">
        <v>64</v>
      </c>
      <c r="AF51">
        <v>50</v>
      </c>
      <c r="AH51" t="s">
        <v>171</v>
      </c>
      <c r="AJ51" t="s">
        <v>72</v>
      </c>
      <c r="AK51" t="s">
        <v>171</v>
      </c>
      <c r="AM51">
        <v>469</v>
      </c>
      <c r="AN51">
        <v>113</v>
      </c>
    </row>
    <row r="52" spans="2:40">
      <c r="B52" t="s">
        <v>39</v>
      </c>
      <c r="C52">
        <v>1</v>
      </c>
      <c r="D52" t="s">
        <v>40</v>
      </c>
      <c r="E52" t="s">
        <v>41</v>
      </c>
      <c r="H52" t="s">
        <v>81</v>
      </c>
      <c r="P52" t="s">
        <v>82</v>
      </c>
      <c r="X52" t="s">
        <v>83</v>
      </c>
      <c r="AC52" t="s">
        <v>80</v>
      </c>
      <c r="AD52" t="s">
        <v>79</v>
      </c>
      <c r="AE52">
        <v>64</v>
      </c>
      <c r="AF52">
        <v>51</v>
      </c>
      <c r="AH52" t="s">
        <v>171</v>
      </c>
      <c r="AJ52" t="s">
        <v>72</v>
      </c>
      <c r="AK52" t="s">
        <v>171</v>
      </c>
      <c r="AM52">
        <v>462</v>
      </c>
      <c r="AN52">
        <v>206</v>
      </c>
    </row>
    <row r="53" spans="2:40">
      <c r="B53" t="s">
        <v>39</v>
      </c>
      <c r="C53">
        <v>1</v>
      </c>
      <c r="D53" t="s">
        <v>40</v>
      </c>
      <c r="E53" t="s">
        <v>41</v>
      </c>
      <c r="H53" t="s">
        <v>81</v>
      </c>
      <c r="P53" t="s">
        <v>82</v>
      </c>
      <c r="X53" t="s">
        <v>83</v>
      </c>
      <c r="AC53" t="s">
        <v>80</v>
      </c>
      <c r="AD53" t="s">
        <v>79</v>
      </c>
      <c r="AE53">
        <v>64</v>
      </c>
      <c r="AF53">
        <v>52</v>
      </c>
      <c r="AH53" t="s">
        <v>224</v>
      </c>
      <c r="AJ53" t="s">
        <v>225</v>
      </c>
      <c r="AK53" t="s">
        <v>146</v>
      </c>
      <c r="AM53">
        <v>459</v>
      </c>
      <c r="AN53">
        <v>277</v>
      </c>
    </row>
    <row r="54" spans="2:40">
      <c r="B54" t="s">
        <v>39</v>
      </c>
      <c r="C54">
        <v>1</v>
      </c>
      <c r="D54" t="s">
        <v>40</v>
      </c>
      <c r="E54" t="s">
        <v>41</v>
      </c>
      <c r="H54" t="s">
        <v>81</v>
      </c>
      <c r="P54" t="s">
        <v>82</v>
      </c>
      <c r="X54" t="s">
        <v>83</v>
      </c>
      <c r="AC54" t="s">
        <v>80</v>
      </c>
      <c r="AD54" t="s">
        <v>79</v>
      </c>
      <c r="AE54">
        <v>64</v>
      </c>
      <c r="AF54">
        <v>53</v>
      </c>
      <c r="AH54" t="s">
        <v>197</v>
      </c>
      <c r="AJ54" t="s">
        <v>198</v>
      </c>
      <c r="AK54" t="s">
        <v>127</v>
      </c>
      <c r="AM54">
        <v>492</v>
      </c>
      <c r="AN54">
        <v>296</v>
      </c>
    </row>
    <row r="55" spans="2:40">
      <c r="B55" t="s">
        <v>39</v>
      </c>
      <c r="C55">
        <v>1</v>
      </c>
      <c r="D55" t="s">
        <v>40</v>
      </c>
      <c r="E55" t="s">
        <v>41</v>
      </c>
      <c r="H55" t="s">
        <v>81</v>
      </c>
      <c r="P55" t="s">
        <v>82</v>
      </c>
      <c r="X55" t="s">
        <v>83</v>
      </c>
      <c r="AC55" t="s">
        <v>80</v>
      </c>
      <c r="AD55" t="s">
        <v>79</v>
      </c>
      <c r="AE55">
        <v>64</v>
      </c>
      <c r="AF55">
        <v>54</v>
      </c>
      <c r="AH55" t="s">
        <v>197</v>
      </c>
      <c r="AJ55" t="s">
        <v>198</v>
      </c>
      <c r="AK55" t="s">
        <v>127</v>
      </c>
      <c r="AM55">
        <v>455</v>
      </c>
      <c r="AN55">
        <v>372</v>
      </c>
    </row>
    <row r="56" spans="2:40">
      <c r="B56" t="s">
        <v>39</v>
      </c>
      <c r="C56">
        <v>1</v>
      </c>
      <c r="D56" t="s">
        <v>40</v>
      </c>
      <c r="E56" t="s">
        <v>41</v>
      </c>
      <c r="H56" t="s">
        <v>81</v>
      </c>
      <c r="P56" t="s">
        <v>82</v>
      </c>
      <c r="X56" t="s">
        <v>83</v>
      </c>
      <c r="AC56" t="s">
        <v>80</v>
      </c>
      <c r="AD56" t="s">
        <v>79</v>
      </c>
      <c r="AE56">
        <v>64</v>
      </c>
      <c r="AF56">
        <v>55</v>
      </c>
      <c r="AH56" t="s">
        <v>171</v>
      </c>
      <c r="AJ56" t="s">
        <v>72</v>
      </c>
      <c r="AK56" t="s">
        <v>171</v>
      </c>
      <c r="AM56">
        <v>471</v>
      </c>
      <c r="AN56">
        <v>446</v>
      </c>
    </row>
    <row r="57" spans="2:40">
      <c r="B57" t="s">
        <v>39</v>
      </c>
      <c r="C57">
        <v>1</v>
      </c>
      <c r="D57" t="s">
        <v>40</v>
      </c>
      <c r="E57" t="s">
        <v>41</v>
      </c>
      <c r="H57" t="s">
        <v>81</v>
      </c>
      <c r="P57" t="s">
        <v>82</v>
      </c>
      <c r="X57" t="s">
        <v>83</v>
      </c>
      <c r="AC57" t="s">
        <v>80</v>
      </c>
      <c r="AD57" t="s">
        <v>79</v>
      </c>
      <c r="AE57">
        <v>64</v>
      </c>
      <c r="AF57">
        <v>56</v>
      </c>
      <c r="AH57" t="s">
        <v>194</v>
      </c>
      <c r="AJ57" t="s">
        <v>35</v>
      </c>
      <c r="AK57" t="s">
        <v>158</v>
      </c>
      <c r="AM57">
        <v>472</v>
      </c>
      <c r="AN57">
        <v>523</v>
      </c>
    </row>
    <row r="58" spans="2:40">
      <c r="B58" t="s">
        <v>39</v>
      </c>
      <c r="C58">
        <v>1</v>
      </c>
      <c r="D58" t="s">
        <v>40</v>
      </c>
      <c r="E58" t="s">
        <v>41</v>
      </c>
      <c r="H58" t="s">
        <v>81</v>
      </c>
      <c r="P58" t="s">
        <v>82</v>
      </c>
      <c r="X58" t="s">
        <v>83</v>
      </c>
      <c r="AC58" t="s">
        <v>80</v>
      </c>
      <c r="AD58" t="s">
        <v>79</v>
      </c>
      <c r="AE58">
        <v>64</v>
      </c>
      <c r="AF58">
        <v>57</v>
      </c>
      <c r="AH58" t="s">
        <v>171</v>
      </c>
      <c r="AJ58" t="s">
        <v>72</v>
      </c>
      <c r="AK58" t="s">
        <v>171</v>
      </c>
      <c r="AM58">
        <v>517</v>
      </c>
      <c r="AN58">
        <v>48</v>
      </c>
    </row>
    <row r="59" spans="2:40">
      <c r="B59" t="s">
        <v>39</v>
      </c>
      <c r="C59">
        <v>1</v>
      </c>
      <c r="D59" t="s">
        <v>40</v>
      </c>
      <c r="E59" t="s">
        <v>41</v>
      </c>
      <c r="H59" t="s">
        <v>81</v>
      </c>
      <c r="P59" t="s">
        <v>82</v>
      </c>
      <c r="X59" t="s">
        <v>83</v>
      </c>
      <c r="AC59" t="s">
        <v>80</v>
      </c>
      <c r="AD59" t="s">
        <v>79</v>
      </c>
      <c r="AE59">
        <v>64</v>
      </c>
      <c r="AF59">
        <v>58</v>
      </c>
      <c r="AH59" t="s">
        <v>197</v>
      </c>
      <c r="AJ59" t="s">
        <v>198</v>
      </c>
      <c r="AK59" t="s">
        <v>127</v>
      </c>
      <c r="AM59">
        <v>514</v>
      </c>
      <c r="AN59">
        <v>118</v>
      </c>
    </row>
    <row r="60" spans="2:40">
      <c r="B60" t="s">
        <v>39</v>
      </c>
      <c r="C60">
        <v>1</v>
      </c>
      <c r="D60" t="s">
        <v>40</v>
      </c>
      <c r="E60" t="s">
        <v>41</v>
      </c>
      <c r="H60" t="s">
        <v>81</v>
      </c>
      <c r="P60" t="s">
        <v>82</v>
      </c>
      <c r="X60" t="s">
        <v>83</v>
      </c>
      <c r="AC60" t="s">
        <v>80</v>
      </c>
      <c r="AD60" t="s">
        <v>79</v>
      </c>
      <c r="AE60">
        <v>64</v>
      </c>
      <c r="AF60">
        <v>59</v>
      </c>
      <c r="AH60" t="s">
        <v>200</v>
      </c>
      <c r="AJ60" t="s">
        <v>201</v>
      </c>
      <c r="AK60" t="s">
        <v>123</v>
      </c>
      <c r="AM60">
        <v>566</v>
      </c>
      <c r="AN60">
        <v>147</v>
      </c>
    </row>
    <row r="61" spans="2:40">
      <c r="B61" t="s">
        <v>39</v>
      </c>
      <c r="C61">
        <v>1</v>
      </c>
      <c r="D61" t="s">
        <v>40</v>
      </c>
      <c r="E61" t="s">
        <v>41</v>
      </c>
      <c r="H61" t="s">
        <v>81</v>
      </c>
      <c r="P61" t="s">
        <v>82</v>
      </c>
      <c r="X61" t="s">
        <v>83</v>
      </c>
      <c r="AC61" t="s">
        <v>80</v>
      </c>
      <c r="AD61" t="s">
        <v>79</v>
      </c>
      <c r="AE61">
        <v>64</v>
      </c>
      <c r="AF61">
        <v>60</v>
      </c>
      <c r="AH61" t="s">
        <v>226</v>
      </c>
      <c r="AJ61" t="s">
        <v>227</v>
      </c>
      <c r="AK61" t="s">
        <v>160</v>
      </c>
      <c r="AM61">
        <v>569</v>
      </c>
      <c r="AN61">
        <v>215</v>
      </c>
    </row>
    <row r="62" spans="2:40">
      <c r="B62" t="s">
        <v>39</v>
      </c>
      <c r="C62">
        <v>1</v>
      </c>
      <c r="D62" t="s">
        <v>40</v>
      </c>
      <c r="E62" t="s">
        <v>41</v>
      </c>
      <c r="H62" t="s">
        <v>81</v>
      </c>
      <c r="P62" t="s">
        <v>82</v>
      </c>
      <c r="X62" t="s">
        <v>83</v>
      </c>
      <c r="AC62" t="s">
        <v>80</v>
      </c>
      <c r="AD62" t="s">
        <v>79</v>
      </c>
      <c r="AE62">
        <v>64</v>
      </c>
      <c r="AF62">
        <v>61</v>
      </c>
      <c r="AH62" t="s">
        <v>226</v>
      </c>
      <c r="AJ62" t="s">
        <v>227</v>
      </c>
      <c r="AK62" t="s">
        <v>160</v>
      </c>
      <c r="AM62">
        <v>526</v>
      </c>
      <c r="AN62">
        <v>341</v>
      </c>
    </row>
    <row r="63" spans="2:40">
      <c r="B63" t="s">
        <v>39</v>
      </c>
      <c r="C63">
        <v>1</v>
      </c>
      <c r="D63" t="s">
        <v>40</v>
      </c>
      <c r="E63" t="s">
        <v>41</v>
      </c>
      <c r="H63" t="s">
        <v>81</v>
      </c>
      <c r="P63" t="s">
        <v>82</v>
      </c>
      <c r="X63" t="s">
        <v>83</v>
      </c>
      <c r="AC63" t="s">
        <v>80</v>
      </c>
      <c r="AD63" t="s">
        <v>79</v>
      </c>
      <c r="AE63">
        <v>64</v>
      </c>
      <c r="AF63">
        <v>62</v>
      </c>
      <c r="AH63" t="s">
        <v>200</v>
      </c>
      <c r="AJ63" t="s">
        <v>201</v>
      </c>
      <c r="AK63" t="s">
        <v>123</v>
      </c>
      <c r="AM63">
        <v>506</v>
      </c>
      <c r="AN63">
        <v>405</v>
      </c>
    </row>
    <row r="64" spans="2:40">
      <c r="B64" t="s">
        <v>39</v>
      </c>
      <c r="C64">
        <v>1</v>
      </c>
      <c r="D64" t="s">
        <v>40</v>
      </c>
      <c r="E64" t="s">
        <v>41</v>
      </c>
      <c r="H64" t="s">
        <v>81</v>
      </c>
      <c r="P64" t="s">
        <v>82</v>
      </c>
      <c r="X64" t="s">
        <v>83</v>
      </c>
      <c r="AC64" t="s">
        <v>80</v>
      </c>
      <c r="AD64" t="s">
        <v>79</v>
      </c>
      <c r="AE64">
        <v>64</v>
      </c>
      <c r="AF64">
        <v>63</v>
      </c>
      <c r="AH64" t="s">
        <v>228</v>
      </c>
      <c r="AJ64" t="s">
        <v>229</v>
      </c>
      <c r="AK64" t="s">
        <v>166</v>
      </c>
      <c r="AM64">
        <v>550</v>
      </c>
      <c r="AN64">
        <v>462</v>
      </c>
    </row>
    <row r="65" spans="2:40">
      <c r="B65" t="s">
        <v>39</v>
      </c>
      <c r="C65">
        <v>1</v>
      </c>
      <c r="D65" t="s">
        <v>40</v>
      </c>
      <c r="E65" t="s">
        <v>41</v>
      </c>
      <c r="H65" t="s">
        <v>81</v>
      </c>
      <c r="P65" t="s">
        <v>82</v>
      </c>
      <c r="X65" t="s">
        <v>83</v>
      </c>
      <c r="AC65" t="s">
        <v>80</v>
      </c>
      <c r="AD65" t="s">
        <v>79</v>
      </c>
      <c r="AE65">
        <v>64</v>
      </c>
      <c r="AF65">
        <v>64</v>
      </c>
      <c r="AH65" t="s">
        <v>230</v>
      </c>
      <c r="AJ65" t="s">
        <v>231</v>
      </c>
      <c r="AK65" t="s">
        <v>164</v>
      </c>
      <c r="AM65">
        <v>521</v>
      </c>
      <c r="AN65">
        <v>514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37412-AA36-4DD3-9E9E-5F4E8F408D33}">
  <dimension ref="A1:AN65"/>
  <sheetViews>
    <sheetView workbookViewId="0"/>
  </sheetViews>
  <sheetFormatPr defaultColWidth="11.42578125" defaultRowHeight="15"/>
  <cols>
    <col min="1" max="1" width="9.5703125" bestFit="1" customWidth="1"/>
    <col min="2" max="2" width="12.140625" bestFit="1" customWidth="1"/>
    <col min="3" max="3" width="6.85546875" bestFit="1" customWidth="1"/>
    <col min="4" max="4" width="8.5703125" bestFit="1" customWidth="1"/>
    <col min="5" max="5" width="7.5703125" bestFit="1" customWidth="1"/>
    <col min="6" max="6" width="9.28515625" bestFit="1" customWidth="1"/>
    <col min="7" max="7" width="6.140625" bestFit="1" customWidth="1"/>
    <col min="8" max="8" width="8.5703125" bestFit="1" customWidth="1"/>
    <col min="9" max="9" width="7.7109375" bestFit="1" customWidth="1"/>
    <col min="10" max="10" width="9.140625" bestFit="1" customWidth="1"/>
    <col min="11" max="11" width="6.85546875" bestFit="1" customWidth="1"/>
    <col min="12" max="12" width="8.140625" bestFit="1" customWidth="1"/>
    <col min="13" max="13" width="9.42578125" bestFit="1" customWidth="1"/>
    <col min="14" max="14" width="6.5703125" bestFit="1" customWidth="1"/>
    <col min="15" max="15" width="8" bestFit="1" customWidth="1"/>
    <col min="16" max="16" width="11.42578125" bestFit="1" customWidth="1"/>
    <col min="17" max="17" width="14.140625" bestFit="1" customWidth="1"/>
    <col min="18" max="18" width="6" bestFit="1" customWidth="1"/>
    <col min="19" max="19" width="5.42578125" bestFit="1" customWidth="1"/>
    <col min="20" max="20" width="7.140625" bestFit="1" customWidth="1"/>
    <col min="21" max="21" width="11" bestFit="1" customWidth="1"/>
    <col min="22" max="23" width="10.42578125" bestFit="1" customWidth="1"/>
    <col min="24" max="24" width="12.42578125" bestFit="1" customWidth="1"/>
    <col min="25" max="25" width="7.28515625" bestFit="1" customWidth="1"/>
    <col min="26" max="26" width="4.5703125" bestFit="1" customWidth="1"/>
    <col min="27" max="27" width="12" bestFit="1" customWidth="1"/>
    <col min="28" max="28" width="12.42578125" bestFit="1" customWidth="1"/>
    <col min="29" max="29" width="47.42578125" bestFit="1" customWidth="1"/>
    <col min="30" max="30" width="48.5703125" bestFit="1" customWidth="1"/>
    <col min="31" max="31" width="10.85546875" bestFit="1" customWidth="1"/>
    <col min="32" max="32" width="6.7109375" bestFit="1" customWidth="1"/>
    <col min="33" max="33" width="7.28515625" bestFit="1" customWidth="1"/>
    <col min="34" max="34" width="16.85546875" bestFit="1" customWidth="1"/>
    <col min="35" max="35" width="7.42578125" bestFit="1" customWidth="1"/>
    <col min="36" max="36" width="11.140625" bestFit="1" customWidth="1"/>
    <col min="37" max="37" width="13.85546875" bestFit="1" customWidth="1"/>
    <col min="38" max="38" width="5.7109375" bestFit="1" customWidth="1"/>
    <col min="39" max="40" width="3.85546875" bestFit="1" customWidth="1"/>
  </cols>
  <sheetData>
    <row r="1" spans="1:40">
      <c r="A1" s="3" t="s">
        <v>6</v>
      </c>
      <c r="B1" s="3" t="s">
        <v>175</v>
      </c>
      <c r="C1" s="3" t="s">
        <v>8</v>
      </c>
      <c r="D1" s="3" t="s">
        <v>9</v>
      </c>
      <c r="E1" s="3" t="s">
        <v>10</v>
      </c>
      <c r="F1" s="3" t="s">
        <v>176</v>
      </c>
      <c r="G1" s="3" t="s">
        <v>12</v>
      </c>
      <c r="H1" s="3" t="s">
        <v>13</v>
      </c>
      <c r="I1" s="3" t="s">
        <v>14</v>
      </c>
      <c r="J1" s="3" t="s">
        <v>177</v>
      </c>
      <c r="K1" s="3" t="s">
        <v>16</v>
      </c>
      <c r="L1" s="3" t="s">
        <v>17</v>
      </c>
      <c r="M1" s="3" t="s">
        <v>18</v>
      </c>
      <c r="N1" s="3" t="s">
        <v>19</v>
      </c>
      <c r="O1" s="3" t="s">
        <v>20</v>
      </c>
      <c r="P1" s="3" t="s">
        <v>178</v>
      </c>
      <c r="Q1" s="3" t="s">
        <v>22</v>
      </c>
      <c r="R1" s="3" t="s">
        <v>23</v>
      </c>
      <c r="S1" s="3" t="s">
        <v>24</v>
      </c>
      <c r="T1" s="3" t="s">
        <v>25</v>
      </c>
      <c r="U1" s="3" t="s">
        <v>179</v>
      </c>
      <c r="V1" s="3" t="s">
        <v>180</v>
      </c>
      <c r="W1" s="3" t="s">
        <v>181</v>
      </c>
      <c r="X1" s="3" t="s">
        <v>29</v>
      </c>
      <c r="Y1" s="3" t="s">
        <v>30</v>
      </c>
      <c r="Z1" s="3" t="s">
        <v>31</v>
      </c>
      <c r="AA1" s="3" t="s">
        <v>182</v>
      </c>
      <c r="AB1" s="3" t="s">
        <v>183</v>
      </c>
      <c r="AC1" s="3" t="s">
        <v>184</v>
      </c>
      <c r="AD1" s="3" t="s">
        <v>185</v>
      </c>
      <c r="AE1" s="3" t="s">
        <v>186</v>
      </c>
      <c r="AF1" s="3" t="s">
        <v>187</v>
      </c>
      <c r="AG1" s="3" t="s">
        <v>188</v>
      </c>
      <c r="AH1" s="3" t="s">
        <v>189</v>
      </c>
      <c r="AI1" s="3" t="s">
        <v>190</v>
      </c>
      <c r="AJ1" s="3" t="s">
        <v>191</v>
      </c>
      <c r="AK1" s="3" t="s">
        <v>2</v>
      </c>
      <c r="AL1" s="3" t="s">
        <v>1</v>
      </c>
      <c r="AM1" s="3" t="s">
        <v>192</v>
      </c>
      <c r="AN1" s="3" t="s">
        <v>193</v>
      </c>
    </row>
    <row r="2" spans="1:40">
      <c r="B2" t="s">
        <v>39</v>
      </c>
      <c r="C2">
        <v>1</v>
      </c>
      <c r="D2" t="s">
        <v>40</v>
      </c>
      <c r="E2" t="s">
        <v>41</v>
      </c>
      <c r="AC2" t="s">
        <v>90</v>
      </c>
      <c r="AD2" t="s">
        <v>89</v>
      </c>
      <c r="AE2">
        <v>64</v>
      </c>
      <c r="AF2">
        <v>1</v>
      </c>
      <c r="AH2" t="s">
        <v>171</v>
      </c>
      <c r="AJ2" t="s">
        <v>72</v>
      </c>
      <c r="AK2" t="s">
        <v>171</v>
      </c>
      <c r="AM2">
        <v>67</v>
      </c>
      <c r="AN2">
        <v>45</v>
      </c>
    </row>
    <row r="3" spans="1:40">
      <c r="B3" t="s">
        <v>39</v>
      </c>
      <c r="C3">
        <v>1</v>
      </c>
      <c r="D3" t="s">
        <v>40</v>
      </c>
      <c r="E3" t="s">
        <v>41</v>
      </c>
      <c r="AC3" t="s">
        <v>90</v>
      </c>
      <c r="AD3" t="s">
        <v>89</v>
      </c>
      <c r="AE3">
        <v>64</v>
      </c>
      <c r="AF3">
        <v>2</v>
      </c>
      <c r="AH3" t="s">
        <v>194</v>
      </c>
      <c r="AJ3" t="s">
        <v>35</v>
      </c>
      <c r="AK3" t="s">
        <v>158</v>
      </c>
      <c r="AM3">
        <v>18</v>
      </c>
      <c r="AN3">
        <v>113</v>
      </c>
    </row>
    <row r="4" spans="1:40">
      <c r="B4" t="s">
        <v>39</v>
      </c>
      <c r="C4">
        <v>1</v>
      </c>
      <c r="D4" t="s">
        <v>40</v>
      </c>
      <c r="E4" t="s">
        <v>41</v>
      </c>
      <c r="AC4" t="s">
        <v>90</v>
      </c>
      <c r="AD4" t="s">
        <v>89</v>
      </c>
      <c r="AE4">
        <v>64</v>
      </c>
      <c r="AF4">
        <v>3</v>
      </c>
      <c r="AH4" t="s">
        <v>218</v>
      </c>
      <c r="AJ4" t="s">
        <v>219</v>
      </c>
      <c r="AK4" t="s">
        <v>135</v>
      </c>
      <c r="AM4">
        <v>33</v>
      </c>
      <c r="AN4">
        <v>161</v>
      </c>
    </row>
    <row r="5" spans="1:40">
      <c r="B5" t="s">
        <v>39</v>
      </c>
      <c r="C5">
        <v>1</v>
      </c>
      <c r="D5" t="s">
        <v>40</v>
      </c>
      <c r="E5" t="s">
        <v>41</v>
      </c>
      <c r="AC5" t="s">
        <v>90</v>
      </c>
      <c r="AD5" t="s">
        <v>89</v>
      </c>
      <c r="AE5">
        <v>64</v>
      </c>
      <c r="AF5">
        <v>4</v>
      </c>
      <c r="AH5" t="s">
        <v>194</v>
      </c>
      <c r="AJ5" t="s">
        <v>35</v>
      </c>
      <c r="AK5" t="s">
        <v>158</v>
      </c>
      <c r="AM5">
        <v>11</v>
      </c>
      <c r="AN5">
        <v>272</v>
      </c>
    </row>
    <row r="6" spans="1:40">
      <c r="B6" t="s">
        <v>39</v>
      </c>
      <c r="C6">
        <v>1</v>
      </c>
      <c r="D6" t="s">
        <v>40</v>
      </c>
      <c r="E6" t="s">
        <v>41</v>
      </c>
      <c r="AC6" t="s">
        <v>90</v>
      </c>
      <c r="AD6" t="s">
        <v>89</v>
      </c>
      <c r="AE6">
        <v>64</v>
      </c>
      <c r="AF6">
        <v>5</v>
      </c>
      <c r="AH6" t="s">
        <v>232</v>
      </c>
      <c r="AJ6" t="s">
        <v>233</v>
      </c>
      <c r="AK6" t="s">
        <v>166</v>
      </c>
      <c r="AM6">
        <v>28</v>
      </c>
      <c r="AN6">
        <v>288</v>
      </c>
    </row>
    <row r="7" spans="1:40">
      <c r="B7" t="s">
        <v>39</v>
      </c>
      <c r="C7">
        <v>1</v>
      </c>
      <c r="D7" t="s">
        <v>40</v>
      </c>
      <c r="E7" t="s">
        <v>41</v>
      </c>
      <c r="AC7" t="s">
        <v>90</v>
      </c>
      <c r="AD7" t="s">
        <v>89</v>
      </c>
      <c r="AE7">
        <v>64</v>
      </c>
      <c r="AF7">
        <v>6</v>
      </c>
      <c r="AH7" t="s">
        <v>200</v>
      </c>
      <c r="AJ7" t="s">
        <v>201</v>
      </c>
      <c r="AK7" t="s">
        <v>123</v>
      </c>
      <c r="AM7">
        <v>38</v>
      </c>
      <c r="AN7">
        <v>375</v>
      </c>
    </row>
    <row r="8" spans="1:40">
      <c r="B8" t="s">
        <v>39</v>
      </c>
      <c r="C8">
        <v>1</v>
      </c>
      <c r="D8" t="s">
        <v>40</v>
      </c>
      <c r="E8" t="s">
        <v>41</v>
      </c>
      <c r="AC8" t="s">
        <v>90</v>
      </c>
      <c r="AD8" t="s">
        <v>89</v>
      </c>
      <c r="AE8">
        <v>64</v>
      </c>
      <c r="AF8">
        <v>7</v>
      </c>
      <c r="AH8" t="s">
        <v>200</v>
      </c>
      <c r="AJ8" t="s">
        <v>201</v>
      </c>
      <c r="AK8" t="s">
        <v>123</v>
      </c>
      <c r="AM8">
        <v>52</v>
      </c>
      <c r="AN8">
        <v>453</v>
      </c>
    </row>
    <row r="9" spans="1:40">
      <c r="B9" t="s">
        <v>39</v>
      </c>
      <c r="C9">
        <v>1</v>
      </c>
      <c r="D9" t="s">
        <v>40</v>
      </c>
      <c r="E9" t="s">
        <v>41</v>
      </c>
      <c r="AC9" t="s">
        <v>90</v>
      </c>
      <c r="AD9" t="s">
        <v>89</v>
      </c>
      <c r="AE9">
        <v>64</v>
      </c>
      <c r="AF9">
        <v>8</v>
      </c>
      <c r="AH9" t="s">
        <v>200</v>
      </c>
      <c r="AJ9" t="s">
        <v>201</v>
      </c>
      <c r="AK9" t="s">
        <v>123</v>
      </c>
      <c r="AM9">
        <v>38</v>
      </c>
      <c r="AN9">
        <v>494</v>
      </c>
    </row>
    <row r="10" spans="1:40">
      <c r="B10" t="s">
        <v>39</v>
      </c>
      <c r="C10">
        <v>1</v>
      </c>
      <c r="D10" t="s">
        <v>40</v>
      </c>
      <c r="E10" t="s">
        <v>41</v>
      </c>
      <c r="AC10" t="s">
        <v>90</v>
      </c>
      <c r="AD10" t="s">
        <v>89</v>
      </c>
      <c r="AE10">
        <v>64</v>
      </c>
      <c r="AF10">
        <v>9</v>
      </c>
      <c r="AH10" t="s">
        <v>194</v>
      </c>
      <c r="AJ10" t="s">
        <v>35</v>
      </c>
      <c r="AK10" t="s">
        <v>158</v>
      </c>
      <c r="AM10">
        <v>141</v>
      </c>
      <c r="AN10">
        <v>51</v>
      </c>
    </row>
    <row r="11" spans="1:40">
      <c r="B11" t="s">
        <v>39</v>
      </c>
      <c r="C11">
        <v>1</v>
      </c>
      <c r="D11" t="s">
        <v>40</v>
      </c>
      <c r="E11" t="s">
        <v>41</v>
      </c>
      <c r="AC11" t="s">
        <v>90</v>
      </c>
      <c r="AD11" t="s">
        <v>89</v>
      </c>
      <c r="AE11">
        <v>64</v>
      </c>
      <c r="AF11">
        <v>10</v>
      </c>
      <c r="AH11" t="s">
        <v>197</v>
      </c>
      <c r="AJ11" t="s">
        <v>198</v>
      </c>
      <c r="AK11" t="s">
        <v>127</v>
      </c>
      <c r="AM11">
        <v>124</v>
      </c>
      <c r="AN11">
        <v>98</v>
      </c>
    </row>
    <row r="12" spans="1:40">
      <c r="B12" t="s">
        <v>39</v>
      </c>
      <c r="C12">
        <v>1</v>
      </c>
      <c r="D12" t="s">
        <v>40</v>
      </c>
      <c r="E12" t="s">
        <v>41</v>
      </c>
      <c r="AC12" t="s">
        <v>90</v>
      </c>
      <c r="AD12" t="s">
        <v>89</v>
      </c>
      <c r="AE12">
        <v>64</v>
      </c>
      <c r="AF12">
        <v>11</v>
      </c>
      <c r="AH12" t="s">
        <v>218</v>
      </c>
      <c r="AJ12" t="s">
        <v>219</v>
      </c>
      <c r="AK12" t="s">
        <v>135</v>
      </c>
      <c r="AM12">
        <v>82</v>
      </c>
      <c r="AN12">
        <v>169</v>
      </c>
    </row>
    <row r="13" spans="1:40">
      <c r="B13" t="s">
        <v>39</v>
      </c>
      <c r="C13">
        <v>1</v>
      </c>
      <c r="D13" t="s">
        <v>40</v>
      </c>
      <c r="E13" t="s">
        <v>41</v>
      </c>
      <c r="AC13" t="s">
        <v>90</v>
      </c>
      <c r="AD13" t="s">
        <v>89</v>
      </c>
      <c r="AE13">
        <v>64</v>
      </c>
      <c r="AF13">
        <v>12</v>
      </c>
      <c r="AH13" t="s">
        <v>218</v>
      </c>
      <c r="AJ13" t="s">
        <v>219</v>
      </c>
      <c r="AK13" t="s">
        <v>135</v>
      </c>
      <c r="AM13">
        <v>99</v>
      </c>
      <c r="AN13">
        <v>259</v>
      </c>
    </row>
    <row r="14" spans="1:40">
      <c r="B14" t="s">
        <v>39</v>
      </c>
      <c r="C14">
        <v>1</v>
      </c>
      <c r="D14" t="s">
        <v>40</v>
      </c>
      <c r="E14" t="s">
        <v>41</v>
      </c>
      <c r="AC14" t="s">
        <v>90</v>
      </c>
      <c r="AD14" t="s">
        <v>89</v>
      </c>
      <c r="AE14">
        <v>64</v>
      </c>
      <c r="AF14">
        <v>13</v>
      </c>
      <c r="AH14" t="s">
        <v>218</v>
      </c>
      <c r="AJ14" t="s">
        <v>219</v>
      </c>
      <c r="AK14" t="s">
        <v>135</v>
      </c>
      <c r="AM14">
        <v>115</v>
      </c>
      <c r="AN14">
        <v>334</v>
      </c>
    </row>
    <row r="15" spans="1:40">
      <c r="B15" t="s">
        <v>39</v>
      </c>
      <c r="C15">
        <v>1</v>
      </c>
      <c r="D15" t="s">
        <v>40</v>
      </c>
      <c r="E15" t="s">
        <v>41</v>
      </c>
      <c r="AC15" t="s">
        <v>90</v>
      </c>
      <c r="AD15" t="s">
        <v>89</v>
      </c>
      <c r="AE15">
        <v>64</v>
      </c>
      <c r="AF15">
        <v>14</v>
      </c>
      <c r="AH15" t="s">
        <v>195</v>
      </c>
      <c r="AJ15" t="s">
        <v>196</v>
      </c>
      <c r="AK15" t="s">
        <v>153</v>
      </c>
      <c r="AM15">
        <v>79</v>
      </c>
      <c r="AN15">
        <v>361</v>
      </c>
    </row>
    <row r="16" spans="1:40">
      <c r="B16" t="s">
        <v>39</v>
      </c>
      <c r="C16">
        <v>1</v>
      </c>
      <c r="D16" t="s">
        <v>40</v>
      </c>
      <c r="E16" t="s">
        <v>41</v>
      </c>
      <c r="AC16" t="s">
        <v>90</v>
      </c>
      <c r="AD16" t="s">
        <v>89</v>
      </c>
      <c r="AE16">
        <v>64</v>
      </c>
      <c r="AF16">
        <v>15</v>
      </c>
      <c r="AH16" t="s">
        <v>218</v>
      </c>
      <c r="AJ16" t="s">
        <v>219</v>
      </c>
      <c r="AK16" t="s">
        <v>135</v>
      </c>
      <c r="AM16">
        <v>124</v>
      </c>
      <c r="AN16">
        <v>459</v>
      </c>
    </row>
    <row r="17" spans="2:40">
      <c r="B17" t="s">
        <v>39</v>
      </c>
      <c r="C17">
        <v>1</v>
      </c>
      <c r="D17" t="s">
        <v>40</v>
      </c>
      <c r="E17" t="s">
        <v>41</v>
      </c>
      <c r="AC17" t="s">
        <v>90</v>
      </c>
      <c r="AD17" t="s">
        <v>89</v>
      </c>
      <c r="AE17">
        <v>64</v>
      </c>
      <c r="AF17">
        <v>16</v>
      </c>
      <c r="AH17" t="s">
        <v>195</v>
      </c>
      <c r="AJ17" t="s">
        <v>196</v>
      </c>
      <c r="AK17" t="s">
        <v>153</v>
      </c>
      <c r="AM17">
        <v>107</v>
      </c>
      <c r="AN17">
        <v>558</v>
      </c>
    </row>
    <row r="18" spans="2:40">
      <c r="B18" t="s">
        <v>39</v>
      </c>
      <c r="C18">
        <v>1</v>
      </c>
      <c r="D18" t="s">
        <v>40</v>
      </c>
      <c r="E18" t="s">
        <v>41</v>
      </c>
      <c r="AC18" t="s">
        <v>90</v>
      </c>
      <c r="AD18" t="s">
        <v>89</v>
      </c>
      <c r="AE18">
        <v>64</v>
      </c>
      <c r="AF18">
        <v>17</v>
      </c>
      <c r="AH18" t="s">
        <v>194</v>
      </c>
      <c r="AJ18" t="s">
        <v>35</v>
      </c>
      <c r="AK18" t="s">
        <v>158</v>
      </c>
      <c r="AM18">
        <v>208</v>
      </c>
      <c r="AN18">
        <v>41</v>
      </c>
    </row>
    <row r="19" spans="2:40">
      <c r="B19" t="s">
        <v>39</v>
      </c>
      <c r="C19">
        <v>1</v>
      </c>
      <c r="D19" t="s">
        <v>40</v>
      </c>
      <c r="E19" t="s">
        <v>41</v>
      </c>
      <c r="AC19" t="s">
        <v>90</v>
      </c>
      <c r="AD19" t="s">
        <v>89</v>
      </c>
      <c r="AE19">
        <v>64</v>
      </c>
      <c r="AF19">
        <v>18</v>
      </c>
      <c r="AH19" t="s">
        <v>166</v>
      </c>
      <c r="AJ19" t="s">
        <v>52</v>
      </c>
      <c r="AK19" t="s">
        <v>166</v>
      </c>
      <c r="AM19">
        <v>205</v>
      </c>
      <c r="AN19">
        <v>77</v>
      </c>
    </row>
    <row r="20" spans="2:40">
      <c r="B20" t="s">
        <v>39</v>
      </c>
      <c r="C20">
        <v>1</v>
      </c>
      <c r="D20" t="s">
        <v>40</v>
      </c>
      <c r="E20" t="s">
        <v>41</v>
      </c>
      <c r="AC20" t="s">
        <v>90</v>
      </c>
      <c r="AD20" t="s">
        <v>89</v>
      </c>
      <c r="AE20">
        <v>64</v>
      </c>
      <c r="AF20">
        <v>19</v>
      </c>
      <c r="AH20" t="s">
        <v>194</v>
      </c>
      <c r="AJ20" t="s">
        <v>35</v>
      </c>
      <c r="AK20" t="s">
        <v>158</v>
      </c>
      <c r="AM20">
        <v>205</v>
      </c>
      <c r="AN20">
        <v>177</v>
      </c>
    </row>
    <row r="21" spans="2:40">
      <c r="B21" t="s">
        <v>39</v>
      </c>
      <c r="C21">
        <v>1</v>
      </c>
      <c r="D21" t="s">
        <v>40</v>
      </c>
      <c r="E21" t="s">
        <v>41</v>
      </c>
      <c r="AC21" t="s">
        <v>90</v>
      </c>
      <c r="AD21" t="s">
        <v>89</v>
      </c>
      <c r="AE21">
        <v>64</v>
      </c>
      <c r="AF21">
        <v>20</v>
      </c>
      <c r="AH21" t="s">
        <v>195</v>
      </c>
      <c r="AJ21" t="s">
        <v>196</v>
      </c>
      <c r="AK21" t="s">
        <v>153</v>
      </c>
      <c r="AM21">
        <v>152</v>
      </c>
      <c r="AN21">
        <v>228</v>
      </c>
    </row>
    <row r="22" spans="2:40">
      <c r="B22" t="s">
        <v>39</v>
      </c>
      <c r="C22">
        <v>1</v>
      </c>
      <c r="D22" t="s">
        <v>40</v>
      </c>
      <c r="E22" t="s">
        <v>41</v>
      </c>
      <c r="AC22" t="s">
        <v>90</v>
      </c>
      <c r="AD22" t="s">
        <v>89</v>
      </c>
      <c r="AE22">
        <v>64</v>
      </c>
      <c r="AF22">
        <v>21</v>
      </c>
      <c r="AH22" t="s">
        <v>195</v>
      </c>
      <c r="AJ22" t="s">
        <v>196</v>
      </c>
      <c r="AK22" t="s">
        <v>153</v>
      </c>
      <c r="AM22">
        <v>205</v>
      </c>
      <c r="AN22">
        <v>301</v>
      </c>
    </row>
    <row r="23" spans="2:40">
      <c r="B23" t="s">
        <v>39</v>
      </c>
      <c r="C23">
        <v>1</v>
      </c>
      <c r="D23" t="s">
        <v>40</v>
      </c>
      <c r="E23" t="s">
        <v>41</v>
      </c>
      <c r="AC23" t="s">
        <v>90</v>
      </c>
      <c r="AD23" t="s">
        <v>89</v>
      </c>
      <c r="AE23">
        <v>64</v>
      </c>
      <c r="AF23">
        <v>22</v>
      </c>
      <c r="AH23" t="s">
        <v>194</v>
      </c>
      <c r="AJ23" t="s">
        <v>35</v>
      </c>
      <c r="AK23" t="s">
        <v>158</v>
      </c>
      <c r="AM23">
        <v>214</v>
      </c>
      <c r="AN23">
        <v>412</v>
      </c>
    </row>
    <row r="24" spans="2:40">
      <c r="B24" t="s">
        <v>39</v>
      </c>
      <c r="C24">
        <v>1</v>
      </c>
      <c r="D24" t="s">
        <v>40</v>
      </c>
      <c r="E24" t="s">
        <v>41</v>
      </c>
      <c r="AC24" t="s">
        <v>90</v>
      </c>
      <c r="AD24" t="s">
        <v>89</v>
      </c>
      <c r="AE24">
        <v>64</v>
      </c>
      <c r="AF24">
        <v>23</v>
      </c>
      <c r="AH24" t="s">
        <v>194</v>
      </c>
      <c r="AJ24" t="s">
        <v>35</v>
      </c>
      <c r="AK24" t="s">
        <v>158</v>
      </c>
      <c r="AM24">
        <v>184</v>
      </c>
      <c r="AN24">
        <v>443</v>
      </c>
    </row>
    <row r="25" spans="2:40">
      <c r="B25" t="s">
        <v>39</v>
      </c>
      <c r="C25">
        <v>1</v>
      </c>
      <c r="D25" t="s">
        <v>40</v>
      </c>
      <c r="E25" t="s">
        <v>41</v>
      </c>
      <c r="AC25" t="s">
        <v>90</v>
      </c>
      <c r="AD25" t="s">
        <v>89</v>
      </c>
      <c r="AE25">
        <v>64</v>
      </c>
      <c r="AF25">
        <v>24</v>
      </c>
      <c r="AH25" t="s">
        <v>218</v>
      </c>
      <c r="AJ25" t="s">
        <v>219</v>
      </c>
      <c r="AK25" t="s">
        <v>135</v>
      </c>
      <c r="AM25">
        <v>150</v>
      </c>
      <c r="AN25">
        <v>558</v>
      </c>
    </row>
    <row r="26" spans="2:40">
      <c r="B26" t="s">
        <v>39</v>
      </c>
      <c r="C26">
        <v>1</v>
      </c>
      <c r="D26" t="s">
        <v>40</v>
      </c>
      <c r="E26" t="s">
        <v>41</v>
      </c>
      <c r="AC26" t="s">
        <v>90</v>
      </c>
      <c r="AD26" t="s">
        <v>89</v>
      </c>
      <c r="AE26">
        <v>64</v>
      </c>
      <c r="AF26">
        <v>25</v>
      </c>
      <c r="AH26" t="s">
        <v>234</v>
      </c>
      <c r="AJ26" t="s">
        <v>235</v>
      </c>
      <c r="AK26" t="s">
        <v>135</v>
      </c>
      <c r="AM26">
        <v>249</v>
      </c>
      <c r="AN26">
        <v>31</v>
      </c>
    </row>
    <row r="27" spans="2:40">
      <c r="B27" t="s">
        <v>39</v>
      </c>
      <c r="C27">
        <v>1</v>
      </c>
      <c r="D27" t="s">
        <v>40</v>
      </c>
      <c r="E27" t="s">
        <v>41</v>
      </c>
      <c r="AC27" t="s">
        <v>90</v>
      </c>
      <c r="AD27" t="s">
        <v>89</v>
      </c>
      <c r="AE27">
        <v>64</v>
      </c>
      <c r="AF27">
        <v>26</v>
      </c>
      <c r="AH27" t="s">
        <v>194</v>
      </c>
      <c r="AJ27" t="s">
        <v>35</v>
      </c>
      <c r="AK27" t="s">
        <v>158</v>
      </c>
      <c r="AM27">
        <v>216</v>
      </c>
      <c r="AN27">
        <v>90</v>
      </c>
    </row>
    <row r="28" spans="2:40">
      <c r="B28" t="s">
        <v>39</v>
      </c>
      <c r="C28">
        <v>1</v>
      </c>
      <c r="D28" t="s">
        <v>40</v>
      </c>
      <c r="E28" t="s">
        <v>41</v>
      </c>
      <c r="AC28" t="s">
        <v>90</v>
      </c>
      <c r="AD28" t="s">
        <v>89</v>
      </c>
      <c r="AE28">
        <v>64</v>
      </c>
      <c r="AF28">
        <v>27</v>
      </c>
      <c r="AH28" t="s">
        <v>194</v>
      </c>
      <c r="AJ28" t="s">
        <v>35</v>
      </c>
      <c r="AK28" t="s">
        <v>158</v>
      </c>
      <c r="AM28">
        <v>259</v>
      </c>
      <c r="AN28">
        <v>178</v>
      </c>
    </row>
    <row r="29" spans="2:40">
      <c r="B29" t="s">
        <v>39</v>
      </c>
      <c r="C29">
        <v>1</v>
      </c>
      <c r="D29" t="s">
        <v>40</v>
      </c>
      <c r="E29" t="s">
        <v>41</v>
      </c>
      <c r="AC29" t="s">
        <v>90</v>
      </c>
      <c r="AD29" t="s">
        <v>89</v>
      </c>
      <c r="AE29">
        <v>64</v>
      </c>
      <c r="AF29">
        <v>28</v>
      </c>
      <c r="AH29" t="s">
        <v>194</v>
      </c>
      <c r="AJ29" t="s">
        <v>35</v>
      </c>
      <c r="AK29" t="s">
        <v>158</v>
      </c>
      <c r="AM29">
        <v>231</v>
      </c>
      <c r="AN29">
        <v>247</v>
      </c>
    </row>
    <row r="30" spans="2:40">
      <c r="B30" t="s">
        <v>39</v>
      </c>
      <c r="C30">
        <v>1</v>
      </c>
      <c r="D30" t="s">
        <v>40</v>
      </c>
      <c r="E30" t="s">
        <v>41</v>
      </c>
      <c r="AC30" t="s">
        <v>90</v>
      </c>
      <c r="AD30" t="s">
        <v>89</v>
      </c>
      <c r="AE30">
        <v>64</v>
      </c>
      <c r="AF30">
        <v>29</v>
      </c>
      <c r="AH30" t="s">
        <v>194</v>
      </c>
      <c r="AJ30" t="s">
        <v>35</v>
      </c>
      <c r="AK30" t="s">
        <v>158</v>
      </c>
      <c r="AM30">
        <v>254</v>
      </c>
      <c r="AN30">
        <v>288</v>
      </c>
    </row>
    <row r="31" spans="2:40">
      <c r="B31" t="s">
        <v>39</v>
      </c>
      <c r="C31">
        <v>1</v>
      </c>
      <c r="D31" t="s">
        <v>40</v>
      </c>
      <c r="E31" t="s">
        <v>41</v>
      </c>
      <c r="AC31" t="s">
        <v>90</v>
      </c>
      <c r="AD31" t="s">
        <v>89</v>
      </c>
      <c r="AE31">
        <v>64</v>
      </c>
      <c r="AF31">
        <v>30</v>
      </c>
      <c r="AH31" t="s">
        <v>197</v>
      </c>
      <c r="AJ31" t="s">
        <v>198</v>
      </c>
      <c r="AK31" t="s">
        <v>127</v>
      </c>
      <c r="AM31">
        <v>236</v>
      </c>
      <c r="AN31">
        <v>379</v>
      </c>
    </row>
    <row r="32" spans="2:40">
      <c r="B32" t="s">
        <v>39</v>
      </c>
      <c r="C32">
        <v>1</v>
      </c>
      <c r="D32" t="s">
        <v>40</v>
      </c>
      <c r="E32" t="s">
        <v>41</v>
      </c>
      <c r="AC32" t="s">
        <v>90</v>
      </c>
      <c r="AD32" t="s">
        <v>89</v>
      </c>
      <c r="AE32">
        <v>64</v>
      </c>
      <c r="AF32">
        <v>31</v>
      </c>
      <c r="AH32" t="s">
        <v>218</v>
      </c>
      <c r="AJ32" t="s">
        <v>219</v>
      </c>
      <c r="AK32" t="s">
        <v>135</v>
      </c>
      <c r="AM32">
        <v>275</v>
      </c>
      <c r="AN32">
        <v>443</v>
      </c>
    </row>
    <row r="33" spans="2:40">
      <c r="B33" t="s">
        <v>39</v>
      </c>
      <c r="C33">
        <v>1</v>
      </c>
      <c r="D33" t="s">
        <v>40</v>
      </c>
      <c r="E33" t="s">
        <v>41</v>
      </c>
      <c r="AC33" t="s">
        <v>90</v>
      </c>
      <c r="AD33" t="s">
        <v>89</v>
      </c>
      <c r="AE33">
        <v>64</v>
      </c>
      <c r="AF33">
        <v>32</v>
      </c>
      <c r="AH33" t="s">
        <v>218</v>
      </c>
      <c r="AJ33" t="s">
        <v>219</v>
      </c>
      <c r="AK33" t="s">
        <v>135</v>
      </c>
      <c r="AM33">
        <v>234</v>
      </c>
      <c r="AN33">
        <v>499</v>
      </c>
    </row>
    <row r="34" spans="2:40">
      <c r="B34" t="s">
        <v>39</v>
      </c>
      <c r="C34">
        <v>1</v>
      </c>
      <c r="D34" t="s">
        <v>40</v>
      </c>
      <c r="E34" t="s">
        <v>41</v>
      </c>
      <c r="AC34" t="s">
        <v>90</v>
      </c>
      <c r="AD34" t="s">
        <v>89</v>
      </c>
      <c r="AE34">
        <v>64</v>
      </c>
      <c r="AF34">
        <v>33</v>
      </c>
      <c r="AH34" t="s">
        <v>195</v>
      </c>
      <c r="AJ34" t="s">
        <v>196</v>
      </c>
      <c r="AK34" t="s">
        <v>153</v>
      </c>
      <c r="AM34">
        <v>349</v>
      </c>
      <c r="AN34">
        <v>54</v>
      </c>
    </row>
    <row r="35" spans="2:40">
      <c r="B35" t="s">
        <v>39</v>
      </c>
      <c r="C35">
        <v>1</v>
      </c>
      <c r="D35" t="s">
        <v>40</v>
      </c>
      <c r="E35" t="s">
        <v>41</v>
      </c>
      <c r="AC35" t="s">
        <v>90</v>
      </c>
      <c r="AD35" t="s">
        <v>89</v>
      </c>
      <c r="AE35">
        <v>64</v>
      </c>
      <c r="AF35">
        <v>34</v>
      </c>
      <c r="AH35" t="s">
        <v>194</v>
      </c>
      <c r="AJ35" t="s">
        <v>35</v>
      </c>
      <c r="AK35" t="s">
        <v>158</v>
      </c>
      <c r="AM35">
        <v>342</v>
      </c>
      <c r="AN35">
        <v>94</v>
      </c>
    </row>
    <row r="36" spans="2:40">
      <c r="B36" t="s">
        <v>39</v>
      </c>
      <c r="C36">
        <v>1</v>
      </c>
      <c r="D36" t="s">
        <v>40</v>
      </c>
      <c r="E36" t="s">
        <v>41</v>
      </c>
      <c r="AC36" t="s">
        <v>90</v>
      </c>
      <c r="AD36" t="s">
        <v>89</v>
      </c>
      <c r="AE36">
        <v>64</v>
      </c>
      <c r="AF36">
        <v>35</v>
      </c>
      <c r="AH36" t="s">
        <v>160</v>
      </c>
      <c r="AJ36" t="s">
        <v>54</v>
      </c>
      <c r="AK36" t="s">
        <v>160</v>
      </c>
      <c r="AM36">
        <v>307</v>
      </c>
      <c r="AN36">
        <v>171</v>
      </c>
    </row>
    <row r="37" spans="2:40">
      <c r="B37" t="s">
        <v>39</v>
      </c>
      <c r="C37">
        <v>1</v>
      </c>
      <c r="D37" t="s">
        <v>40</v>
      </c>
      <c r="E37" t="s">
        <v>41</v>
      </c>
      <c r="AC37" t="s">
        <v>90</v>
      </c>
      <c r="AD37" t="s">
        <v>89</v>
      </c>
      <c r="AE37">
        <v>64</v>
      </c>
      <c r="AF37">
        <v>36</v>
      </c>
      <c r="AH37" t="s">
        <v>195</v>
      </c>
      <c r="AJ37" t="s">
        <v>196</v>
      </c>
      <c r="AK37" t="s">
        <v>153</v>
      </c>
      <c r="AM37">
        <v>348</v>
      </c>
      <c r="AN37">
        <v>255</v>
      </c>
    </row>
    <row r="38" spans="2:40">
      <c r="B38" t="s">
        <v>39</v>
      </c>
      <c r="C38">
        <v>1</v>
      </c>
      <c r="D38" t="s">
        <v>40</v>
      </c>
      <c r="E38" t="s">
        <v>41</v>
      </c>
      <c r="AC38" t="s">
        <v>90</v>
      </c>
      <c r="AD38" t="s">
        <v>89</v>
      </c>
      <c r="AE38">
        <v>64</v>
      </c>
      <c r="AF38">
        <v>37</v>
      </c>
      <c r="AH38" t="s">
        <v>194</v>
      </c>
      <c r="AJ38" t="s">
        <v>35</v>
      </c>
      <c r="AK38" t="s">
        <v>158</v>
      </c>
      <c r="AM38">
        <v>298</v>
      </c>
      <c r="AN38">
        <v>317</v>
      </c>
    </row>
    <row r="39" spans="2:40">
      <c r="B39" t="s">
        <v>39</v>
      </c>
      <c r="C39">
        <v>1</v>
      </c>
      <c r="D39" t="s">
        <v>40</v>
      </c>
      <c r="E39" t="s">
        <v>41</v>
      </c>
      <c r="AC39" t="s">
        <v>90</v>
      </c>
      <c r="AD39" t="s">
        <v>89</v>
      </c>
      <c r="AE39">
        <v>64</v>
      </c>
      <c r="AF39">
        <v>38</v>
      </c>
      <c r="AH39" t="s">
        <v>195</v>
      </c>
      <c r="AJ39" t="s">
        <v>196</v>
      </c>
      <c r="AK39" t="s">
        <v>153</v>
      </c>
      <c r="AM39">
        <v>327</v>
      </c>
      <c r="AN39">
        <v>398</v>
      </c>
    </row>
    <row r="40" spans="2:40">
      <c r="B40" t="s">
        <v>39</v>
      </c>
      <c r="C40">
        <v>1</v>
      </c>
      <c r="D40" t="s">
        <v>40</v>
      </c>
      <c r="E40" t="s">
        <v>41</v>
      </c>
      <c r="AC40" t="s">
        <v>90</v>
      </c>
      <c r="AD40" t="s">
        <v>89</v>
      </c>
      <c r="AE40">
        <v>64</v>
      </c>
      <c r="AF40">
        <v>39</v>
      </c>
      <c r="AH40" t="s">
        <v>218</v>
      </c>
      <c r="AJ40" t="s">
        <v>219</v>
      </c>
      <c r="AK40" t="s">
        <v>135</v>
      </c>
      <c r="AM40">
        <v>307</v>
      </c>
      <c r="AN40">
        <v>477</v>
      </c>
    </row>
    <row r="41" spans="2:40">
      <c r="B41" t="s">
        <v>39</v>
      </c>
      <c r="C41">
        <v>1</v>
      </c>
      <c r="D41" t="s">
        <v>40</v>
      </c>
      <c r="E41" t="s">
        <v>41</v>
      </c>
      <c r="AC41" t="s">
        <v>90</v>
      </c>
      <c r="AD41" t="s">
        <v>89</v>
      </c>
      <c r="AE41">
        <v>64</v>
      </c>
      <c r="AF41">
        <v>40</v>
      </c>
      <c r="AH41" t="s">
        <v>194</v>
      </c>
      <c r="AJ41" t="s">
        <v>35</v>
      </c>
      <c r="AK41" t="s">
        <v>158</v>
      </c>
      <c r="AM41">
        <v>287</v>
      </c>
      <c r="AN41">
        <v>516</v>
      </c>
    </row>
    <row r="42" spans="2:40">
      <c r="B42" t="s">
        <v>39</v>
      </c>
      <c r="C42">
        <v>1</v>
      </c>
      <c r="D42" t="s">
        <v>40</v>
      </c>
      <c r="E42" t="s">
        <v>41</v>
      </c>
      <c r="AC42" t="s">
        <v>90</v>
      </c>
      <c r="AD42" t="s">
        <v>89</v>
      </c>
      <c r="AE42">
        <v>64</v>
      </c>
      <c r="AF42">
        <v>41</v>
      </c>
      <c r="AH42" t="s">
        <v>194</v>
      </c>
      <c r="AJ42" t="s">
        <v>35</v>
      </c>
      <c r="AK42" t="s">
        <v>158</v>
      </c>
      <c r="AM42">
        <v>411</v>
      </c>
      <c r="AN42">
        <v>28</v>
      </c>
    </row>
    <row r="43" spans="2:40">
      <c r="B43" t="s">
        <v>39</v>
      </c>
      <c r="C43">
        <v>1</v>
      </c>
      <c r="D43" t="s">
        <v>40</v>
      </c>
      <c r="E43" t="s">
        <v>41</v>
      </c>
      <c r="AC43" t="s">
        <v>90</v>
      </c>
      <c r="AD43" t="s">
        <v>89</v>
      </c>
      <c r="AE43">
        <v>64</v>
      </c>
      <c r="AF43">
        <v>42</v>
      </c>
      <c r="AH43" t="s">
        <v>236</v>
      </c>
      <c r="AJ43" t="s">
        <v>237</v>
      </c>
      <c r="AK43" t="s">
        <v>135</v>
      </c>
      <c r="AM43">
        <v>426</v>
      </c>
      <c r="AN43">
        <v>136</v>
      </c>
    </row>
    <row r="44" spans="2:40">
      <c r="B44" t="s">
        <v>39</v>
      </c>
      <c r="C44">
        <v>1</v>
      </c>
      <c r="D44" t="s">
        <v>40</v>
      </c>
      <c r="E44" t="s">
        <v>41</v>
      </c>
      <c r="AC44" t="s">
        <v>90</v>
      </c>
      <c r="AD44" t="s">
        <v>89</v>
      </c>
      <c r="AE44">
        <v>64</v>
      </c>
      <c r="AF44">
        <v>43</v>
      </c>
      <c r="AH44" t="s">
        <v>222</v>
      </c>
      <c r="AJ44" t="s">
        <v>223</v>
      </c>
      <c r="AK44" t="s">
        <v>153</v>
      </c>
      <c r="AM44">
        <v>427</v>
      </c>
      <c r="AN44">
        <v>178</v>
      </c>
    </row>
    <row r="45" spans="2:40">
      <c r="B45" t="s">
        <v>39</v>
      </c>
      <c r="C45">
        <v>1</v>
      </c>
      <c r="D45" t="s">
        <v>40</v>
      </c>
      <c r="E45" t="s">
        <v>41</v>
      </c>
      <c r="AC45" t="s">
        <v>90</v>
      </c>
      <c r="AD45" t="s">
        <v>89</v>
      </c>
      <c r="AE45">
        <v>64</v>
      </c>
      <c r="AF45">
        <v>44</v>
      </c>
      <c r="AH45" t="s">
        <v>194</v>
      </c>
      <c r="AJ45" t="s">
        <v>35</v>
      </c>
      <c r="AK45" t="s">
        <v>158</v>
      </c>
      <c r="AM45">
        <v>408</v>
      </c>
      <c r="AN45">
        <v>232</v>
      </c>
    </row>
    <row r="46" spans="2:40">
      <c r="B46" t="s">
        <v>39</v>
      </c>
      <c r="C46">
        <v>1</v>
      </c>
      <c r="D46" t="s">
        <v>40</v>
      </c>
      <c r="E46" t="s">
        <v>41</v>
      </c>
      <c r="AC46" t="s">
        <v>90</v>
      </c>
      <c r="AD46" t="s">
        <v>89</v>
      </c>
      <c r="AE46">
        <v>64</v>
      </c>
      <c r="AF46">
        <v>45</v>
      </c>
      <c r="AH46" t="s">
        <v>194</v>
      </c>
      <c r="AJ46" t="s">
        <v>35</v>
      </c>
      <c r="AK46" t="s">
        <v>158</v>
      </c>
      <c r="AM46">
        <v>364</v>
      </c>
      <c r="AN46">
        <v>303</v>
      </c>
    </row>
    <row r="47" spans="2:40">
      <c r="B47" t="s">
        <v>39</v>
      </c>
      <c r="C47">
        <v>1</v>
      </c>
      <c r="D47" t="s">
        <v>40</v>
      </c>
      <c r="E47" t="s">
        <v>41</v>
      </c>
      <c r="AC47" t="s">
        <v>90</v>
      </c>
      <c r="AD47" t="s">
        <v>89</v>
      </c>
      <c r="AE47">
        <v>64</v>
      </c>
      <c r="AF47">
        <v>46</v>
      </c>
      <c r="AH47" t="s">
        <v>197</v>
      </c>
      <c r="AJ47" t="s">
        <v>198</v>
      </c>
      <c r="AK47" t="s">
        <v>127</v>
      </c>
      <c r="AM47">
        <v>379</v>
      </c>
      <c r="AN47">
        <v>407</v>
      </c>
    </row>
    <row r="48" spans="2:40">
      <c r="B48" t="s">
        <v>39</v>
      </c>
      <c r="C48">
        <v>1</v>
      </c>
      <c r="D48" t="s">
        <v>40</v>
      </c>
      <c r="E48" t="s">
        <v>41</v>
      </c>
      <c r="AC48" t="s">
        <v>90</v>
      </c>
      <c r="AD48" t="s">
        <v>89</v>
      </c>
      <c r="AE48">
        <v>64</v>
      </c>
      <c r="AF48">
        <v>47</v>
      </c>
      <c r="AH48" t="s">
        <v>218</v>
      </c>
      <c r="AJ48" t="s">
        <v>219</v>
      </c>
      <c r="AK48" t="s">
        <v>135</v>
      </c>
      <c r="AM48">
        <v>394</v>
      </c>
      <c r="AN48">
        <v>450</v>
      </c>
    </row>
    <row r="49" spans="2:40">
      <c r="B49" t="s">
        <v>39</v>
      </c>
      <c r="C49">
        <v>1</v>
      </c>
      <c r="D49" t="s">
        <v>40</v>
      </c>
      <c r="E49" t="s">
        <v>41</v>
      </c>
      <c r="AC49" t="s">
        <v>90</v>
      </c>
      <c r="AD49" t="s">
        <v>89</v>
      </c>
      <c r="AE49">
        <v>64</v>
      </c>
      <c r="AF49">
        <v>48</v>
      </c>
      <c r="AH49" t="s">
        <v>160</v>
      </c>
      <c r="AJ49" t="s">
        <v>54</v>
      </c>
      <c r="AK49" t="s">
        <v>160</v>
      </c>
      <c r="AM49">
        <v>419</v>
      </c>
      <c r="AN49">
        <v>552</v>
      </c>
    </row>
    <row r="50" spans="2:40">
      <c r="B50" t="s">
        <v>39</v>
      </c>
      <c r="C50">
        <v>1</v>
      </c>
      <c r="D50" t="s">
        <v>40</v>
      </c>
      <c r="E50" t="s">
        <v>41</v>
      </c>
      <c r="AC50" t="s">
        <v>90</v>
      </c>
      <c r="AD50" t="s">
        <v>89</v>
      </c>
      <c r="AE50">
        <v>64</v>
      </c>
      <c r="AF50">
        <v>49</v>
      </c>
      <c r="AH50" t="s">
        <v>216</v>
      </c>
      <c r="AJ50" t="s">
        <v>217</v>
      </c>
      <c r="AK50" t="s">
        <v>166</v>
      </c>
      <c r="AM50">
        <v>498</v>
      </c>
      <c r="AN50">
        <v>34</v>
      </c>
    </row>
    <row r="51" spans="2:40">
      <c r="B51" t="s">
        <v>39</v>
      </c>
      <c r="C51">
        <v>1</v>
      </c>
      <c r="D51" t="s">
        <v>40</v>
      </c>
      <c r="E51" t="s">
        <v>41</v>
      </c>
      <c r="AC51" t="s">
        <v>90</v>
      </c>
      <c r="AD51" t="s">
        <v>89</v>
      </c>
      <c r="AE51">
        <v>64</v>
      </c>
      <c r="AF51">
        <v>50</v>
      </c>
      <c r="AH51" t="s">
        <v>216</v>
      </c>
      <c r="AJ51" t="s">
        <v>217</v>
      </c>
      <c r="AK51" t="s">
        <v>166</v>
      </c>
      <c r="AM51">
        <v>444</v>
      </c>
      <c r="AN51">
        <v>74</v>
      </c>
    </row>
    <row r="52" spans="2:40">
      <c r="B52" t="s">
        <v>39</v>
      </c>
      <c r="C52">
        <v>1</v>
      </c>
      <c r="D52" t="s">
        <v>40</v>
      </c>
      <c r="E52" t="s">
        <v>41</v>
      </c>
      <c r="AC52" t="s">
        <v>90</v>
      </c>
      <c r="AD52" t="s">
        <v>89</v>
      </c>
      <c r="AE52">
        <v>64</v>
      </c>
      <c r="AF52">
        <v>51</v>
      </c>
      <c r="AH52" t="s">
        <v>197</v>
      </c>
      <c r="AJ52" t="s">
        <v>198</v>
      </c>
      <c r="AK52" t="s">
        <v>127</v>
      </c>
      <c r="AM52">
        <v>449</v>
      </c>
      <c r="AN52">
        <v>208</v>
      </c>
    </row>
    <row r="53" spans="2:40">
      <c r="B53" t="s">
        <v>39</v>
      </c>
      <c r="C53">
        <v>1</v>
      </c>
      <c r="D53" t="s">
        <v>40</v>
      </c>
      <c r="E53" t="s">
        <v>41</v>
      </c>
      <c r="AC53" t="s">
        <v>90</v>
      </c>
      <c r="AD53" t="s">
        <v>89</v>
      </c>
      <c r="AE53">
        <v>64</v>
      </c>
      <c r="AF53">
        <v>52</v>
      </c>
      <c r="AH53" t="s">
        <v>218</v>
      </c>
      <c r="AJ53" t="s">
        <v>219</v>
      </c>
      <c r="AK53" t="s">
        <v>135</v>
      </c>
      <c r="AM53">
        <v>477</v>
      </c>
      <c r="AN53">
        <v>232</v>
      </c>
    </row>
    <row r="54" spans="2:40">
      <c r="B54" t="s">
        <v>39</v>
      </c>
      <c r="C54">
        <v>1</v>
      </c>
      <c r="D54" t="s">
        <v>40</v>
      </c>
      <c r="E54" t="s">
        <v>41</v>
      </c>
      <c r="AC54" t="s">
        <v>90</v>
      </c>
      <c r="AD54" t="s">
        <v>89</v>
      </c>
      <c r="AE54">
        <v>64</v>
      </c>
      <c r="AF54">
        <v>53</v>
      </c>
      <c r="AH54" t="s">
        <v>194</v>
      </c>
      <c r="AJ54" t="s">
        <v>35</v>
      </c>
      <c r="AK54" t="s">
        <v>158</v>
      </c>
      <c r="AM54">
        <v>459</v>
      </c>
      <c r="AN54">
        <v>333</v>
      </c>
    </row>
    <row r="55" spans="2:40">
      <c r="B55" t="s">
        <v>39</v>
      </c>
      <c r="C55">
        <v>1</v>
      </c>
      <c r="D55" t="s">
        <v>40</v>
      </c>
      <c r="E55" t="s">
        <v>41</v>
      </c>
      <c r="AC55" t="s">
        <v>90</v>
      </c>
      <c r="AD55" t="s">
        <v>89</v>
      </c>
      <c r="AE55">
        <v>64</v>
      </c>
      <c r="AF55">
        <v>54</v>
      </c>
      <c r="AH55" t="s">
        <v>195</v>
      </c>
      <c r="AJ55" t="s">
        <v>196</v>
      </c>
      <c r="AK55" t="s">
        <v>153</v>
      </c>
      <c r="AM55">
        <v>489</v>
      </c>
      <c r="AN55">
        <v>400</v>
      </c>
    </row>
    <row r="56" spans="2:40">
      <c r="B56" t="s">
        <v>39</v>
      </c>
      <c r="C56">
        <v>1</v>
      </c>
      <c r="D56" t="s">
        <v>40</v>
      </c>
      <c r="E56" t="s">
        <v>41</v>
      </c>
      <c r="AC56" t="s">
        <v>90</v>
      </c>
      <c r="AD56" t="s">
        <v>89</v>
      </c>
      <c r="AE56">
        <v>64</v>
      </c>
      <c r="AF56">
        <v>55</v>
      </c>
      <c r="AH56" t="s">
        <v>194</v>
      </c>
      <c r="AJ56" t="s">
        <v>35</v>
      </c>
      <c r="AK56" t="s">
        <v>158</v>
      </c>
      <c r="AM56">
        <v>494</v>
      </c>
      <c r="AN56">
        <v>452</v>
      </c>
    </row>
    <row r="57" spans="2:40">
      <c r="B57" t="s">
        <v>39</v>
      </c>
      <c r="C57">
        <v>1</v>
      </c>
      <c r="D57" t="s">
        <v>40</v>
      </c>
      <c r="E57" t="s">
        <v>41</v>
      </c>
      <c r="AC57" t="s">
        <v>90</v>
      </c>
      <c r="AD57" t="s">
        <v>89</v>
      </c>
      <c r="AE57">
        <v>64</v>
      </c>
      <c r="AF57">
        <v>56</v>
      </c>
      <c r="AH57" t="s">
        <v>200</v>
      </c>
      <c r="AJ57" t="s">
        <v>201</v>
      </c>
      <c r="AK57" t="s">
        <v>123</v>
      </c>
      <c r="AM57">
        <v>439</v>
      </c>
      <c r="AN57">
        <v>560</v>
      </c>
    </row>
    <row r="58" spans="2:40">
      <c r="B58" t="s">
        <v>39</v>
      </c>
      <c r="C58">
        <v>1</v>
      </c>
      <c r="D58" t="s">
        <v>40</v>
      </c>
      <c r="E58" t="s">
        <v>41</v>
      </c>
      <c r="AC58" t="s">
        <v>90</v>
      </c>
      <c r="AD58" t="s">
        <v>89</v>
      </c>
      <c r="AE58">
        <v>64</v>
      </c>
      <c r="AF58">
        <v>57</v>
      </c>
      <c r="AH58" t="s">
        <v>171</v>
      </c>
      <c r="AJ58" t="s">
        <v>72</v>
      </c>
      <c r="AK58" t="s">
        <v>171</v>
      </c>
      <c r="AM58">
        <v>558</v>
      </c>
      <c r="AN58">
        <v>22</v>
      </c>
    </row>
    <row r="59" spans="2:40">
      <c r="B59" t="s">
        <v>39</v>
      </c>
      <c r="C59">
        <v>1</v>
      </c>
      <c r="D59" t="s">
        <v>40</v>
      </c>
      <c r="E59" t="s">
        <v>41</v>
      </c>
      <c r="AC59" t="s">
        <v>90</v>
      </c>
      <c r="AD59" t="s">
        <v>89</v>
      </c>
      <c r="AE59">
        <v>64</v>
      </c>
      <c r="AF59">
        <v>58</v>
      </c>
      <c r="AH59" t="s">
        <v>200</v>
      </c>
      <c r="AJ59" t="s">
        <v>201</v>
      </c>
      <c r="AK59" t="s">
        <v>123</v>
      </c>
      <c r="AM59">
        <v>503</v>
      </c>
      <c r="AN59">
        <v>70</v>
      </c>
    </row>
    <row r="60" spans="2:40">
      <c r="B60" t="s">
        <v>39</v>
      </c>
      <c r="C60">
        <v>1</v>
      </c>
      <c r="D60" t="s">
        <v>40</v>
      </c>
      <c r="E60" t="s">
        <v>41</v>
      </c>
      <c r="AC60" t="s">
        <v>90</v>
      </c>
      <c r="AD60" t="s">
        <v>89</v>
      </c>
      <c r="AE60">
        <v>64</v>
      </c>
      <c r="AF60">
        <v>59</v>
      </c>
      <c r="AH60" t="s">
        <v>194</v>
      </c>
      <c r="AJ60" t="s">
        <v>35</v>
      </c>
      <c r="AK60" t="s">
        <v>158</v>
      </c>
      <c r="AM60">
        <v>500</v>
      </c>
      <c r="AN60">
        <v>182</v>
      </c>
    </row>
    <row r="61" spans="2:40">
      <c r="B61" t="s">
        <v>39</v>
      </c>
      <c r="C61">
        <v>1</v>
      </c>
      <c r="D61" t="s">
        <v>40</v>
      </c>
      <c r="E61" t="s">
        <v>41</v>
      </c>
      <c r="AC61" t="s">
        <v>90</v>
      </c>
      <c r="AD61" t="s">
        <v>89</v>
      </c>
      <c r="AE61">
        <v>64</v>
      </c>
      <c r="AF61">
        <v>60</v>
      </c>
      <c r="AH61" t="s">
        <v>218</v>
      </c>
      <c r="AJ61" t="s">
        <v>219</v>
      </c>
      <c r="AK61" t="s">
        <v>135</v>
      </c>
      <c r="AM61">
        <v>547</v>
      </c>
      <c r="AN61">
        <v>239</v>
      </c>
    </row>
    <row r="62" spans="2:40">
      <c r="B62" t="s">
        <v>39</v>
      </c>
      <c r="C62">
        <v>1</v>
      </c>
      <c r="D62" t="s">
        <v>40</v>
      </c>
      <c r="E62" t="s">
        <v>41</v>
      </c>
      <c r="AC62" t="s">
        <v>90</v>
      </c>
      <c r="AD62" t="s">
        <v>89</v>
      </c>
      <c r="AE62">
        <v>64</v>
      </c>
      <c r="AF62">
        <v>61</v>
      </c>
      <c r="AH62" t="s">
        <v>200</v>
      </c>
      <c r="AJ62" t="s">
        <v>201</v>
      </c>
      <c r="AK62" t="s">
        <v>123</v>
      </c>
      <c r="AM62">
        <v>500</v>
      </c>
      <c r="AN62">
        <v>290</v>
      </c>
    </row>
    <row r="63" spans="2:40">
      <c r="B63" t="s">
        <v>39</v>
      </c>
      <c r="C63">
        <v>1</v>
      </c>
      <c r="D63" t="s">
        <v>40</v>
      </c>
      <c r="E63" t="s">
        <v>41</v>
      </c>
      <c r="AC63" t="s">
        <v>90</v>
      </c>
      <c r="AD63" t="s">
        <v>89</v>
      </c>
      <c r="AE63">
        <v>64</v>
      </c>
      <c r="AF63">
        <v>62</v>
      </c>
      <c r="AH63" t="s">
        <v>195</v>
      </c>
      <c r="AJ63" t="s">
        <v>196</v>
      </c>
      <c r="AK63" t="s">
        <v>153</v>
      </c>
      <c r="AM63">
        <v>530</v>
      </c>
      <c r="AN63">
        <v>415</v>
      </c>
    </row>
    <row r="64" spans="2:40">
      <c r="B64" t="s">
        <v>39</v>
      </c>
      <c r="C64">
        <v>1</v>
      </c>
      <c r="D64" t="s">
        <v>40</v>
      </c>
      <c r="E64" t="s">
        <v>41</v>
      </c>
      <c r="AC64" t="s">
        <v>90</v>
      </c>
      <c r="AD64" t="s">
        <v>89</v>
      </c>
      <c r="AE64">
        <v>64</v>
      </c>
      <c r="AF64">
        <v>63</v>
      </c>
      <c r="AH64" t="s">
        <v>234</v>
      </c>
      <c r="AJ64" t="s">
        <v>235</v>
      </c>
      <c r="AK64" t="s">
        <v>135</v>
      </c>
      <c r="AM64">
        <v>566</v>
      </c>
      <c r="AN64">
        <v>489</v>
      </c>
    </row>
    <row r="65" spans="2:40">
      <c r="B65" t="s">
        <v>39</v>
      </c>
      <c r="C65">
        <v>1</v>
      </c>
      <c r="D65" t="s">
        <v>40</v>
      </c>
      <c r="E65" t="s">
        <v>41</v>
      </c>
      <c r="AC65" t="s">
        <v>90</v>
      </c>
      <c r="AD65" t="s">
        <v>89</v>
      </c>
      <c r="AE65">
        <v>64</v>
      </c>
      <c r="AF65">
        <v>64</v>
      </c>
      <c r="AH65" t="s">
        <v>200</v>
      </c>
      <c r="AJ65" t="s">
        <v>201</v>
      </c>
      <c r="AK65" t="s">
        <v>123</v>
      </c>
      <c r="AM65">
        <v>516</v>
      </c>
      <c r="AN65">
        <v>527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92044-31D4-4545-89CF-69272AB79EB5}">
  <dimension ref="A1:M156"/>
  <sheetViews>
    <sheetView tabSelected="1" topLeftCell="A30" workbookViewId="0">
      <selection activeCell="A35" sqref="A35:A36"/>
    </sheetView>
  </sheetViews>
  <sheetFormatPr defaultColWidth="11.42578125" defaultRowHeight="15"/>
  <cols>
    <col min="1" max="1" width="30.42578125" style="15" bestFit="1" customWidth="1"/>
    <col min="2" max="2" width="10.5703125" style="15" customWidth="1"/>
    <col min="3" max="3" width="10.42578125" style="15" bestFit="1" customWidth="1"/>
    <col min="4" max="4" width="10.5703125" style="15" customWidth="1"/>
    <col min="5" max="5" width="10.42578125" style="15" bestFit="1" customWidth="1"/>
    <col min="6" max="6" width="10.5703125" style="15" customWidth="1"/>
    <col min="7" max="7" width="23.7109375" style="15" bestFit="1" customWidth="1"/>
    <col min="8" max="9" width="5.140625" style="15" bestFit="1" customWidth="1"/>
    <col min="10" max="10" width="8" style="15" bestFit="1" customWidth="1"/>
    <col min="11" max="11" width="9.85546875" style="15" bestFit="1" customWidth="1"/>
    <col min="12" max="12" width="8.140625" style="15" bestFit="1" customWidth="1"/>
    <col min="13" max="13" width="11.140625" style="15" bestFit="1" customWidth="1"/>
  </cols>
  <sheetData>
    <row r="1" spans="1:13">
      <c r="A1" s="15" t="s">
        <v>94</v>
      </c>
      <c r="F1" s="15" t="s">
        <v>238</v>
      </c>
    </row>
    <row r="2" spans="1:13">
      <c r="A2" s="15" t="s">
        <v>239</v>
      </c>
      <c r="F2" s="15" t="s">
        <v>109</v>
      </c>
    </row>
    <row r="3" spans="1:13">
      <c r="A3" s="15" t="s">
        <v>95</v>
      </c>
      <c r="C3" s="15" t="s">
        <v>96</v>
      </c>
      <c r="D3" s="15" t="s">
        <v>97</v>
      </c>
      <c r="F3" s="16" t="s">
        <v>103</v>
      </c>
      <c r="G3" s="15" t="s">
        <v>104</v>
      </c>
    </row>
    <row r="4" spans="1:13">
      <c r="A4" s="15" t="s">
        <v>111</v>
      </c>
      <c r="B4" s="15" t="s">
        <v>240</v>
      </c>
    </row>
    <row r="5" spans="1:13" ht="15.75" thickBot="1"/>
    <row r="6" spans="1:13" ht="16.5" thickTop="1" thickBot="1">
      <c r="A6" s="33" t="s">
        <v>241</v>
      </c>
      <c r="B6" s="28" t="s">
        <v>242</v>
      </c>
      <c r="C6" s="28" t="s">
        <v>243</v>
      </c>
      <c r="D6" s="28" t="s">
        <v>244</v>
      </c>
      <c r="E6" s="28" t="s">
        <v>245</v>
      </c>
      <c r="F6" s="28" t="s">
        <v>246</v>
      </c>
      <c r="G6" s="28" t="s">
        <v>247</v>
      </c>
      <c r="H6" s="29"/>
      <c r="I6" s="29"/>
      <c r="J6" s="29"/>
      <c r="K6" s="29"/>
      <c r="L6" s="29"/>
      <c r="M6" s="41"/>
    </row>
    <row r="7" spans="1:13" ht="15.75" thickTop="1">
      <c r="A7" s="34" t="s">
        <v>248</v>
      </c>
      <c r="B7" s="30">
        <f>ARMSA_P1_B!B8</f>
        <v>1</v>
      </c>
      <c r="C7" s="30">
        <f>ARMSA_P1_T!B8</f>
        <v>1</v>
      </c>
      <c r="D7" s="30">
        <f>ARMSA_P4_B!B8</f>
        <v>1</v>
      </c>
      <c r="E7" s="30">
        <f>ARMSA_P4_T!B8</f>
        <v>1</v>
      </c>
      <c r="F7" s="30">
        <f>ARMSA_P8_B!B8</f>
        <v>1</v>
      </c>
      <c r="G7" s="30">
        <f>ARMSA_P8_T!B8</f>
        <v>1</v>
      </c>
      <c r="H7" s="26"/>
      <c r="I7" s="26"/>
      <c r="J7" s="26"/>
      <c r="K7" s="26"/>
      <c r="L7" s="26"/>
      <c r="M7" s="42"/>
    </row>
    <row r="8" spans="1:13">
      <c r="A8" s="35" t="s">
        <v>249</v>
      </c>
      <c r="B8" s="19">
        <f ca="1">ARMSA_P1_B!B28</f>
        <v>64</v>
      </c>
      <c r="C8" s="19">
        <f ca="1">ARMSA_P1_T!B28</f>
        <v>64</v>
      </c>
      <c r="D8" s="19">
        <f ca="1">ARMSA_P4_B!B28</f>
        <v>64</v>
      </c>
      <c r="E8" s="19">
        <f ca="1">ARMSA_P4_T!B28</f>
        <v>64</v>
      </c>
      <c r="F8" s="19">
        <f ca="1">ARMSA_P8_B!B28</f>
        <v>64</v>
      </c>
      <c r="G8" s="19">
        <f ca="1">ARMSA_P8_T!B28</f>
        <v>64</v>
      </c>
      <c r="M8" s="43"/>
    </row>
    <row r="9" spans="1:13" ht="15.75" thickBot="1">
      <c r="A9" s="36" t="s">
        <v>250</v>
      </c>
      <c r="B9" s="31">
        <f ca="1">ARMSA_P1_B!H56</f>
        <v>64</v>
      </c>
      <c r="C9" s="31">
        <f ca="1">ARMSA_P1_T!H56</f>
        <v>64</v>
      </c>
      <c r="D9" s="31">
        <f ca="1">ARMSA_P4_B!H56</f>
        <v>49</v>
      </c>
      <c r="E9" s="31">
        <f ca="1">ARMSA_P4_T!H56</f>
        <v>63</v>
      </c>
      <c r="F9" s="31">
        <f ca="1">ARMSA_P8_B!H56</f>
        <v>50</v>
      </c>
      <c r="G9" s="31">
        <f ca="1">ARMSA_P8_T!H56</f>
        <v>62</v>
      </c>
      <c r="H9" s="27"/>
      <c r="I9" s="27"/>
      <c r="J9" s="27"/>
      <c r="K9" s="27"/>
      <c r="L9" s="27"/>
      <c r="M9" s="44"/>
    </row>
    <row r="10" spans="1:13" ht="15.75" thickTop="1">
      <c r="A10" s="35" t="s">
        <v>251</v>
      </c>
      <c r="I10" s="17" t="s">
        <v>252</v>
      </c>
      <c r="J10" s="17" t="s">
        <v>253</v>
      </c>
      <c r="K10" s="17" t="s">
        <v>254</v>
      </c>
      <c r="M10" s="43"/>
    </row>
    <row r="11" spans="1:13">
      <c r="A11" s="37" t="s">
        <v>118</v>
      </c>
      <c r="B11" s="22">
        <f ca="1">ARMSA_P1_B!C16</f>
        <v>0</v>
      </c>
      <c r="C11" s="22">
        <f ca="1">ARMSA_P1_T!C16</f>
        <v>0</v>
      </c>
      <c r="D11" s="22">
        <f ca="1">ARMSA_P4_B!C16</f>
        <v>0</v>
      </c>
      <c r="E11" s="22">
        <f ca="1">ARMSA_P4_T!C16</f>
        <v>0</v>
      </c>
      <c r="F11" s="22">
        <f ca="1">ARMSA_P8_B!C16</f>
        <v>0</v>
      </c>
      <c r="G11" s="22">
        <f ca="1">ARMSA_P8_T!C16</f>
        <v>0</v>
      </c>
      <c r="H11" s="21"/>
      <c r="I11" s="22">
        <f t="shared" ref="I11:I22" ca="1" si="0">AVERAGE(B11:G11)</f>
        <v>0</v>
      </c>
      <c r="J11" s="22">
        <f t="shared" ref="J11:J22" ca="1" si="1">STDEV(B11:G11)</f>
        <v>0</v>
      </c>
      <c r="K11" s="22">
        <f t="shared" ref="K11:K22" ca="1" si="2">J11/SQRT(6)</f>
        <v>0</v>
      </c>
      <c r="L11" s="21"/>
      <c r="M11" s="45"/>
    </row>
    <row r="12" spans="1:13">
      <c r="A12" s="38" t="s">
        <v>120</v>
      </c>
      <c r="B12" s="20">
        <f ca="1">ARMSA_P1_B!C17</f>
        <v>6.25</v>
      </c>
      <c r="C12" s="20">
        <f ca="1">ARMSA_P1_T!C17</f>
        <v>62.5</v>
      </c>
      <c r="D12" s="20">
        <f ca="1">ARMSA_P4_B!C17</f>
        <v>16.326530612244898</v>
      </c>
      <c r="E12" s="20">
        <f ca="1">ARMSA_P4_T!C17</f>
        <v>6.3492063492063489</v>
      </c>
      <c r="F12" s="20">
        <f ca="1">ARMSA_P8_B!C17</f>
        <v>14.000000000000002</v>
      </c>
      <c r="G12" s="20">
        <f ca="1">ARMSA_P8_T!C17</f>
        <v>11.29032258064516</v>
      </c>
      <c r="I12" s="20">
        <f t="shared" ca="1" si="0"/>
        <v>19.452676590349402</v>
      </c>
      <c r="J12" s="20">
        <f t="shared" ca="1" si="1"/>
        <v>21.471898602126604</v>
      </c>
      <c r="K12" s="20">
        <f t="shared" ca="1" si="2"/>
        <v>8.7658658973315973</v>
      </c>
      <c r="M12" s="43"/>
    </row>
    <row r="13" spans="1:13">
      <c r="A13" s="37" t="s">
        <v>122</v>
      </c>
      <c r="B13" s="22">
        <f ca="1">ARMSA_P1_B!C18</f>
        <v>18.75</v>
      </c>
      <c r="C13" s="22">
        <f ca="1">ARMSA_P1_T!C18</f>
        <v>0</v>
      </c>
      <c r="D13" s="22">
        <f ca="1">ARMSA_P4_B!C18</f>
        <v>34.693877551020407</v>
      </c>
      <c r="E13" s="22">
        <f ca="1">ARMSA_P4_T!C18</f>
        <v>11.111111111111111</v>
      </c>
      <c r="F13" s="22">
        <f ca="1">ARMSA_P8_B!C18</f>
        <v>52</v>
      </c>
      <c r="G13" s="22">
        <f ca="1">ARMSA_P8_T!C18</f>
        <v>6.4516129032258061</v>
      </c>
      <c r="H13" s="21"/>
      <c r="I13" s="22">
        <f t="shared" ca="1" si="0"/>
        <v>20.501100260892887</v>
      </c>
      <c r="J13" s="22">
        <f t="shared" ca="1" si="1"/>
        <v>19.50659922825416</v>
      </c>
      <c r="K13" s="22">
        <f t="shared" ca="1" si="2"/>
        <v>7.9635357876984711</v>
      </c>
      <c r="L13" s="21"/>
      <c r="M13" s="45"/>
    </row>
    <row r="14" spans="1:13">
      <c r="A14" s="38" t="s">
        <v>124</v>
      </c>
      <c r="B14" s="20">
        <f ca="1">ARMSA_P1_B!C19</f>
        <v>1.5625</v>
      </c>
      <c r="C14" s="20">
        <f ca="1">ARMSA_P1_T!C19</f>
        <v>3.125</v>
      </c>
      <c r="D14" s="20">
        <f ca="1">ARMSA_P4_B!C19</f>
        <v>2.0408163265306123</v>
      </c>
      <c r="E14" s="20">
        <f ca="1">ARMSA_P4_T!C19</f>
        <v>6.3492063492063489</v>
      </c>
      <c r="F14" s="20">
        <f ca="1">ARMSA_P8_B!C19</f>
        <v>0</v>
      </c>
      <c r="G14" s="20">
        <f ca="1">ARMSA_P8_T!C19</f>
        <v>24.193548387096776</v>
      </c>
      <c r="I14" s="20">
        <f t="shared" ca="1" si="0"/>
        <v>6.2118451771389571</v>
      </c>
      <c r="J14" s="20">
        <f t="shared" ca="1" si="1"/>
        <v>9.060795156317818</v>
      </c>
      <c r="K14" s="20">
        <f t="shared" ca="1" si="2"/>
        <v>3.6990541328100002</v>
      </c>
      <c r="M14" s="43"/>
    </row>
    <row r="15" spans="1:13">
      <c r="A15" s="37" t="s">
        <v>126</v>
      </c>
      <c r="B15" s="22">
        <f ca="1">ARMSA_P1_B!C20</f>
        <v>0</v>
      </c>
      <c r="C15" s="22">
        <f ca="1">ARMSA_P1_T!C20</f>
        <v>3.125</v>
      </c>
      <c r="D15" s="22">
        <f ca="1">ARMSA_P4_B!C20</f>
        <v>0</v>
      </c>
      <c r="E15" s="22">
        <f ca="1">ARMSA_P4_T!C20</f>
        <v>0</v>
      </c>
      <c r="F15" s="22">
        <f ca="1">ARMSA_P8_B!C20</f>
        <v>2</v>
      </c>
      <c r="G15" s="22">
        <f ca="1">ARMSA_P8_T!C20</f>
        <v>0</v>
      </c>
      <c r="H15" s="21"/>
      <c r="I15" s="22">
        <f t="shared" ca="1" si="0"/>
        <v>0.85416666666666663</v>
      </c>
      <c r="J15" s="22">
        <f t="shared" ca="1" si="1"/>
        <v>1.3702569710337789</v>
      </c>
      <c r="K15" s="22">
        <f t="shared" ca="1" si="2"/>
        <v>0.55940506592073136</v>
      </c>
      <c r="L15" s="21"/>
      <c r="M15" s="45"/>
    </row>
    <row r="16" spans="1:13">
      <c r="A16" s="38" t="s">
        <v>128</v>
      </c>
      <c r="B16" s="20">
        <f ca="1">ARMSA_P1_B!C21</f>
        <v>7.8125</v>
      </c>
      <c r="C16" s="20">
        <f ca="1">ARMSA_P1_T!C21</f>
        <v>0</v>
      </c>
      <c r="D16" s="20">
        <f ca="1">ARMSA_P4_B!C21</f>
        <v>10.204081632653061</v>
      </c>
      <c r="E16" s="20">
        <f ca="1">ARMSA_P4_T!C21</f>
        <v>0</v>
      </c>
      <c r="F16" s="20">
        <f ca="1">ARMSA_P8_B!C21</f>
        <v>2</v>
      </c>
      <c r="G16" s="20">
        <f ca="1">ARMSA_P8_T!C21</f>
        <v>0</v>
      </c>
      <c r="I16" s="20">
        <f t="shared" ca="1" si="0"/>
        <v>3.3360969387755102</v>
      </c>
      <c r="J16" s="20">
        <f t="shared" ca="1" si="1"/>
        <v>4.5250675465986934</v>
      </c>
      <c r="K16" s="20">
        <f t="shared" ca="1" si="2"/>
        <v>1.8473510901324235</v>
      </c>
      <c r="M16" s="43"/>
    </row>
    <row r="17" spans="1:13">
      <c r="A17" s="37" t="s">
        <v>130</v>
      </c>
      <c r="B17" s="22">
        <f ca="1">ARMSA_P1_B!C22</f>
        <v>18.75</v>
      </c>
      <c r="C17" s="22">
        <f ca="1">ARMSA_P1_T!C22</f>
        <v>25</v>
      </c>
      <c r="D17" s="22">
        <f ca="1">ARMSA_P4_B!C22</f>
        <v>4.0816326530612246</v>
      </c>
      <c r="E17" s="22">
        <f ca="1">ARMSA_P4_T!C22</f>
        <v>34.920634920634917</v>
      </c>
      <c r="F17" s="22">
        <f ca="1">ARMSA_P8_B!C22</f>
        <v>2</v>
      </c>
      <c r="G17" s="22">
        <f ca="1">ARMSA_P8_T!C22</f>
        <v>16.129032258064516</v>
      </c>
      <c r="H17" s="21"/>
      <c r="I17" s="22">
        <f t="shared" ca="1" si="0"/>
        <v>16.813549971960111</v>
      </c>
      <c r="J17" s="22">
        <f t="shared" ca="1" si="1"/>
        <v>12.495166057311039</v>
      </c>
      <c r="K17" s="22">
        <f t="shared" ca="1" si="2"/>
        <v>5.1011301819593191</v>
      </c>
      <c r="L17" s="21"/>
      <c r="M17" s="45"/>
    </row>
    <row r="18" spans="1:13">
      <c r="A18" s="38" t="s">
        <v>132</v>
      </c>
      <c r="B18" s="20">
        <f ca="1">ARMSA_P1_B!C23</f>
        <v>43.75</v>
      </c>
      <c r="C18" s="20">
        <f ca="1">ARMSA_P1_T!C23</f>
        <v>6.25</v>
      </c>
      <c r="D18" s="20">
        <f ca="1">ARMSA_P4_B!C23</f>
        <v>8.1632653061224492</v>
      </c>
      <c r="E18" s="20">
        <f ca="1">ARMSA_P4_T!C23</f>
        <v>25.396825396825395</v>
      </c>
      <c r="F18" s="20">
        <f ca="1">ARMSA_P8_B!C23</f>
        <v>16</v>
      </c>
      <c r="G18" s="20">
        <f ca="1">ARMSA_P8_T!C23</f>
        <v>32.258064516129032</v>
      </c>
      <c r="I18" s="20">
        <f t="shared" ca="1" si="0"/>
        <v>21.969692536512813</v>
      </c>
      <c r="J18" s="20">
        <f t="shared" ca="1" si="1"/>
        <v>14.596856004827062</v>
      </c>
      <c r="K18" s="20">
        <f t="shared" ca="1" si="2"/>
        <v>5.9591415101178224</v>
      </c>
      <c r="M18" s="43"/>
    </row>
    <row r="19" spans="1:13">
      <c r="A19" s="37" t="s">
        <v>134</v>
      </c>
      <c r="B19" s="22">
        <f ca="1">ARMSA_P1_B!C24</f>
        <v>1.5625</v>
      </c>
      <c r="C19" s="22">
        <f ca="1">ARMSA_P1_T!C24</f>
        <v>0</v>
      </c>
      <c r="D19" s="22">
        <f ca="1">ARMSA_P4_B!C24</f>
        <v>20.408163265306122</v>
      </c>
      <c r="E19" s="22">
        <f ca="1">ARMSA_P4_T!C24</f>
        <v>6.3492063492063489</v>
      </c>
      <c r="F19" s="22">
        <f ca="1">ARMSA_P8_B!C24</f>
        <v>8</v>
      </c>
      <c r="G19" s="22">
        <f ca="1">ARMSA_P8_T!C24</f>
        <v>3.225806451612903</v>
      </c>
      <c r="H19" s="21"/>
      <c r="I19" s="22">
        <f t="shared" ca="1" si="0"/>
        <v>6.5909460110208959</v>
      </c>
      <c r="J19" s="22">
        <f t="shared" ca="1" si="1"/>
        <v>7.3893080423041813</v>
      </c>
      <c r="K19" s="22">
        <f t="shared" ca="1" si="2"/>
        <v>3.0166723759815568</v>
      </c>
      <c r="L19" s="21"/>
      <c r="M19" s="45"/>
    </row>
    <row r="20" spans="1:13">
      <c r="A20" s="38" t="s">
        <v>136</v>
      </c>
      <c r="B20" s="20">
        <f ca="1">ARMSA_P1_B!C25</f>
        <v>0</v>
      </c>
      <c r="C20" s="20">
        <f ca="1">ARMSA_P1_T!C25</f>
        <v>0</v>
      </c>
      <c r="D20" s="20">
        <f ca="1">ARMSA_P4_B!C25</f>
        <v>0</v>
      </c>
      <c r="E20" s="20">
        <f ca="1">ARMSA_P4_T!C25</f>
        <v>0</v>
      </c>
      <c r="F20" s="20">
        <f ca="1">ARMSA_P8_B!C25</f>
        <v>2</v>
      </c>
      <c r="G20" s="20">
        <f ca="1">ARMSA_P8_T!C25</f>
        <v>0</v>
      </c>
      <c r="I20" s="20">
        <f t="shared" ca="1" si="0"/>
        <v>0.33333333333333331</v>
      </c>
      <c r="J20" s="20">
        <f t="shared" ca="1" si="1"/>
        <v>0.81649658092772603</v>
      </c>
      <c r="K20" s="20">
        <f t="shared" ca="1" si="2"/>
        <v>0.33333333333333337</v>
      </c>
      <c r="M20" s="43"/>
    </row>
    <row r="21" spans="1:13">
      <c r="A21" s="37" t="s">
        <v>138</v>
      </c>
      <c r="B21" s="22">
        <f ca="1">ARMSA_P1_B!C26</f>
        <v>1.5625</v>
      </c>
      <c r="C21" s="22">
        <f ca="1">ARMSA_P1_T!C26</f>
        <v>0</v>
      </c>
      <c r="D21" s="22">
        <f ca="1">ARMSA_P4_B!C26</f>
        <v>4.0816326530612246</v>
      </c>
      <c r="E21" s="22">
        <f ca="1">ARMSA_P4_T!C26</f>
        <v>9.5238095238095237</v>
      </c>
      <c r="F21" s="22">
        <f ca="1">ARMSA_P8_B!C26</f>
        <v>2</v>
      </c>
      <c r="G21" s="22">
        <f ca="1">ARMSA_P8_T!C26</f>
        <v>6.4516129032258061</v>
      </c>
      <c r="H21" s="21"/>
      <c r="I21" s="22">
        <f t="shared" ca="1" si="0"/>
        <v>3.9365925133494257</v>
      </c>
      <c r="J21" s="22">
        <f t="shared" ca="1" si="1"/>
        <v>3.5340295575011207</v>
      </c>
      <c r="K21" s="22">
        <f t="shared" ca="1" si="2"/>
        <v>1.442761525298595</v>
      </c>
      <c r="L21" s="21"/>
      <c r="M21" s="45"/>
    </row>
    <row r="22" spans="1:13">
      <c r="A22" s="38" t="s">
        <v>140</v>
      </c>
      <c r="B22" s="20">
        <f ca="1">ARMSA_P1_B!C27</f>
        <v>0</v>
      </c>
      <c r="C22" s="20">
        <f ca="1">ARMSA_P1_T!C27</f>
        <v>0</v>
      </c>
      <c r="D22" s="20">
        <f ca="1">ARMSA_P4_B!C27</f>
        <v>23.4375</v>
      </c>
      <c r="E22" s="20">
        <f ca="1">ARMSA_P4_T!C27</f>
        <v>1.5625</v>
      </c>
      <c r="F22" s="20">
        <f ca="1">ARMSA_P8_B!C27</f>
        <v>21.875</v>
      </c>
      <c r="G22" s="20">
        <f ca="1">ARMSA_P8_T!C27</f>
        <v>3.125</v>
      </c>
      <c r="I22" s="20">
        <f t="shared" ca="1" si="0"/>
        <v>8.3333333333333339</v>
      </c>
      <c r="J22" s="20">
        <f t="shared" ca="1" si="1"/>
        <v>11.165772663218013</v>
      </c>
      <c r="K22" s="20">
        <f t="shared" ca="1" si="2"/>
        <v>4.5584076014668886</v>
      </c>
      <c r="M22" s="43"/>
    </row>
    <row r="23" spans="1:13">
      <c r="A23" s="38" t="s">
        <v>255</v>
      </c>
      <c r="B23" s="20">
        <f t="shared" ref="B23:G23" ca="1" si="3">SUM(B11:B22) - B22</f>
        <v>100</v>
      </c>
      <c r="C23" s="20">
        <f t="shared" ca="1" si="3"/>
        <v>100</v>
      </c>
      <c r="D23" s="20">
        <f t="shared" ca="1" si="3"/>
        <v>99.999999999999986</v>
      </c>
      <c r="E23" s="20">
        <f t="shared" ca="1" si="3"/>
        <v>99.999999999999986</v>
      </c>
      <c r="F23" s="20">
        <f t="shared" ca="1" si="3"/>
        <v>100</v>
      </c>
      <c r="G23" s="20">
        <f t="shared" ca="1" si="3"/>
        <v>99.999999999999986</v>
      </c>
      <c r="M23" s="43"/>
    </row>
    <row r="24" spans="1:13">
      <c r="A24" s="38"/>
      <c r="M24" s="43"/>
    </row>
    <row r="25" spans="1:13">
      <c r="A25" s="35" t="s">
        <v>256</v>
      </c>
      <c r="I25" s="17" t="s">
        <v>252</v>
      </c>
      <c r="J25" s="17" t="s">
        <v>253</v>
      </c>
      <c r="K25" s="17" t="s">
        <v>254</v>
      </c>
      <c r="M25" s="43"/>
    </row>
    <row r="26" spans="1:13">
      <c r="A26" s="39" t="s">
        <v>118</v>
      </c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45"/>
    </row>
    <row r="27" spans="1:13">
      <c r="A27" s="38" t="s">
        <v>121</v>
      </c>
      <c r="B27" s="20">
        <f ca="1">ARMSA_P1_B!I17</f>
        <v>0</v>
      </c>
      <c r="C27" s="20">
        <f ca="1">ARMSA_P1_T!I17</f>
        <v>0</v>
      </c>
      <c r="D27" s="20">
        <f ca="1">ARMSA_P4_B!I17</f>
        <v>0</v>
      </c>
      <c r="E27" s="20">
        <f ca="1">ARMSA_P4_T!I17</f>
        <v>0</v>
      </c>
      <c r="F27" s="20">
        <f ca="1">ARMSA_P8_B!I17</f>
        <v>0</v>
      </c>
      <c r="G27" s="20">
        <f ca="1">ARMSA_P8_T!I17</f>
        <v>0</v>
      </c>
      <c r="I27" s="20">
        <f ca="1">AVERAGE(B27:G27)</f>
        <v>0</v>
      </c>
      <c r="J27" s="20">
        <f ca="1">STDEV(B27:G27)</f>
        <v>0</v>
      </c>
      <c r="K27" s="20">
        <f ca="1">J27/SQRT(6)</f>
        <v>0</v>
      </c>
      <c r="M27" s="43"/>
    </row>
    <row r="28" spans="1:13">
      <c r="A28" s="39" t="s">
        <v>120</v>
      </c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45"/>
    </row>
    <row r="29" spans="1:13">
      <c r="A29" s="38" t="s">
        <v>257</v>
      </c>
      <c r="B29" s="20">
        <f ca="1">ARMSA_P1_B!I19</f>
        <v>6.25</v>
      </c>
      <c r="C29" s="20">
        <f ca="1">ARMSA_P1_T!I19</f>
        <v>62.5</v>
      </c>
      <c r="D29" s="20">
        <f ca="1">ARMSA_P4_B!I19</f>
        <v>16.326530612244898</v>
      </c>
      <c r="E29" s="20">
        <f ca="1">ARMSA_P4_T!I19</f>
        <v>6.3492063492063489</v>
      </c>
      <c r="F29" s="20">
        <f ca="1">ARMSA_P8_B!I19</f>
        <v>14.000000000000002</v>
      </c>
      <c r="G29" s="20">
        <f ca="1">ARMSA_P8_T!I19</f>
        <v>11.29032258064516</v>
      </c>
      <c r="I29" s="20">
        <f ca="1">AVERAGE(B29:G29)</f>
        <v>19.452676590349402</v>
      </c>
      <c r="J29" s="20">
        <f ca="1">STDEV(B29:G29)</f>
        <v>21.471898602126604</v>
      </c>
      <c r="K29" s="20">
        <f ca="1">J29/SQRT(6)</f>
        <v>8.7658658973315973</v>
      </c>
      <c r="M29" s="43"/>
    </row>
    <row r="30" spans="1:13">
      <c r="A30" s="39" t="s">
        <v>122</v>
      </c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45"/>
    </row>
    <row r="31" spans="1:13">
      <c r="A31" s="38" t="s">
        <v>258</v>
      </c>
      <c r="B31" s="20">
        <f ca="1">ARMSA_P1_B!I21</f>
        <v>1.5625</v>
      </c>
      <c r="C31" s="20">
        <f ca="1">ARMSA_P1_T!I21</f>
        <v>0</v>
      </c>
      <c r="D31" s="20">
        <f ca="1">ARMSA_P4_B!I21</f>
        <v>0</v>
      </c>
      <c r="E31" s="20">
        <f ca="1">ARMSA_P4_T!I21</f>
        <v>0</v>
      </c>
      <c r="F31" s="20">
        <f ca="1">ARMSA_P8_B!I21</f>
        <v>0</v>
      </c>
      <c r="G31" s="20">
        <f ca="1">ARMSA_P8_T!I21</f>
        <v>0</v>
      </c>
      <c r="I31" s="20">
        <f ca="1">AVERAGE(B31:G31)</f>
        <v>0.26041666666666669</v>
      </c>
      <c r="J31" s="20">
        <f ca="1">STDEV(B31:G31)</f>
        <v>0.63788795384978603</v>
      </c>
      <c r="K31" s="20">
        <f ca="1">J31/SQRT(6)</f>
        <v>0.26041666666666674</v>
      </c>
      <c r="M31" s="43"/>
    </row>
    <row r="32" spans="1:13">
      <c r="A32" s="38" t="s">
        <v>259</v>
      </c>
      <c r="B32" s="20">
        <f ca="1">ARMSA_P1_B!I22</f>
        <v>1.5625</v>
      </c>
      <c r="C32" s="20">
        <f ca="1">ARMSA_P1_T!I22</f>
        <v>0</v>
      </c>
      <c r="D32" s="20">
        <f ca="1">ARMSA_P4_B!I22</f>
        <v>0</v>
      </c>
      <c r="E32" s="20">
        <f ca="1">ARMSA_P4_T!I22</f>
        <v>1.5873015873015872</v>
      </c>
      <c r="F32" s="20">
        <f ca="1">ARMSA_P8_B!I22</f>
        <v>0</v>
      </c>
      <c r="G32" s="20">
        <f ca="1">ARMSA_P8_T!I22</f>
        <v>0</v>
      </c>
      <c r="I32" s="20">
        <f ca="1">AVERAGE(B32:G32)</f>
        <v>0.52496693121693117</v>
      </c>
      <c r="J32" s="20">
        <f ca="1">STDEV(B32:G32)</f>
        <v>0.81331308926171919</v>
      </c>
      <c r="K32" s="20">
        <f ca="1">J32/SQRT(6)</f>
        <v>0.33203367830298014</v>
      </c>
      <c r="M32" s="43"/>
    </row>
    <row r="33" spans="1:13">
      <c r="A33" s="38" t="s">
        <v>260</v>
      </c>
      <c r="B33" s="20">
        <f ca="1">ARMSA_P1_B!I23</f>
        <v>15.625</v>
      </c>
      <c r="C33" s="20">
        <f ca="1">ARMSA_P1_T!I23</f>
        <v>0</v>
      </c>
      <c r="D33" s="20">
        <f ca="1">ARMSA_P4_B!I23</f>
        <v>34.693877551020407</v>
      </c>
      <c r="E33" s="20">
        <f ca="1">ARMSA_P4_T!I23</f>
        <v>9.5238095238095237</v>
      </c>
      <c r="F33" s="20">
        <f ca="1">ARMSA_P8_B!I23</f>
        <v>52</v>
      </c>
      <c r="G33" s="20">
        <f ca="1">ARMSA_P8_T!I23</f>
        <v>6.4516129032258061</v>
      </c>
      <c r="I33" s="20">
        <f ca="1">AVERAGE(B33:G33)</f>
        <v>19.715716663009292</v>
      </c>
      <c r="J33" s="20">
        <f ca="1">STDEV(B33:G33)</f>
        <v>19.75791041688214</v>
      </c>
      <c r="K33" s="20">
        <f ca="1">J33/SQRT(6)</f>
        <v>8.0661331508302858</v>
      </c>
      <c r="M33" s="43"/>
    </row>
    <row r="34" spans="1:13">
      <c r="A34" s="39" t="s">
        <v>124</v>
      </c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45"/>
    </row>
    <row r="35" spans="1:13">
      <c r="A35" s="38" t="s">
        <v>261</v>
      </c>
      <c r="B35" s="20">
        <f ca="1">ARMSA_P1_B!I25</f>
        <v>0</v>
      </c>
      <c r="C35" s="20">
        <f ca="1">ARMSA_P1_T!I25</f>
        <v>0</v>
      </c>
      <c r="D35" s="20">
        <f ca="1">ARMSA_P4_B!I25</f>
        <v>2.0408163265306123</v>
      </c>
      <c r="E35" s="20">
        <f ca="1">ARMSA_P4_T!I25</f>
        <v>6.3492063492063489</v>
      </c>
      <c r="F35" s="20">
        <f ca="1">ARMSA_P8_B!I25</f>
        <v>0</v>
      </c>
      <c r="G35" s="20">
        <f ca="1">ARMSA_P8_T!I25</f>
        <v>19.35483870967742</v>
      </c>
      <c r="I35" s="20">
        <f ca="1">AVERAGE(B35:G35)</f>
        <v>4.6241435642357303</v>
      </c>
      <c r="J35" s="20">
        <f ca="1">STDEV(B35:G35)</f>
        <v>7.6261512154570772</v>
      </c>
      <c r="K35" s="20">
        <f ca="1">J35/SQRT(6)</f>
        <v>3.1133631965292632</v>
      </c>
      <c r="M35" s="43"/>
    </row>
    <row r="36" spans="1:13">
      <c r="A36" s="38" t="s">
        <v>262</v>
      </c>
      <c r="B36" s="20">
        <f ca="1">ARMSA_P1_B!I26</f>
        <v>0</v>
      </c>
      <c r="C36" s="20">
        <f ca="1">ARMSA_P1_T!I26</f>
        <v>0</v>
      </c>
      <c r="D36" s="20">
        <f ca="1">ARMSA_P4_B!I26</f>
        <v>0</v>
      </c>
      <c r="E36" s="20">
        <f ca="1">ARMSA_P4_T!I26</f>
        <v>0</v>
      </c>
      <c r="F36" s="20">
        <f ca="1">ARMSA_P8_B!I26</f>
        <v>0</v>
      </c>
      <c r="G36" s="20">
        <f ca="1">ARMSA_P8_T!I26</f>
        <v>3.225806451612903</v>
      </c>
      <c r="I36" s="20">
        <f ca="1">AVERAGE(B36:G36)</f>
        <v>0.5376344086021505</v>
      </c>
      <c r="J36" s="20">
        <f ca="1">STDEV(B36:G36)</f>
        <v>1.3169299692382677</v>
      </c>
      <c r="K36" s="20">
        <f ca="1">J36/SQRT(6)</f>
        <v>0.5376344086021505</v>
      </c>
      <c r="M36" s="43"/>
    </row>
    <row r="37" spans="1:13">
      <c r="A37" s="38" t="s">
        <v>263</v>
      </c>
      <c r="B37" s="20">
        <f ca="1">ARMSA_P1_B!I27</f>
        <v>0</v>
      </c>
      <c r="C37" s="20">
        <f ca="1">ARMSA_P1_T!I27</f>
        <v>0</v>
      </c>
      <c r="D37" s="20">
        <f ca="1">ARMSA_P4_B!I27</f>
        <v>0</v>
      </c>
      <c r="E37" s="20">
        <f ca="1">ARMSA_P4_T!I27</f>
        <v>0</v>
      </c>
      <c r="F37" s="20">
        <f ca="1">ARMSA_P8_B!I27</f>
        <v>0</v>
      </c>
      <c r="G37" s="20">
        <f ca="1">ARMSA_P8_T!I27</f>
        <v>1.6129032258064515</v>
      </c>
      <c r="I37" s="20">
        <f ca="1">AVERAGE(B37:G37)</f>
        <v>0.26881720430107525</v>
      </c>
      <c r="J37" s="20">
        <f ca="1">STDEV(B37:G37)</f>
        <v>0.65846498461913383</v>
      </c>
      <c r="K37" s="20">
        <f ca="1">J37/SQRT(6)</f>
        <v>0.26881720430107525</v>
      </c>
      <c r="M37" s="43"/>
    </row>
    <row r="38" spans="1:13">
      <c r="A38" s="38" t="s">
        <v>264</v>
      </c>
      <c r="B38" s="20">
        <f ca="1">ARMSA_P1_B!I28</f>
        <v>1.5625</v>
      </c>
      <c r="C38" s="20">
        <f ca="1">ARMSA_P1_T!I28</f>
        <v>0</v>
      </c>
      <c r="D38" s="20">
        <f ca="1">ARMSA_P4_B!I28</f>
        <v>0</v>
      </c>
      <c r="E38" s="20">
        <f ca="1">ARMSA_P4_T!I28</f>
        <v>0</v>
      </c>
      <c r="F38" s="20">
        <f ca="1">ARMSA_P8_B!I28</f>
        <v>0</v>
      </c>
      <c r="G38" s="20">
        <f ca="1">ARMSA_P8_T!I28</f>
        <v>0</v>
      </c>
      <c r="I38" s="20">
        <f ca="1">AVERAGE(B38:G38)</f>
        <v>0.26041666666666669</v>
      </c>
      <c r="J38" s="20">
        <f ca="1">STDEV(B38:G38)</f>
        <v>0.63788795384978603</v>
      </c>
      <c r="K38" s="20">
        <f ca="1">J38/SQRT(6)</f>
        <v>0.26041666666666674</v>
      </c>
      <c r="M38" s="43"/>
    </row>
    <row r="39" spans="1:13">
      <c r="A39" s="38" t="s">
        <v>265</v>
      </c>
      <c r="B39" s="20">
        <f ca="1">ARMSA_P1_B!I29</f>
        <v>0</v>
      </c>
      <c r="C39" s="20">
        <f ca="1">ARMSA_P1_T!I29</f>
        <v>3.125</v>
      </c>
      <c r="D39" s="20">
        <f ca="1">ARMSA_P4_B!I29</f>
        <v>0</v>
      </c>
      <c r="E39" s="20">
        <f ca="1">ARMSA_P4_T!I29</f>
        <v>0</v>
      </c>
      <c r="F39" s="20">
        <f ca="1">ARMSA_P8_B!I29</f>
        <v>0</v>
      </c>
      <c r="G39" s="20">
        <f ca="1">ARMSA_P8_T!I29</f>
        <v>0</v>
      </c>
      <c r="I39" s="20">
        <f ca="1">AVERAGE(B39:G39)</f>
        <v>0.52083333333333337</v>
      </c>
      <c r="J39" s="20">
        <f ca="1">STDEV(B39:G39)</f>
        <v>1.2757759076995721</v>
      </c>
      <c r="K39" s="20">
        <f ca="1">J39/SQRT(6)</f>
        <v>0.52083333333333348</v>
      </c>
      <c r="M39" s="43"/>
    </row>
    <row r="40" spans="1:13">
      <c r="A40" s="39" t="s">
        <v>126</v>
      </c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45"/>
    </row>
    <row r="41" spans="1:13">
      <c r="A41" s="38" t="s">
        <v>266</v>
      </c>
      <c r="B41" s="20">
        <f ca="1">ARMSA_P1_B!I31</f>
        <v>0</v>
      </c>
      <c r="C41" s="20">
        <f ca="1">ARMSA_P1_T!I31</f>
        <v>3.125</v>
      </c>
      <c r="D41" s="20">
        <f ca="1">ARMSA_P4_B!I31</f>
        <v>0</v>
      </c>
      <c r="E41" s="20">
        <f ca="1">ARMSA_P4_T!I31</f>
        <v>0</v>
      </c>
      <c r="F41" s="20">
        <f ca="1">ARMSA_P8_B!I31</f>
        <v>0</v>
      </c>
      <c r="G41" s="20">
        <f ca="1">ARMSA_P8_T!I31</f>
        <v>0</v>
      </c>
      <c r="I41" s="20">
        <f ca="1">AVERAGE(B41:G41)</f>
        <v>0.52083333333333337</v>
      </c>
      <c r="J41" s="20">
        <f ca="1">STDEV(B41:G41)</f>
        <v>1.2757759076995721</v>
      </c>
      <c r="K41" s="20">
        <f ca="1">J41/SQRT(6)</f>
        <v>0.52083333333333348</v>
      </c>
      <c r="M41" s="43"/>
    </row>
    <row r="42" spans="1:13">
      <c r="A42" s="38" t="s">
        <v>267</v>
      </c>
      <c r="B42" s="20">
        <f ca="1">ARMSA_P1_B!I32</f>
        <v>0</v>
      </c>
      <c r="C42" s="20">
        <f ca="1">ARMSA_P1_T!I32</f>
        <v>0</v>
      </c>
      <c r="D42" s="20">
        <f ca="1">ARMSA_P4_B!I32</f>
        <v>0</v>
      </c>
      <c r="E42" s="20">
        <f ca="1">ARMSA_P4_T!I32</f>
        <v>0</v>
      </c>
      <c r="F42" s="20">
        <f ca="1">ARMSA_P8_B!I32</f>
        <v>2</v>
      </c>
      <c r="G42" s="20">
        <f ca="1">ARMSA_P8_T!I32</f>
        <v>0</v>
      </c>
      <c r="I42" s="20">
        <f ca="1">AVERAGE(B42:G42)</f>
        <v>0.33333333333333331</v>
      </c>
      <c r="J42" s="20">
        <f ca="1">STDEV(B42:G42)</f>
        <v>0.81649658092772603</v>
      </c>
      <c r="K42" s="20">
        <f ca="1">J42/SQRT(6)</f>
        <v>0.33333333333333337</v>
      </c>
      <c r="M42" s="43"/>
    </row>
    <row r="43" spans="1:13">
      <c r="A43" s="39" t="s">
        <v>128</v>
      </c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45"/>
    </row>
    <row r="44" spans="1:13">
      <c r="A44" s="38" t="s">
        <v>151</v>
      </c>
      <c r="B44" s="20">
        <f ca="1">ARMSA_P1_B!I34</f>
        <v>7.8125</v>
      </c>
      <c r="C44" s="20">
        <f ca="1">ARMSA_P1_T!I34</f>
        <v>0</v>
      </c>
      <c r="D44" s="20">
        <f ca="1">ARMSA_P4_B!I34</f>
        <v>10.204081632653061</v>
      </c>
      <c r="E44" s="20">
        <f ca="1">ARMSA_P4_T!I34</f>
        <v>0</v>
      </c>
      <c r="F44" s="20">
        <f ca="1">ARMSA_P8_B!I34</f>
        <v>2</v>
      </c>
      <c r="G44" s="20">
        <f ca="1">ARMSA_P8_T!I34</f>
        <v>0</v>
      </c>
      <c r="I44" s="20">
        <f ca="1">AVERAGE(B44:G44)</f>
        <v>3.3360969387755102</v>
      </c>
      <c r="J44" s="20">
        <f ca="1">STDEV(B44:G44)</f>
        <v>4.5250675465986934</v>
      </c>
      <c r="K44" s="20">
        <f ca="1">J44/SQRT(6)</f>
        <v>1.8473510901324235</v>
      </c>
      <c r="M44" s="43"/>
    </row>
    <row r="45" spans="1:13">
      <c r="A45" s="38" t="s">
        <v>268</v>
      </c>
      <c r="B45" s="20">
        <f ca="1">ARMSA_P1_B!I35</f>
        <v>0</v>
      </c>
      <c r="C45" s="20">
        <f ca="1">ARMSA_P1_T!I35</f>
        <v>0</v>
      </c>
      <c r="D45" s="20">
        <f ca="1">ARMSA_P4_B!I35</f>
        <v>0</v>
      </c>
      <c r="E45" s="20">
        <f ca="1">ARMSA_P4_T!I35</f>
        <v>0</v>
      </c>
      <c r="F45" s="20">
        <f ca="1">ARMSA_P8_B!I35</f>
        <v>0</v>
      </c>
      <c r="G45" s="20">
        <f ca="1">ARMSA_P8_T!I35</f>
        <v>0</v>
      </c>
      <c r="I45" s="20">
        <f ca="1">AVERAGE(B45:G45)</f>
        <v>0</v>
      </c>
      <c r="J45" s="20">
        <f ca="1">STDEV(B45:G45)</f>
        <v>0</v>
      </c>
      <c r="K45" s="20">
        <f ca="1">J45/SQRT(6)</f>
        <v>0</v>
      </c>
      <c r="M45" s="43"/>
    </row>
    <row r="46" spans="1:13">
      <c r="A46" s="39" t="s">
        <v>130</v>
      </c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45"/>
    </row>
    <row r="47" spans="1:13">
      <c r="A47" s="38" t="s">
        <v>269</v>
      </c>
      <c r="B47" s="20">
        <f ca="1">ARMSA_P1_B!I37</f>
        <v>10.9375</v>
      </c>
      <c r="C47" s="20">
        <f ca="1">ARMSA_P1_T!I37</f>
        <v>0</v>
      </c>
      <c r="D47" s="20">
        <f ca="1">ARMSA_P4_B!I37</f>
        <v>2.0408163265306123</v>
      </c>
      <c r="E47" s="20">
        <f ca="1">ARMSA_P4_T!I37</f>
        <v>28.571428571428569</v>
      </c>
      <c r="F47" s="20">
        <f ca="1">ARMSA_P8_B!I37</f>
        <v>0</v>
      </c>
      <c r="G47" s="20">
        <f ca="1">ARMSA_P8_T!I37</f>
        <v>14.516129032258066</v>
      </c>
      <c r="I47" s="20">
        <f ca="1">AVERAGE(B47:G47)</f>
        <v>9.3443123217028745</v>
      </c>
      <c r="J47" s="20">
        <f ca="1">STDEV(B47:G47)</f>
        <v>11.197690240660126</v>
      </c>
      <c r="K47" s="20">
        <f ca="1">J47/SQRT(6)</f>
        <v>4.5714378978933796</v>
      </c>
      <c r="M47" s="43"/>
    </row>
    <row r="48" spans="1:13">
      <c r="A48" s="38" t="s">
        <v>270</v>
      </c>
      <c r="B48" s="20">
        <f ca="1">ARMSA_P1_B!I38</f>
        <v>0</v>
      </c>
      <c r="C48" s="20">
        <f ca="1">ARMSA_P1_T!I38</f>
        <v>0</v>
      </c>
      <c r="D48" s="20">
        <f ca="1">ARMSA_P4_B!I38</f>
        <v>0</v>
      </c>
      <c r="E48" s="20">
        <f ca="1">ARMSA_P4_T!I38</f>
        <v>1.5873015873015872</v>
      </c>
      <c r="F48" s="20">
        <f ca="1">ARMSA_P8_B!I38</f>
        <v>0</v>
      </c>
      <c r="G48" s="20">
        <f ca="1">ARMSA_P8_T!I38</f>
        <v>1.6129032258064515</v>
      </c>
      <c r="I48" s="20">
        <f ca="1">AVERAGE(B48:G48)</f>
        <v>0.53336746885133979</v>
      </c>
      <c r="J48" s="20">
        <f ca="1">STDEV(B48:G48)</f>
        <v>0.82632899064400311</v>
      </c>
      <c r="K48" s="20">
        <f ca="1">J48/SQRT(6)</f>
        <v>0.33734739779114375</v>
      </c>
      <c r="M48" s="43"/>
    </row>
    <row r="49" spans="1:13">
      <c r="A49" s="38" t="s">
        <v>271</v>
      </c>
      <c r="B49" s="20">
        <f ca="1">ARMSA_P1_B!I39</f>
        <v>6.25</v>
      </c>
      <c r="C49" s="20">
        <f ca="1">ARMSA_P1_T!I39</f>
        <v>25</v>
      </c>
      <c r="D49" s="20">
        <f ca="1">ARMSA_P4_B!I39</f>
        <v>2.0408163265306123</v>
      </c>
      <c r="E49" s="20">
        <f ca="1">ARMSA_P4_T!I39</f>
        <v>4.7619047619047619</v>
      </c>
      <c r="F49" s="20">
        <f ca="1">ARMSA_P8_B!I39</f>
        <v>2</v>
      </c>
      <c r="G49" s="20">
        <f ca="1">ARMSA_P8_T!I39</f>
        <v>0</v>
      </c>
      <c r="I49" s="20">
        <f ca="1">AVERAGE(B49:G49)</f>
        <v>6.6754535147392282</v>
      </c>
      <c r="J49" s="20">
        <f ca="1">STDEV(B49:G49)</f>
        <v>9.2469788631251806</v>
      </c>
      <c r="K49" s="20">
        <f ca="1">J49/SQRT(6)</f>
        <v>3.7750633128263309</v>
      </c>
      <c r="M49" s="43"/>
    </row>
    <row r="50" spans="1:13">
      <c r="A50" s="38" t="s">
        <v>272</v>
      </c>
      <c r="B50" s="20">
        <f ca="1">ARMSA_P1_B!I40</f>
        <v>1.5625</v>
      </c>
      <c r="C50" s="20">
        <f ca="1">ARMSA_P1_T!I40</f>
        <v>0</v>
      </c>
      <c r="D50" s="20">
        <f ca="1">ARMSA_P4_B!I40</f>
        <v>0</v>
      </c>
      <c r="E50" s="20">
        <f ca="1">ARMSA_P4_T!I40</f>
        <v>0</v>
      </c>
      <c r="F50" s="20">
        <f ca="1">ARMSA_P8_B!I40</f>
        <v>0</v>
      </c>
      <c r="G50" s="20">
        <f ca="1">ARMSA_P8_T!I40</f>
        <v>0</v>
      </c>
      <c r="I50" s="20">
        <f ca="1">AVERAGE(B50:G50)</f>
        <v>0.26041666666666669</v>
      </c>
      <c r="J50" s="20">
        <f ca="1">STDEV(B50:G50)</f>
        <v>0.63788795384978603</v>
      </c>
      <c r="K50" s="20">
        <f ca="1">J50/SQRT(6)</f>
        <v>0.26041666666666674</v>
      </c>
      <c r="M50" s="43"/>
    </row>
    <row r="51" spans="1:13">
      <c r="A51" s="39" t="s">
        <v>132</v>
      </c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45"/>
    </row>
    <row r="52" spans="1:13">
      <c r="A52" s="38" t="s">
        <v>273</v>
      </c>
      <c r="B52" s="20">
        <f ca="1">ARMSA_P1_B!I42</f>
        <v>43.75</v>
      </c>
      <c r="C52" s="20">
        <f ca="1">ARMSA_P1_T!I42</f>
        <v>6.25</v>
      </c>
      <c r="D52" s="20">
        <f ca="1">ARMSA_P4_B!I42</f>
        <v>8.1632653061224492</v>
      </c>
      <c r="E52" s="20">
        <f ca="1">ARMSA_P4_T!I42</f>
        <v>25.396825396825395</v>
      </c>
      <c r="F52" s="20">
        <f ca="1">ARMSA_P8_B!I42</f>
        <v>16</v>
      </c>
      <c r="G52" s="20">
        <f ca="1">ARMSA_P8_T!I42</f>
        <v>32.258064516129032</v>
      </c>
      <c r="I52" s="20">
        <f ca="1">AVERAGE(B52:G52)</f>
        <v>21.969692536512813</v>
      </c>
      <c r="J52" s="20">
        <f ca="1">STDEV(B52:G52)</f>
        <v>14.596856004827062</v>
      </c>
      <c r="K52" s="20">
        <f ca="1">J52/SQRT(6)</f>
        <v>5.9591415101178224</v>
      </c>
      <c r="M52" s="43"/>
    </row>
    <row r="53" spans="1:13">
      <c r="A53" s="39" t="s">
        <v>134</v>
      </c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45"/>
    </row>
    <row r="54" spans="1:13">
      <c r="A54" s="38" t="s">
        <v>274</v>
      </c>
      <c r="B54" s="20">
        <f ca="1">ARMSA_P1_B!I44</f>
        <v>0</v>
      </c>
      <c r="C54" s="20">
        <f ca="1">ARMSA_P1_T!I44</f>
        <v>0</v>
      </c>
      <c r="D54" s="20">
        <f ca="1">ARMSA_P4_B!I44</f>
        <v>0</v>
      </c>
      <c r="E54" s="20">
        <f ca="1">ARMSA_P4_T!I44</f>
        <v>6.3492063492063489</v>
      </c>
      <c r="F54" s="20">
        <f ca="1">ARMSA_P8_B!I44</f>
        <v>0</v>
      </c>
      <c r="G54" s="20">
        <f ca="1">ARMSA_P8_T!I44</f>
        <v>0</v>
      </c>
      <c r="I54" s="20">
        <f ca="1">AVERAGE(B54:G54)</f>
        <v>1.0582010582010581</v>
      </c>
      <c r="J54" s="20">
        <f ca="1">STDEV(B54:G54)</f>
        <v>2.5920526378657969</v>
      </c>
      <c r="K54" s="20">
        <f ca="1">J54/SQRT(6)</f>
        <v>1.0582010582010584</v>
      </c>
      <c r="M54" s="43"/>
    </row>
    <row r="55" spans="1:13">
      <c r="A55" s="38" t="s">
        <v>275</v>
      </c>
      <c r="B55" s="20">
        <f ca="1">ARMSA_P1_B!I45</f>
        <v>0</v>
      </c>
      <c r="C55" s="20">
        <f ca="1">ARMSA_P1_T!I45</f>
        <v>0</v>
      </c>
      <c r="D55" s="20">
        <f ca="1">ARMSA_P4_B!I45</f>
        <v>0</v>
      </c>
      <c r="E55" s="20">
        <f ca="1">ARMSA_P4_T!I45</f>
        <v>0</v>
      </c>
      <c r="F55" s="20">
        <f ca="1">ARMSA_P8_B!I45</f>
        <v>4</v>
      </c>
      <c r="G55" s="20">
        <f ca="1">ARMSA_P8_T!I45</f>
        <v>0</v>
      </c>
      <c r="I55" s="20">
        <f ca="1">AVERAGE(B55:G55)</f>
        <v>0.66666666666666663</v>
      </c>
      <c r="J55" s="20">
        <f ca="1">STDEV(B55:G55)</f>
        <v>1.6329931618554521</v>
      </c>
      <c r="K55" s="20">
        <f ca="1">J55/SQRT(6)</f>
        <v>0.66666666666666674</v>
      </c>
      <c r="M55" s="43"/>
    </row>
    <row r="56" spans="1:13">
      <c r="A56" s="38" t="s">
        <v>276</v>
      </c>
      <c r="B56" s="20">
        <f ca="1">ARMSA_P1_B!I46</f>
        <v>1.5625</v>
      </c>
      <c r="C56" s="20">
        <f ca="1">ARMSA_P1_T!I46</f>
        <v>0</v>
      </c>
      <c r="D56" s="20">
        <f ca="1">ARMSA_P4_B!I46</f>
        <v>20.408163265306122</v>
      </c>
      <c r="E56" s="20">
        <f ca="1">ARMSA_P4_T!I46</f>
        <v>0</v>
      </c>
      <c r="F56" s="20">
        <f ca="1">ARMSA_P8_B!I46</f>
        <v>4</v>
      </c>
      <c r="G56" s="20">
        <f ca="1">ARMSA_P8_T!I46</f>
        <v>3.225806451612903</v>
      </c>
      <c r="I56" s="20">
        <f ca="1">AVERAGE(B56:G56)</f>
        <v>4.8660782861531713</v>
      </c>
      <c r="J56" s="20">
        <f ca="1">STDEV(B56:G56)</f>
        <v>7.7880428100367984</v>
      </c>
      <c r="K56" s="20">
        <f ca="1">J56/SQRT(6)</f>
        <v>3.179455163256903</v>
      </c>
      <c r="M56" s="43"/>
    </row>
    <row r="57" spans="1:13">
      <c r="A57" s="39" t="s">
        <v>136</v>
      </c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45"/>
    </row>
    <row r="58" spans="1:13">
      <c r="A58" s="38" t="s">
        <v>277</v>
      </c>
      <c r="B58" s="20">
        <f ca="1">ARMSA_P1_B!I48</f>
        <v>0</v>
      </c>
      <c r="C58" s="20">
        <f ca="1">ARMSA_P1_T!I48</f>
        <v>0</v>
      </c>
      <c r="D58" s="20">
        <f ca="1">ARMSA_P4_B!I48</f>
        <v>0</v>
      </c>
      <c r="E58" s="20">
        <f ca="1">ARMSA_P4_T!I48</f>
        <v>0</v>
      </c>
      <c r="F58" s="20">
        <f ca="1">ARMSA_P8_B!I48</f>
        <v>2</v>
      </c>
      <c r="G58" s="20">
        <f ca="1">ARMSA_P8_T!I48</f>
        <v>0</v>
      </c>
      <c r="I58" s="20">
        <f ca="1">AVERAGE(B58:G58)</f>
        <v>0.33333333333333331</v>
      </c>
      <c r="J58" s="20">
        <f ca="1">STDEV(B58:G58)</f>
        <v>0.81649658092772603</v>
      </c>
      <c r="K58" s="20">
        <f ca="1">J58/SQRT(6)</f>
        <v>0.33333333333333337</v>
      </c>
      <c r="M58" s="43"/>
    </row>
    <row r="59" spans="1:13">
      <c r="A59" s="39" t="s">
        <v>138</v>
      </c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45"/>
    </row>
    <row r="60" spans="1:13">
      <c r="A60" s="38" t="s">
        <v>278</v>
      </c>
      <c r="B60" s="20">
        <f ca="1">ARMSA_P1_B!I50</f>
        <v>1.5625</v>
      </c>
      <c r="C60" s="20">
        <f ca="1">ARMSA_P1_T!I50</f>
        <v>0</v>
      </c>
      <c r="D60" s="20">
        <f ca="1">ARMSA_P4_B!I50</f>
        <v>0</v>
      </c>
      <c r="E60" s="20">
        <f ca="1">ARMSA_P4_T!I50</f>
        <v>9.5238095238095237</v>
      </c>
      <c r="F60" s="20">
        <f ca="1">ARMSA_P8_B!I50</f>
        <v>0</v>
      </c>
      <c r="G60" s="20">
        <f ca="1">ARMSA_P8_T!I50</f>
        <v>1.6129032258064515</v>
      </c>
      <c r="I60" s="20">
        <f ca="1">AVERAGE(B60:G60)</f>
        <v>2.1165354582693294</v>
      </c>
      <c r="J60" s="20">
        <f ca="1">STDEV(B60:G60)</f>
        <v>3.7112660059595215</v>
      </c>
      <c r="K60" s="20">
        <f ca="1">J60/SQRT(6)</f>
        <v>1.5151180023896236</v>
      </c>
      <c r="M60" s="43"/>
    </row>
    <row r="61" spans="1:13">
      <c r="A61" s="38" t="s">
        <v>279</v>
      </c>
      <c r="B61" s="20">
        <f ca="1">ARMSA_P1_B!I51</f>
        <v>0</v>
      </c>
      <c r="C61" s="20">
        <f ca="1">ARMSA_P1_T!I51</f>
        <v>0</v>
      </c>
      <c r="D61" s="20">
        <f ca="1">ARMSA_P4_B!I51</f>
        <v>4.0816326530612246</v>
      </c>
      <c r="E61" s="20">
        <f ca="1">ARMSA_P4_T!I51</f>
        <v>0</v>
      </c>
      <c r="F61" s="20">
        <f ca="1">ARMSA_P8_B!I51</f>
        <v>0</v>
      </c>
      <c r="G61" s="20">
        <f ca="1">ARMSA_P8_T!I51</f>
        <v>3.225806451612903</v>
      </c>
      <c r="I61" s="20">
        <f ca="1">AVERAGE(B61:G61)</f>
        <v>1.217906517445688</v>
      </c>
      <c r="J61" s="20">
        <f ca="1">STDEV(B61:G61)</f>
        <v>1.9060836637662544</v>
      </c>
      <c r="K61" s="20">
        <f ca="1">J61/SQRT(6)</f>
        <v>0.77815539721367011</v>
      </c>
      <c r="M61" s="43"/>
    </row>
    <row r="62" spans="1:13">
      <c r="A62" s="38" t="s">
        <v>280</v>
      </c>
      <c r="B62" s="20">
        <f ca="1">ARMSA_P1_B!I52</f>
        <v>0</v>
      </c>
      <c r="C62" s="20">
        <f ca="1">ARMSA_P1_T!I52</f>
        <v>0</v>
      </c>
      <c r="D62" s="20">
        <f ca="1">ARMSA_P4_B!I52</f>
        <v>0</v>
      </c>
      <c r="E62" s="20">
        <f ca="1">ARMSA_P4_T!I52</f>
        <v>0</v>
      </c>
      <c r="F62" s="20">
        <f ca="1">ARMSA_P8_B!I52</f>
        <v>0</v>
      </c>
      <c r="G62" s="20">
        <f ca="1">ARMSA_P8_T!I52</f>
        <v>1.6129032258064515</v>
      </c>
      <c r="I62" s="20">
        <f ca="1">AVERAGE(B62:G62)</f>
        <v>0.26881720430107525</v>
      </c>
      <c r="J62" s="20">
        <f ca="1">STDEV(B62:G62)</f>
        <v>0.65846498461913383</v>
      </c>
      <c r="K62" s="20">
        <f ca="1">J62/SQRT(6)</f>
        <v>0.26881720430107525</v>
      </c>
      <c r="M62" s="43"/>
    </row>
    <row r="63" spans="1:13">
      <c r="A63" s="38" t="s">
        <v>281</v>
      </c>
      <c r="B63" s="20">
        <f ca="1">ARMSA_P1_B!I53</f>
        <v>0</v>
      </c>
      <c r="C63" s="20">
        <f ca="1">ARMSA_P1_T!I53</f>
        <v>0</v>
      </c>
      <c r="D63" s="20">
        <f ca="1">ARMSA_P4_B!I53</f>
        <v>0</v>
      </c>
      <c r="E63" s="20">
        <f ca="1">ARMSA_P4_T!I53</f>
        <v>0</v>
      </c>
      <c r="F63" s="20">
        <f ca="1">ARMSA_P8_B!I53</f>
        <v>2</v>
      </c>
      <c r="G63" s="20">
        <f ca="1">ARMSA_P8_T!I53</f>
        <v>0</v>
      </c>
      <c r="I63" s="20">
        <f ca="1">AVERAGE(B63:G63)</f>
        <v>0.33333333333333331</v>
      </c>
      <c r="J63" s="20">
        <f ca="1">STDEV(B63:G63)</f>
        <v>0.81649658092772603</v>
      </c>
      <c r="K63" s="20">
        <f ca="1">J63/SQRT(6)</f>
        <v>0.33333333333333337</v>
      </c>
      <c r="M63" s="43"/>
    </row>
    <row r="64" spans="1:13">
      <c r="A64" s="39" t="s">
        <v>140</v>
      </c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45"/>
    </row>
    <row r="65" spans="1:13">
      <c r="A65" s="38" t="s">
        <v>172</v>
      </c>
      <c r="B65" s="20">
        <f ca="1">ARMSA_P1_B!I55</f>
        <v>0</v>
      </c>
      <c r="C65" s="20">
        <f ca="1">ARMSA_P1_T!I55</f>
        <v>0</v>
      </c>
      <c r="D65" s="20">
        <f ca="1">ARMSA_P4_B!I55</f>
        <v>23.4375</v>
      </c>
      <c r="E65" s="20">
        <f ca="1">ARMSA_P4_T!I55</f>
        <v>1.5625</v>
      </c>
      <c r="F65" s="20">
        <f ca="1">ARMSA_P8_B!I55</f>
        <v>21.875</v>
      </c>
      <c r="G65" s="20">
        <f ca="1">ARMSA_P8_T!I55</f>
        <v>3.125</v>
      </c>
      <c r="I65" s="20">
        <f ca="1">AVERAGE(B65:G65)</f>
        <v>8.3333333333333339</v>
      </c>
      <c r="J65" s="20">
        <f ca="1">STDEV(B65:G65)</f>
        <v>11.165772663218013</v>
      </c>
      <c r="K65" s="20">
        <f ca="1">J65/SQRT(6)</f>
        <v>4.5584076014668886</v>
      </c>
      <c r="M65" s="43"/>
    </row>
    <row r="66" spans="1:13">
      <c r="A66" s="38"/>
      <c r="M66" s="43"/>
    </row>
    <row r="67" spans="1:13">
      <c r="A67" s="35" t="s">
        <v>145</v>
      </c>
      <c r="I67" s="17" t="s">
        <v>252</v>
      </c>
      <c r="J67" s="17" t="s">
        <v>253</v>
      </c>
      <c r="K67" s="17" t="s">
        <v>254</v>
      </c>
      <c r="M67" s="43"/>
    </row>
    <row r="68" spans="1:13">
      <c r="A68" s="35" t="s">
        <v>147</v>
      </c>
      <c r="M68" s="43"/>
    </row>
    <row r="69" spans="1:13" ht="15.75" thickBot="1">
      <c r="A69" s="38"/>
      <c r="M69" s="43"/>
    </row>
    <row r="70" spans="1:13" ht="15.75" thickTop="1">
      <c r="A70" s="34" t="s">
        <v>282</v>
      </c>
      <c r="B70" s="26"/>
      <c r="C70" s="26"/>
      <c r="D70" s="26"/>
      <c r="E70" s="26"/>
      <c r="F70" s="26"/>
      <c r="G70" s="26"/>
      <c r="H70" s="25" t="s">
        <v>283</v>
      </c>
      <c r="I70" s="25" t="s">
        <v>252</v>
      </c>
      <c r="J70" s="25" t="s">
        <v>253</v>
      </c>
      <c r="K70" s="25" t="s">
        <v>254</v>
      </c>
      <c r="L70" s="25" t="s">
        <v>284</v>
      </c>
      <c r="M70" s="46" t="s">
        <v>285</v>
      </c>
    </row>
    <row r="71" spans="1:13">
      <c r="A71" s="37" t="s">
        <v>118</v>
      </c>
      <c r="B71" s="24">
        <f ca="1">ARMSA_P1_B!B16</f>
        <v>0</v>
      </c>
      <c r="C71" s="24">
        <f ca="1">ARMSA_P1_T!B16</f>
        <v>0</v>
      </c>
      <c r="D71" s="24">
        <f ca="1">ARMSA_P4_B!B16</f>
        <v>0</v>
      </c>
      <c r="E71" s="24">
        <f ca="1">ARMSA_P4_T!B16</f>
        <v>0</v>
      </c>
      <c r="F71" s="24">
        <f ca="1">ARMSA_P8_B!B16</f>
        <v>0</v>
      </c>
      <c r="G71" s="24">
        <f ca="1">ARMSA_P8_T!B16</f>
        <v>0</v>
      </c>
      <c r="H71" s="24">
        <f t="shared" ref="H71:H82" ca="1" si="4">SUM(B71:G71)</f>
        <v>0</v>
      </c>
      <c r="I71" s="22">
        <f t="shared" ref="I71:I82" ca="1" si="5">AVERAGE(B71:G71)</f>
        <v>0</v>
      </c>
      <c r="J71" s="22">
        <f t="shared" ref="J71:J82" ca="1" si="6">STDEV(B71:G71)</f>
        <v>0</v>
      </c>
      <c r="K71" s="22">
        <f t="shared" ref="K71:K82" ca="1" si="7">J71/SQRT(6)</f>
        <v>0</v>
      </c>
      <c r="L71" s="22">
        <f ca="1">L86</f>
        <v>0</v>
      </c>
      <c r="M71" s="49">
        <f ca="1">M86</f>
        <v>1</v>
      </c>
    </row>
    <row r="72" spans="1:13">
      <c r="A72" s="38" t="s">
        <v>120</v>
      </c>
      <c r="B72" s="23">
        <f ca="1">ARMSA_P1_B!B17</f>
        <v>4</v>
      </c>
      <c r="C72" s="23">
        <f ca="1">ARMSA_P1_T!B17</f>
        <v>40</v>
      </c>
      <c r="D72" s="23">
        <f ca="1">ARMSA_P4_B!B17</f>
        <v>8</v>
      </c>
      <c r="E72" s="23">
        <f ca="1">ARMSA_P4_T!B17</f>
        <v>4</v>
      </c>
      <c r="F72" s="23">
        <f ca="1">ARMSA_P8_B!B17</f>
        <v>7</v>
      </c>
      <c r="G72" s="23">
        <f ca="1">ARMSA_P8_T!B17</f>
        <v>7</v>
      </c>
      <c r="H72" s="23">
        <f t="shared" ca="1" si="4"/>
        <v>70</v>
      </c>
      <c r="I72" s="20">
        <f t="shared" ca="1" si="5"/>
        <v>11.666666666666666</v>
      </c>
      <c r="J72" s="20">
        <f t="shared" ca="1" si="6"/>
        <v>13.980939405729025</v>
      </c>
      <c r="K72" s="20">
        <f t="shared" ca="1" si="7"/>
        <v>5.7076946114677316</v>
      </c>
      <c r="L72" s="20">
        <f ca="1">L88</f>
        <v>0</v>
      </c>
      <c r="M72" s="48">
        <f ca="1">M88</f>
        <v>0</v>
      </c>
    </row>
    <row r="73" spans="1:13">
      <c r="A73" s="37" t="s">
        <v>122</v>
      </c>
      <c r="B73" s="24">
        <f ca="1">ARMSA_P1_B!B18</f>
        <v>12</v>
      </c>
      <c r="C73" s="24">
        <f ca="1">ARMSA_P1_T!B18</f>
        <v>0</v>
      </c>
      <c r="D73" s="24">
        <f ca="1">ARMSA_P4_B!B18</f>
        <v>17</v>
      </c>
      <c r="E73" s="24">
        <f ca="1">ARMSA_P4_T!B18</f>
        <v>7</v>
      </c>
      <c r="F73" s="24">
        <f ca="1">ARMSA_P8_B!B18</f>
        <v>26</v>
      </c>
      <c r="G73" s="24">
        <f ca="1">ARMSA_P8_T!B18</f>
        <v>4</v>
      </c>
      <c r="H73" s="24">
        <f t="shared" ca="1" si="4"/>
        <v>66</v>
      </c>
      <c r="I73" s="22">
        <f t="shared" ca="1" si="5"/>
        <v>11</v>
      </c>
      <c r="J73" s="22">
        <f t="shared" ca="1" si="6"/>
        <v>9.4657276529593855</v>
      </c>
      <c r="K73" s="22">
        <f t="shared" ca="1" si="7"/>
        <v>3.864367132317184</v>
      </c>
      <c r="L73" s="22">
        <f ca="1">L90</f>
        <v>0.21383986136299446</v>
      </c>
      <c r="M73" s="49">
        <f ca="1">M90</f>
        <v>8.7695133149678473E-2</v>
      </c>
    </row>
    <row r="74" spans="1:13">
      <c r="A74" s="38" t="s">
        <v>124</v>
      </c>
      <c r="B74" s="23">
        <f ca="1">ARMSA_P1_B!B19</f>
        <v>1</v>
      </c>
      <c r="C74" s="23">
        <f ca="1">ARMSA_P1_T!B19</f>
        <v>2</v>
      </c>
      <c r="D74" s="23">
        <f ca="1">ARMSA_P4_B!B19</f>
        <v>1</v>
      </c>
      <c r="E74" s="23">
        <f ca="1">ARMSA_P4_T!B19</f>
        <v>4</v>
      </c>
      <c r="F74" s="23">
        <f ca="1">ARMSA_P8_B!B19</f>
        <v>0</v>
      </c>
      <c r="G74" s="23">
        <f ca="1">ARMSA_P8_T!B19</f>
        <v>15</v>
      </c>
      <c r="H74" s="23">
        <f t="shared" ca="1" si="4"/>
        <v>23</v>
      </c>
      <c r="I74" s="20">
        <f t="shared" ca="1" si="5"/>
        <v>3.8333333333333335</v>
      </c>
      <c r="J74" s="20">
        <f t="shared" ca="1" si="6"/>
        <v>5.6361925682739642</v>
      </c>
      <c r="K74" s="20">
        <f t="shared" ca="1" si="7"/>
        <v>2.3009659807229754</v>
      </c>
      <c r="L74" s="20">
        <f ca="1">L94</f>
        <v>0.92083266935543429</v>
      </c>
      <c r="M74" s="48">
        <f ca="1">M94</f>
        <v>0.43478260869565233</v>
      </c>
    </row>
    <row r="75" spans="1:13">
      <c r="A75" s="37" t="s">
        <v>126</v>
      </c>
      <c r="B75" s="24">
        <f ca="1">ARMSA_P1_B!B20</f>
        <v>0</v>
      </c>
      <c r="C75" s="24">
        <f ca="1">ARMSA_P1_T!B20</f>
        <v>2</v>
      </c>
      <c r="D75" s="24">
        <f ca="1">ARMSA_P4_B!B20</f>
        <v>0</v>
      </c>
      <c r="E75" s="24">
        <f ca="1">ARMSA_P4_T!B20</f>
        <v>0</v>
      </c>
      <c r="F75" s="24">
        <f ca="1">ARMSA_P8_B!B20</f>
        <v>1</v>
      </c>
      <c r="G75" s="24">
        <f ca="1">ARMSA_P8_T!B20</f>
        <v>0</v>
      </c>
      <c r="H75" s="24">
        <f t="shared" ca="1" si="4"/>
        <v>3</v>
      </c>
      <c r="I75" s="22">
        <f t="shared" ca="1" si="5"/>
        <v>0.5</v>
      </c>
      <c r="J75" s="22">
        <f t="shared" ca="1" si="6"/>
        <v>0.83666002653407556</v>
      </c>
      <c r="K75" s="22">
        <f t="shared" ca="1" si="7"/>
        <v>0.34156502553198664</v>
      </c>
      <c r="L75" s="22">
        <f ca="1">L100</f>
        <v>0.63651416829481278</v>
      </c>
      <c r="M75" s="49">
        <f ca="1">M100</f>
        <v>0.44444444444444442</v>
      </c>
    </row>
    <row r="76" spans="1:13">
      <c r="A76" s="38" t="s">
        <v>128</v>
      </c>
      <c r="B76" s="23">
        <f ca="1">ARMSA_P1_B!B21</f>
        <v>5</v>
      </c>
      <c r="C76" s="23">
        <f ca="1">ARMSA_P1_T!B21</f>
        <v>0</v>
      </c>
      <c r="D76" s="23">
        <f ca="1">ARMSA_P4_B!B21</f>
        <v>5</v>
      </c>
      <c r="E76" s="23">
        <f ca="1">ARMSA_P4_T!B21</f>
        <v>0</v>
      </c>
      <c r="F76" s="23">
        <f ca="1">ARMSA_P8_B!B21</f>
        <v>1</v>
      </c>
      <c r="G76" s="23">
        <f ca="1">ARMSA_P8_T!B21</f>
        <v>0</v>
      </c>
      <c r="H76" s="23">
        <f t="shared" ca="1" si="4"/>
        <v>11</v>
      </c>
      <c r="I76" s="20">
        <f t="shared" ca="1" si="5"/>
        <v>1.8333333333333333</v>
      </c>
      <c r="J76" s="20">
        <f t="shared" ca="1" si="6"/>
        <v>2.4832774042918899</v>
      </c>
      <c r="K76" s="20">
        <f t="shared" ca="1" si="7"/>
        <v>1.0137937550497034</v>
      </c>
      <c r="L76" s="20">
        <f ca="1">L103</f>
        <v>0</v>
      </c>
      <c r="M76" s="48">
        <f ca="1">M103</f>
        <v>0</v>
      </c>
    </row>
    <row r="77" spans="1:13">
      <c r="A77" s="37" t="s">
        <v>130</v>
      </c>
      <c r="B77" s="24">
        <f ca="1">ARMSA_P1_B!B22</f>
        <v>12</v>
      </c>
      <c r="C77" s="24">
        <f ca="1">ARMSA_P1_T!B22</f>
        <v>16</v>
      </c>
      <c r="D77" s="24">
        <f ca="1">ARMSA_P4_B!B22</f>
        <v>2</v>
      </c>
      <c r="E77" s="24">
        <f ca="1">ARMSA_P4_T!B22</f>
        <v>22</v>
      </c>
      <c r="F77" s="24">
        <f ca="1">ARMSA_P8_B!B22</f>
        <v>1</v>
      </c>
      <c r="G77" s="24">
        <f ca="1">ARMSA_P8_T!B22</f>
        <v>10</v>
      </c>
      <c r="H77" s="24">
        <f t="shared" ca="1" si="4"/>
        <v>63</v>
      </c>
      <c r="I77" s="22">
        <f t="shared" ca="1" si="5"/>
        <v>10.5</v>
      </c>
      <c r="J77" s="22">
        <f t="shared" ca="1" si="6"/>
        <v>8.0932070281193234</v>
      </c>
      <c r="K77" s="22">
        <f t="shared" ca="1" si="7"/>
        <v>3.3040379335998353</v>
      </c>
      <c r="L77" s="22">
        <f ca="1">L106</f>
        <v>0.86860500996368528</v>
      </c>
      <c r="M77" s="49">
        <f ca="1">M106</f>
        <v>0.53262786596119926</v>
      </c>
    </row>
    <row r="78" spans="1:13">
      <c r="A78" s="38" t="s">
        <v>132</v>
      </c>
      <c r="B78" s="23">
        <f ca="1">ARMSA_P1_B!B23</f>
        <v>28</v>
      </c>
      <c r="C78" s="23">
        <f ca="1">ARMSA_P1_T!B23</f>
        <v>4</v>
      </c>
      <c r="D78" s="23">
        <f ca="1">ARMSA_P4_B!B23</f>
        <v>4</v>
      </c>
      <c r="E78" s="23">
        <f ca="1">ARMSA_P4_T!B23</f>
        <v>16</v>
      </c>
      <c r="F78" s="23">
        <f ca="1">ARMSA_P8_B!B23</f>
        <v>8</v>
      </c>
      <c r="G78" s="23">
        <f ca="1">ARMSA_P8_T!B23</f>
        <v>20</v>
      </c>
      <c r="H78" s="23">
        <f t="shared" ca="1" si="4"/>
        <v>80</v>
      </c>
      <c r="I78" s="20">
        <f t="shared" ca="1" si="5"/>
        <v>13.333333333333334</v>
      </c>
      <c r="J78" s="20">
        <f t="shared" ca="1" si="6"/>
        <v>9.6884811331119725</v>
      </c>
      <c r="K78" s="20">
        <f t="shared" ca="1" si="7"/>
        <v>3.9553058597843536</v>
      </c>
      <c r="L78" s="20">
        <f ca="1">L111</f>
        <v>0</v>
      </c>
      <c r="M78" s="48">
        <f ca="1">M111</f>
        <v>0</v>
      </c>
    </row>
    <row r="79" spans="1:13">
      <c r="A79" s="37" t="s">
        <v>134</v>
      </c>
      <c r="B79" s="24">
        <f ca="1">ARMSA_P1_B!B24</f>
        <v>1</v>
      </c>
      <c r="C79" s="24">
        <f ca="1">ARMSA_P1_T!B24</f>
        <v>0</v>
      </c>
      <c r="D79" s="24">
        <f ca="1">ARMSA_P4_B!B24</f>
        <v>10</v>
      </c>
      <c r="E79" s="24">
        <f ca="1">ARMSA_P4_T!B24</f>
        <v>4</v>
      </c>
      <c r="F79" s="24">
        <f ca="1">ARMSA_P8_B!B24</f>
        <v>4</v>
      </c>
      <c r="G79" s="24">
        <f ca="1">ARMSA_P8_T!B24</f>
        <v>2</v>
      </c>
      <c r="H79" s="24">
        <f t="shared" ca="1" si="4"/>
        <v>21</v>
      </c>
      <c r="I79" s="22">
        <f t="shared" ca="1" si="5"/>
        <v>3.5</v>
      </c>
      <c r="J79" s="22">
        <f t="shared" ca="1" si="6"/>
        <v>3.5637059362410923</v>
      </c>
      <c r="K79" s="22">
        <f t="shared" ca="1" si="7"/>
        <v>1.4548768561863465</v>
      </c>
      <c r="L79" s="22">
        <f ca="1">L113</f>
        <v>0.78013077952663223</v>
      </c>
      <c r="M79" s="49">
        <f ca="1">M113</f>
        <v>0.44444444444444442</v>
      </c>
    </row>
    <row r="80" spans="1:13">
      <c r="A80" s="38" t="s">
        <v>136</v>
      </c>
      <c r="B80" s="23">
        <f ca="1">ARMSA_P1_B!B25</f>
        <v>0</v>
      </c>
      <c r="C80" s="23">
        <f ca="1">ARMSA_P1_T!B25</f>
        <v>0</v>
      </c>
      <c r="D80" s="23">
        <f ca="1">ARMSA_P4_B!B25</f>
        <v>0</v>
      </c>
      <c r="E80" s="23">
        <f ca="1">ARMSA_P4_T!B25</f>
        <v>0</v>
      </c>
      <c r="F80" s="23">
        <f ca="1">ARMSA_P8_B!B25</f>
        <v>1</v>
      </c>
      <c r="G80" s="23">
        <f ca="1">ARMSA_P8_T!B25</f>
        <v>0</v>
      </c>
      <c r="H80" s="23">
        <f t="shared" ca="1" si="4"/>
        <v>1</v>
      </c>
      <c r="I80" s="20">
        <f t="shared" ca="1" si="5"/>
        <v>0.16666666666666666</v>
      </c>
      <c r="J80" s="20">
        <f t="shared" ca="1" si="6"/>
        <v>0.40824829046386302</v>
      </c>
      <c r="K80" s="20">
        <f t="shared" ca="1" si="7"/>
        <v>0.16666666666666669</v>
      </c>
      <c r="L80" s="20">
        <f ca="1">L117</f>
        <v>0</v>
      </c>
      <c r="M80" s="48">
        <f ca="1">M117</f>
        <v>0</v>
      </c>
    </row>
    <row r="81" spans="1:13">
      <c r="A81" s="37" t="s">
        <v>138</v>
      </c>
      <c r="B81" s="24">
        <f ca="1">ARMSA_P1_B!B26</f>
        <v>1</v>
      </c>
      <c r="C81" s="24">
        <f ca="1">ARMSA_P1_T!B26</f>
        <v>0</v>
      </c>
      <c r="D81" s="24">
        <f ca="1">ARMSA_P4_B!B26</f>
        <v>2</v>
      </c>
      <c r="E81" s="24">
        <f ca="1">ARMSA_P4_T!B26</f>
        <v>6</v>
      </c>
      <c r="F81" s="24">
        <f ca="1">ARMSA_P8_B!B26</f>
        <v>1</v>
      </c>
      <c r="G81" s="24">
        <f ca="1">ARMSA_P8_T!B26</f>
        <v>4</v>
      </c>
      <c r="H81" s="24">
        <f t="shared" ca="1" si="4"/>
        <v>14</v>
      </c>
      <c r="I81" s="22">
        <f t="shared" ca="1" si="5"/>
        <v>2.3333333333333335</v>
      </c>
      <c r="J81" s="22">
        <f t="shared" ca="1" si="6"/>
        <v>2.2509257354845511</v>
      </c>
      <c r="K81" s="22">
        <f t="shared" ca="1" si="7"/>
        <v>0.91893658347268159</v>
      </c>
      <c r="L81" s="22">
        <f ca="1">L119</f>
        <v>1.0547209169068124</v>
      </c>
      <c r="M81" s="49">
        <f ca="1">M119</f>
        <v>0.58163265306122458</v>
      </c>
    </row>
    <row r="82" spans="1:13">
      <c r="A82" s="38" t="s">
        <v>140</v>
      </c>
      <c r="B82" s="23">
        <f ca="1">ARMSA_P1_B!B27</f>
        <v>0</v>
      </c>
      <c r="C82" s="23">
        <f ca="1">ARMSA_P1_T!B27</f>
        <v>0</v>
      </c>
      <c r="D82" s="23">
        <f ca="1">ARMSA_P4_B!B27</f>
        <v>15</v>
      </c>
      <c r="E82" s="23">
        <f ca="1">ARMSA_P4_T!B27</f>
        <v>1</v>
      </c>
      <c r="F82" s="23">
        <f ca="1">ARMSA_P8_B!B27</f>
        <v>14</v>
      </c>
      <c r="G82" s="23">
        <f ca="1">ARMSA_P8_T!B27</f>
        <v>2</v>
      </c>
      <c r="H82" s="23">
        <f t="shared" ca="1" si="4"/>
        <v>32</v>
      </c>
      <c r="I82" s="20">
        <f t="shared" ca="1" si="5"/>
        <v>5.333333333333333</v>
      </c>
      <c r="J82" s="20">
        <f t="shared" ca="1" si="6"/>
        <v>7.1460945044595281</v>
      </c>
      <c r="K82" s="20">
        <f t="shared" ca="1" si="7"/>
        <v>2.9173808649388091</v>
      </c>
      <c r="M82" s="43"/>
    </row>
    <row r="83" spans="1:13">
      <c r="A83" s="35" t="s">
        <v>286</v>
      </c>
      <c r="B83" s="18">
        <f t="shared" ref="B83:H83" ca="1" si="8">SUM(B71:B82)</f>
        <v>64</v>
      </c>
      <c r="C83" s="18">
        <f t="shared" ca="1" si="8"/>
        <v>64</v>
      </c>
      <c r="D83" s="18">
        <f t="shared" ca="1" si="8"/>
        <v>64</v>
      </c>
      <c r="E83" s="18">
        <f t="shared" ca="1" si="8"/>
        <v>64</v>
      </c>
      <c r="F83" s="18">
        <f t="shared" ca="1" si="8"/>
        <v>64</v>
      </c>
      <c r="G83" s="18">
        <f t="shared" ca="1" si="8"/>
        <v>64</v>
      </c>
      <c r="H83" s="18">
        <f t="shared" ca="1" si="8"/>
        <v>384</v>
      </c>
      <c r="M83" s="43"/>
    </row>
    <row r="84" spans="1:13">
      <c r="A84" s="38"/>
      <c r="M84" s="43"/>
    </row>
    <row r="85" spans="1:13">
      <c r="A85" s="35" t="s">
        <v>287</v>
      </c>
      <c r="H85" s="17" t="s">
        <v>283</v>
      </c>
      <c r="I85" s="17" t="s">
        <v>252</v>
      </c>
      <c r="J85" s="17" t="s">
        <v>253</v>
      </c>
      <c r="K85" s="17" t="s">
        <v>254</v>
      </c>
      <c r="L85" s="17" t="s">
        <v>284</v>
      </c>
      <c r="M85" s="47" t="s">
        <v>285</v>
      </c>
    </row>
    <row r="86" spans="1:13">
      <c r="A86" s="39" t="s">
        <v>118</v>
      </c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2">
        <f ca="1">SUM(L87:L87)</f>
        <v>0</v>
      </c>
      <c r="M86" s="49">
        <f ca="1">1-SUM(M87:M87)</f>
        <v>1</v>
      </c>
    </row>
    <row r="87" spans="1:13">
      <c r="A87" s="38" t="s">
        <v>121</v>
      </c>
      <c r="B87" s="23">
        <f ca="1">ARMSA_P1_B!H17</f>
        <v>0</v>
      </c>
      <c r="C87" s="23">
        <f ca="1">ARMSA_P1_T!H17</f>
        <v>0</v>
      </c>
      <c r="D87" s="23">
        <f ca="1">ARMSA_P4_B!H17</f>
        <v>0</v>
      </c>
      <c r="E87" s="23">
        <f ca="1">ARMSA_P4_T!H17</f>
        <v>0</v>
      </c>
      <c r="F87" s="23">
        <f ca="1">ARMSA_P8_B!H17</f>
        <v>0</v>
      </c>
      <c r="G87" s="23">
        <f ca="1">ARMSA_P8_T!H17</f>
        <v>0</v>
      </c>
      <c r="H87" s="23">
        <f ca="1">SUM(B87:G87)</f>
        <v>0</v>
      </c>
      <c r="I87" s="20">
        <f ca="1">AVERAGE(B87:G87)</f>
        <v>0</v>
      </c>
      <c r="J87" s="20">
        <f ca="1">STDEV(B87:G87)</f>
        <v>0</v>
      </c>
      <c r="K87" s="20">
        <f ca="1">J87/SQRT(6)</f>
        <v>0</v>
      </c>
      <c r="L87" s="20">
        <f ca="1">IF(H87=0,0,-1*((H87/H71)*(LN(H87/H71))))</f>
        <v>0</v>
      </c>
      <c r="M87" s="48">
        <f ca="1">IF(H87=0,0,(H87/H71)^2)</f>
        <v>0</v>
      </c>
    </row>
    <row r="88" spans="1:13">
      <c r="A88" s="39" t="s">
        <v>120</v>
      </c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2">
        <f ca="1">SUM(L89:L89)</f>
        <v>0</v>
      </c>
      <c r="M88" s="49">
        <f ca="1">1-SUM(M89:M89)</f>
        <v>0</v>
      </c>
    </row>
    <row r="89" spans="1:13">
      <c r="A89" s="38" t="s">
        <v>257</v>
      </c>
      <c r="B89" s="23">
        <f ca="1">ARMSA_P1_B!H19</f>
        <v>4</v>
      </c>
      <c r="C89" s="23">
        <f ca="1">ARMSA_P1_T!H19</f>
        <v>40</v>
      </c>
      <c r="D89" s="23">
        <f ca="1">ARMSA_P4_B!H19</f>
        <v>8</v>
      </c>
      <c r="E89" s="23">
        <f ca="1">ARMSA_P4_T!H19</f>
        <v>4</v>
      </c>
      <c r="F89" s="23">
        <f ca="1">ARMSA_P8_B!H19</f>
        <v>7</v>
      </c>
      <c r="G89" s="23">
        <f ca="1">ARMSA_P8_T!H19</f>
        <v>7</v>
      </c>
      <c r="H89" s="23">
        <f ca="1">SUM(B89:G89)</f>
        <v>70</v>
      </c>
      <c r="I89" s="20">
        <f ca="1">AVERAGE(B89:G89)</f>
        <v>11.666666666666666</v>
      </c>
      <c r="J89" s="20">
        <f ca="1">STDEV(B89:G89)</f>
        <v>13.980939405729025</v>
      </c>
      <c r="K89" s="20">
        <f ca="1">J89/SQRT(6)</f>
        <v>5.7076946114677316</v>
      </c>
      <c r="L89" s="20">
        <f ca="1">IF(H89=0,0,-1*((H89/H72)*(LN(H89/H72))))</f>
        <v>0</v>
      </c>
      <c r="M89" s="48">
        <f ca="1">IF(H89=0,0,(H89/H72)^2)</f>
        <v>1</v>
      </c>
    </row>
    <row r="90" spans="1:13">
      <c r="A90" s="39" t="s">
        <v>122</v>
      </c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2">
        <f ca="1">SUM(L91:L93)</f>
        <v>0.21383986136299446</v>
      </c>
      <c r="M90" s="49">
        <f ca="1">1-SUM(M91:M93)</f>
        <v>8.7695133149678473E-2</v>
      </c>
    </row>
    <row r="91" spans="1:13">
      <c r="A91" s="38" t="s">
        <v>258</v>
      </c>
      <c r="B91" s="23">
        <f ca="1">ARMSA_P1_B!H21</f>
        <v>1</v>
      </c>
      <c r="C91" s="23">
        <f ca="1">ARMSA_P1_T!H21</f>
        <v>0</v>
      </c>
      <c r="D91" s="23">
        <f ca="1">ARMSA_P4_B!H21</f>
        <v>0</v>
      </c>
      <c r="E91" s="23">
        <f ca="1">ARMSA_P4_T!H21</f>
        <v>0</v>
      </c>
      <c r="F91" s="23">
        <f ca="1">ARMSA_P8_B!H21</f>
        <v>0</v>
      </c>
      <c r="G91" s="23">
        <f ca="1">ARMSA_P8_T!H21</f>
        <v>0</v>
      </c>
      <c r="H91" s="23">
        <f ca="1">SUM(B91:G91)</f>
        <v>1</v>
      </c>
      <c r="I91" s="20">
        <f ca="1">AVERAGE(B91:G91)</f>
        <v>0.16666666666666666</v>
      </c>
      <c r="J91" s="20">
        <f ca="1">STDEV(B91:G91)</f>
        <v>0.40824829046386302</v>
      </c>
      <c r="K91" s="20">
        <f ca="1">J91/SQRT(6)</f>
        <v>0.16666666666666669</v>
      </c>
      <c r="L91" s="20">
        <f ca="1">IF(H91=0,0,-1*((H91/H73)*(LN(H91/H73))))</f>
        <v>6.3479617303430685E-2</v>
      </c>
      <c r="M91" s="48">
        <f ca="1">IF(H91=0,0,(H91/H73)^2)</f>
        <v>2.2956841138659323E-4</v>
      </c>
    </row>
    <row r="92" spans="1:13">
      <c r="A92" s="38" t="s">
        <v>259</v>
      </c>
      <c r="B92" s="23">
        <f ca="1">ARMSA_P1_B!H22</f>
        <v>1</v>
      </c>
      <c r="C92" s="23">
        <f ca="1">ARMSA_P1_T!H22</f>
        <v>0</v>
      </c>
      <c r="D92" s="23">
        <f ca="1">ARMSA_P4_B!H22</f>
        <v>0</v>
      </c>
      <c r="E92" s="23">
        <f ca="1">ARMSA_P4_T!H22</f>
        <v>1</v>
      </c>
      <c r="F92" s="23">
        <f ca="1">ARMSA_P8_B!H22</f>
        <v>0</v>
      </c>
      <c r="G92" s="23">
        <f ca="1">ARMSA_P8_T!H22</f>
        <v>0</v>
      </c>
      <c r="H92" s="23">
        <f ca="1">SUM(B92:G92)</f>
        <v>2</v>
      </c>
      <c r="I92" s="20">
        <f ca="1">AVERAGE(B92:G92)</f>
        <v>0.33333333333333331</v>
      </c>
      <c r="J92" s="20">
        <f ca="1">STDEV(B92:G92)</f>
        <v>0.51639777949432231</v>
      </c>
      <c r="K92" s="20">
        <f ca="1">J92/SQRT(6)</f>
        <v>0.21081851067789201</v>
      </c>
      <c r="L92" s="20">
        <f ca="1">IF(H92=0,0,-1*((H92/H73)*(LN(H92/H73))))</f>
        <v>0.10595477458989334</v>
      </c>
      <c r="M92" s="48">
        <f ca="1">IF(H92=0,0,(H92/H73)^2)</f>
        <v>9.1827364554637292E-4</v>
      </c>
    </row>
    <row r="93" spans="1:13">
      <c r="A93" s="38" t="s">
        <v>260</v>
      </c>
      <c r="B93" s="23">
        <f ca="1">ARMSA_P1_B!H23</f>
        <v>10</v>
      </c>
      <c r="C93" s="23">
        <f ca="1">ARMSA_P1_T!H23</f>
        <v>0</v>
      </c>
      <c r="D93" s="23">
        <f ca="1">ARMSA_P4_B!H23</f>
        <v>17</v>
      </c>
      <c r="E93" s="23">
        <f ca="1">ARMSA_P4_T!H23</f>
        <v>6</v>
      </c>
      <c r="F93" s="23">
        <f ca="1">ARMSA_P8_B!H23</f>
        <v>26</v>
      </c>
      <c r="G93" s="23">
        <f ca="1">ARMSA_P8_T!H23</f>
        <v>4</v>
      </c>
      <c r="H93" s="23">
        <f ca="1">SUM(B93:G93)</f>
        <v>63</v>
      </c>
      <c r="I93" s="20">
        <f ca="1">AVERAGE(B93:G93)</f>
        <v>10.5</v>
      </c>
      <c r="J93" s="20">
        <f ca="1">STDEV(B93:G93)</f>
        <v>9.5446319991920063</v>
      </c>
      <c r="K93" s="20">
        <f ca="1">J93/SQRT(6)</f>
        <v>3.8965796967768203</v>
      </c>
      <c r="L93" s="20">
        <f ca="1">IF(H93=0,0,-1*((H93/H73)*(LN(H93/H73))))</f>
        <v>4.4405469469670417E-2</v>
      </c>
      <c r="M93" s="48">
        <f ca="1">IF(H93=0,0,(H93/H73)^2)</f>
        <v>0.91115702479338856</v>
      </c>
    </row>
    <row r="94" spans="1:13">
      <c r="A94" s="39" t="s">
        <v>124</v>
      </c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2">
        <f ca="1">SUM(L95:L99)</f>
        <v>0.92083266935543429</v>
      </c>
      <c r="M94" s="49">
        <f ca="1">1-SUM(M95:M99)</f>
        <v>0.43478260869565233</v>
      </c>
    </row>
    <row r="95" spans="1:13">
      <c r="A95" s="38" t="s">
        <v>261</v>
      </c>
      <c r="B95" s="23">
        <f ca="1">ARMSA_P1_B!H25</f>
        <v>0</v>
      </c>
      <c r="C95" s="23">
        <f ca="1">ARMSA_P1_T!H25</f>
        <v>0</v>
      </c>
      <c r="D95" s="23">
        <f ca="1">ARMSA_P4_B!H25</f>
        <v>1</v>
      </c>
      <c r="E95" s="23">
        <f ca="1">ARMSA_P4_T!H25</f>
        <v>4</v>
      </c>
      <c r="F95" s="23">
        <f ca="1">ARMSA_P8_B!H25</f>
        <v>0</v>
      </c>
      <c r="G95" s="23">
        <f ca="1">ARMSA_P8_T!H25</f>
        <v>12</v>
      </c>
      <c r="H95" s="23">
        <f ca="1">SUM(B95:G95)</f>
        <v>17</v>
      </c>
      <c r="I95" s="20">
        <f ca="1">AVERAGE(B95:G95)</f>
        <v>2.8333333333333335</v>
      </c>
      <c r="J95" s="20">
        <f ca="1">STDEV(B95:G95)</f>
        <v>4.750438576243952</v>
      </c>
      <c r="K95" s="20">
        <f ca="1">J95/SQRT(6)</f>
        <v>1.939358427705181</v>
      </c>
      <c r="L95" s="20">
        <f ca="1">IF(H95=0,0,-1*((H95/H74)*(LN(H95/H74))))</f>
        <v>0.2234249922539075</v>
      </c>
      <c r="M95" s="48">
        <f ca="1">IF(H95=0,0,(H95/H74)^2)</f>
        <v>0.54631379962192805</v>
      </c>
    </row>
    <row r="96" spans="1:13">
      <c r="A96" s="38" t="s">
        <v>262</v>
      </c>
      <c r="B96" s="23">
        <f ca="1">ARMSA_P1_B!H26</f>
        <v>0</v>
      </c>
      <c r="C96" s="23">
        <f ca="1">ARMSA_P1_T!H26</f>
        <v>0</v>
      </c>
      <c r="D96" s="23">
        <f ca="1">ARMSA_P4_B!H26</f>
        <v>0</v>
      </c>
      <c r="E96" s="23">
        <f ca="1">ARMSA_P4_T!H26</f>
        <v>0</v>
      </c>
      <c r="F96" s="23">
        <f ca="1">ARMSA_P8_B!H26</f>
        <v>0</v>
      </c>
      <c r="G96" s="23">
        <f ca="1">ARMSA_P8_T!H26</f>
        <v>2</v>
      </c>
      <c r="H96" s="23">
        <f ca="1">SUM(B96:G96)</f>
        <v>2</v>
      </c>
      <c r="I96" s="20">
        <f ca="1">AVERAGE(B96:G96)</f>
        <v>0.33333333333333331</v>
      </c>
      <c r="J96" s="20">
        <f ca="1">STDEV(B96:G96)</f>
        <v>0.81649658092772603</v>
      </c>
      <c r="K96" s="20">
        <f ca="1">J96/SQRT(6)</f>
        <v>0.33333333333333337</v>
      </c>
      <c r="L96" s="20">
        <f ca="1">IF(H96=0,0,-1*((H96/H74)*(LN(H96/H74))))</f>
        <v>0.21237800307558297</v>
      </c>
      <c r="M96" s="48">
        <f ca="1">IF(H96=0,0,(H96/H74)^2)</f>
        <v>7.5614366729678632E-3</v>
      </c>
    </row>
    <row r="97" spans="1:13">
      <c r="A97" s="38" t="s">
        <v>263</v>
      </c>
      <c r="B97" s="23">
        <f ca="1">ARMSA_P1_B!H27</f>
        <v>0</v>
      </c>
      <c r="C97" s="23">
        <f ca="1">ARMSA_P1_T!H27</f>
        <v>0</v>
      </c>
      <c r="D97" s="23">
        <f ca="1">ARMSA_P4_B!H27</f>
        <v>0</v>
      </c>
      <c r="E97" s="23">
        <f ca="1">ARMSA_P4_T!H27</f>
        <v>0</v>
      </c>
      <c r="F97" s="23">
        <f ca="1">ARMSA_P8_B!H27</f>
        <v>0</v>
      </c>
      <c r="G97" s="23">
        <f ca="1">ARMSA_P8_T!H27</f>
        <v>1</v>
      </c>
      <c r="H97" s="23">
        <f ca="1">SUM(B97:G97)</f>
        <v>1</v>
      </c>
      <c r="I97" s="20">
        <f ca="1">AVERAGE(B97:G97)</f>
        <v>0.16666666666666666</v>
      </c>
      <c r="J97" s="20">
        <f ca="1">STDEV(B97:G97)</f>
        <v>0.40824829046386302</v>
      </c>
      <c r="K97" s="20">
        <f ca="1">J97/SQRT(6)</f>
        <v>0.16666666666666669</v>
      </c>
      <c r="L97" s="20">
        <f ca="1">IF(H97=0,0,-1*((H97/H74)*(LN(H97/H74))))</f>
        <v>0.13632583547518043</v>
      </c>
      <c r="M97" s="48">
        <f ca="1">IF(H97=0,0,(H97/H74)^2)</f>
        <v>1.8903591682419658E-3</v>
      </c>
    </row>
    <row r="98" spans="1:13">
      <c r="A98" s="38" t="s">
        <v>264</v>
      </c>
      <c r="B98" s="23">
        <f ca="1">ARMSA_P1_B!H28</f>
        <v>1</v>
      </c>
      <c r="C98" s="23">
        <f ca="1">ARMSA_P1_T!H28</f>
        <v>0</v>
      </c>
      <c r="D98" s="23">
        <f ca="1">ARMSA_P4_B!H28</f>
        <v>0</v>
      </c>
      <c r="E98" s="23">
        <f ca="1">ARMSA_P4_T!H28</f>
        <v>0</v>
      </c>
      <c r="F98" s="23">
        <f ca="1">ARMSA_P8_B!H28</f>
        <v>0</v>
      </c>
      <c r="G98" s="23">
        <f ca="1">ARMSA_P8_T!H28</f>
        <v>0</v>
      </c>
      <c r="H98" s="23">
        <f ca="1">SUM(B98:G98)</f>
        <v>1</v>
      </c>
      <c r="I98" s="20">
        <f ca="1">AVERAGE(B98:G98)</f>
        <v>0.16666666666666666</v>
      </c>
      <c r="J98" s="20">
        <f ca="1">STDEV(B98:G98)</f>
        <v>0.40824829046386302</v>
      </c>
      <c r="K98" s="20">
        <f ca="1">J98/SQRT(6)</f>
        <v>0.16666666666666669</v>
      </c>
      <c r="L98" s="20">
        <f ca="1">IF(H98=0,0,-1*((H98/H74)*(LN(H98/H74))))</f>
        <v>0.13632583547518043</v>
      </c>
      <c r="M98" s="48">
        <f ca="1">IF(H98=0,0,(H98/H74)^2)</f>
        <v>1.8903591682419658E-3</v>
      </c>
    </row>
    <row r="99" spans="1:13">
      <c r="A99" s="38" t="s">
        <v>265</v>
      </c>
      <c r="B99" s="23">
        <f ca="1">ARMSA_P1_B!H29</f>
        <v>0</v>
      </c>
      <c r="C99" s="23">
        <f ca="1">ARMSA_P1_T!H29</f>
        <v>2</v>
      </c>
      <c r="D99" s="23">
        <f ca="1">ARMSA_P4_B!H29</f>
        <v>0</v>
      </c>
      <c r="E99" s="23">
        <f ca="1">ARMSA_P4_T!H29</f>
        <v>0</v>
      </c>
      <c r="F99" s="23">
        <f ca="1">ARMSA_P8_B!H29</f>
        <v>0</v>
      </c>
      <c r="G99" s="23">
        <f ca="1">ARMSA_P8_T!H29</f>
        <v>0</v>
      </c>
      <c r="H99" s="23">
        <f ca="1">SUM(B99:G99)</f>
        <v>2</v>
      </c>
      <c r="I99" s="20">
        <f ca="1">AVERAGE(B99:G99)</f>
        <v>0.33333333333333331</v>
      </c>
      <c r="J99" s="20">
        <f ca="1">STDEV(B99:G99)</f>
        <v>0.81649658092772603</v>
      </c>
      <c r="K99" s="20">
        <f ca="1">J99/SQRT(6)</f>
        <v>0.33333333333333337</v>
      </c>
      <c r="L99" s="20">
        <f ca="1">IF(H99=0,0,-1*((H99/H74)*(LN(H99/H74))))</f>
        <v>0.21237800307558297</v>
      </c>
      <c r="M99" s="48">
        <f ca="1">IF(H99=0,0,(H99/H74)^2)</f>
        <v>7.5614366729678632E-3</v>
      </c>
    </row>
    <row r="100" spans="1:13">
      <c r="A100" s="39" t="s">
        <v>126</v>
      </c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2">
        <f ca="1">SUM(L101:L102)</f>
        <v>0.63651416829481278</v>
      </c>
      <c r="M100" s="49">
        <f ca="1">1-SUM(M101:M102)</f>
        <v>0.44444444444444442</v>
      </c>
    </row>
    <row r="101" spans="1:13">
      <c r="A101" s="38" t="s">
        <v>266</v>
      </c>
      <c r="B101" s="23">
        <f ca="1">ARMSA_P1_B!H31</f>
        <v>0</v>
      </c>
      <c r="C101" s="23">
        <f ca="1">ARMSA_P1_T!H31</f>
        <v>2</v>
      </c>
      <c r="D101" s="23">
        <f ca="1">ARMSA_P4_B!H31</f>
        <v>0</v>
      </c>
      <c r="E101" s="23">
        <f ca="1">ARMSA_P4_T!H31</f>
        <v>0</v>
      </c>
      <c r="F101" s="23">
        <f ca="1">ARMSA_P8_B!H31</f>
        <v>0</v>
      </c>
      <c r="G101" s="23">
        <f ca="1">ARMSA_P8_T!H31</f>
        <v>0</v>
      </c>
      <c r="H101" s="23">
        <f ca="1">SUM(B101:G101)</f>
        <v>2</v>
      </c>
      <c r="I101" s="20">
        <f ca="1">AVERAGE(B101:G101)</f>
        <v>0.33333333333333331</v>
      </c>
      <c r="J101" s="20">
        <f ca="1">STDEV(B101:G101)</f>
        <v>0.81649658092772603</v>
      </c>
      <c r="K101" s="20">
        <f ca="1">J101/SQRT(6)</f>
        <v>0.33333333333333337</v>
      </c>
      <c r="L101" s="20">
        <f ca="1">IF(H101=0,0,-1*((H101/H75)*(LN(H101/H75))))</f>
        <v>0.27031007207210961</v>
      </c>
      <c r="M101" s="48">
        <f ca="1">IF(H101=0,0,(H101/H75)^2)</f>
        <v>0.44444444444444442</v>
      </c>
    </row>
    <row r="102" spans="1:13">
      <c r="A102" s="38" t="s">
        <v>267</v>
      </c>
      <c r="B102" s="23">
        <f ca="1">ARMSA_P1_B!H32</f>
        <v>0</v>
      </c>
      <c r="C102" s="23">
        <f ca="1">ARMSA_P1_T!H32</f>
        <v>0</v>
      </c>
      <c r="D102" s="23">
        <f ca="1">ARMSA_P4_B!H32</f>
        <v>0</v>
      </c>
      <c r="E102" s="23">
        <f ca="1">ARMSA_P4_T!H32</f>
        <v>0</v>
      </c>
      <c r="F102" s="23">
        <f ca="1">ARMSA_P8_B!H32</f>
        <v>1</v>
      </c>
      <c r="G102" s="23">
        <f ca="1">ARMSA_P8_T!H32</f>
        <v>0</v>
      </c>
      <c r="H102" s="23">
        <f ca="1">SUM(B102:G102)</f>
        <v>1</v>
      </c>
      <c r="I102" s="20">
        <f ca="1">AVERAGE(B102:G102)</f>
        <v>0.16666666666666666</v>
      </c>
      <c r="J102" s="20">
        <f ca="1">STDEV(B102:G102)</f>
        <v>0.40824829046386302</v>
      </c>
      <c r="K102" s="20">
        <f ca="1">J102/SQRT(6)</f>
        <v>0.16666666666666669</v>
      </c>
      <c r="L102" s="20">
        <f ca="1">IF(H102=0,0,-1*((H102/H75)*(LN(H102/H75))))</f>
        <v>0.36620409622270322</v>
      </c>
      <c r="M102" s="48">
        <f ca="1">IF(H102=0,0,(H102/H75)^2)</f>
        <v>0.1111111111111111</v>
      </c>
    </row>
    <row r="103" spans="1:13">
      <c r="A103" s="39" t="s">
        <v>128</v>
      </c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2">
        <f ca="1">SUM(L104:L105)</f>
        <v>0</v>
      </c>
      <c r="M103" s="49">
        <f ca="1">1-SUM(M104:M105)</f>
        <v>0</v>
      </c>
    </row>
    <row r="104" spans="1:13">
      <c r="A104" s="38" t="s">
        <v>151</v>
      </c>
      <c r="B104" s="23">
        <f ca="1">ARMSA_P1_B!H34</f>
        <v>5</v>
      </c>
      <c r="C104" s="23">
        <f ca="1">ARMSA_P1_T!H34</f>
        <v>0</v>
      </c>
      <c r="D104" s="23">
        <f ca="1">ARMSA_P4_B!H34</f>
        <v>5</v>
      </c>
      <c r="E104" s="23">
        <f ca="1">ARMSA_P4_T!H34</f>
        <v>0</v>
      </c>
      <c r="F104" s="23">
        <f ca="1">ARMSA_P8_B!H34</f>
        <v>1</v>
      </c>
      <c r="G104" s="23">
        <f ca="1">ARMSA_P8_T!H34</f>
        <v>0</v>
      </c>
      <c r="H104" s="23">
        <f ca="1">SUM(B104:G104)</f>
        <v>11</v>
      </c>
      <c r="I104" s="20">
        <f ca="1">AVERAGE(B104:G104)</f>
        <v>1.8333333333333333</v>
      </c>
      <c r="J104" s="20">
        <f ca="1">STDEV(B104:G104)</f>
        <v>2.4832774042918899</v>
      </c>
      <c r="K104" s="20">
        <f ca="1">J104/SQRT(6)</f>
        <v>1.0137937550497034</v>
      </c>
      <c r="L104" s="20">
        <f ca="1">IF(H104=0,0,-1*((H104/H76)*(LN(H104/H76))))</f>
        <v>0</v>
      </c>
      <c r="M104" s="48">
        <f ca="1">IF(H104=0,0,(H104/H76)^2)</f>
        <v>1</v>
      </c>
    </row>
    <row r="105" spans="1:13">
      <c r="A105" s="38" t="s">
        <v>268</v>
      </c>
      <c r="B105" s="23">
        <f ca="1">ARMSA_P1_B!H35</f>
        <v>0</v>
      </c>
      <c r="C105" s="23">
        <f ca="1">ARMSA_P1_T!H35</f>
        <v>0</v>
      </c>
      <c r="D105" s="23">
        <f ca="1">ARMSA_P4_B!H35</f>
        <v>0</v>
      </c>
      <c r="E105" s="23">
        <f ca="1">ARMSA_P4_T!H35</f>
        <v>0</v>
      </c>
      <c r="F105" s="23">
        <f ca="1">ARMSA_P8_B!H35</f>
        <v>0</v>
      </c>
      <c r="G105" s="23">
        <f ca="1">ARMSA_P8_T!H35</f>
        <v>0</v>
      </c>
      <c r="H105" s="23">
        <f ca="1">SUM(B105:G105)</f>
        <v>0</v>
      </c>
      <c r="I105" s="20">
        <f ca="1">AVERAGE(B105:G105)</f>
        <v>0</v>
      </c>
      <c r="J105" s="20">
        <f ca="1">STDEV(B105:G105)</f>
        <v>0</v>
      </c>
      <c r="K105" s="20">
        <f ca="1">J105/SQRT(6)</f>
        <v>0</v>
      </c>
      <c r="L105" s="20">
        <f ca="1">IF(H105=0,0,-1*((H105/H76)*(LN(H105/H76))))</f>
        <v>0</v>
      </c>
      <c r="M105" s="48">
        <f ca="1">IF(H105=0,0,(H105/H76)^2)</f>
        <v>0</v>
      </c>
    </row>
    <row r="106" spans="1:13">
      <c r="A106" s="39" t="s">
        <v>130</v>
      </c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2">
        <f ca="1">SUM(L107:L110)</f>
        <v>0.86860500996368528</v>
      </c>
      <c r="M106" s="49">
        <f ca="1">1-SUM(M107:M110)</f>
        <v>0.53262786596119926</v>
      </c>
    </row>
    <row r="107" spans="1:13">
      <c r="A107" s="38" t="s">
        <v>269</v>
      </c>
      <c r="B107" s="23">
        <f ca="1">ARMSA_P1_B!H37</f>
        <v>7</v>
      </c>
      <c r="C107" s="23">
        <f ca="1">ARMSA_P1_T!H37</f>
        <v>0</v>
      </c>
      <c r="D107" s="23">
        <f ca="1">ARMSA_P4_B!H37</f>
        <v>1</v>
      </c>
      <c r="E107" s="23">
        <f ca="1">ARMSA_P4_T!H37</f>
        <v>18</v>
      </c>
      <c r="F107" s="23">
        <f ca="1">ARMSA_P8_B!H37</f>
        <v>0</v>
      </c>
      <c r="G107" s="23">
        <f ca="1">ARMSA_P8_T!H37</f>
        <v>9</v>
      </c>
      <c r="H107" s="23">
        <f ca="1">SUM(B107:G107)</f>
        <v>35</v>
      </c>
      <c r="I107" s="20">
        <f ca="1">AVERAGE(B107:G107)</f>
        <v>5.833333333333333</v>
      </c>
      <c r="J107" s="20">
        <f ca="1">STDEV(B107:G107)</f>
        <v>7.0828431202919262</v>
      </c>
      <c r="K107" s="20">
        <f ca="1">J107/SQRT(6)</f>
        <v>2.8915585954829126</v>
      </c>
      <c r="L107" s="20">
        <f ca="1">IF(H107=0,0,-1*((H107/H77)*(LN(H107/H77))))</f>
        <v>0.32654814716784386</v>
      </c>
      <c r="M107" s="48">
        <f ca="1">IF(H107=0,0,(H107/H77)^2)</f>
        <v>0.30864197530864201</v>
      </c>
    </row>
    <row r="108" spans="1:13">
      <c r="A108" s="38" t="s">
        <v>270</v>
      </c>
      <c r="B108" s="23">
        <f ca="1">ARMSA_P1_B!H38</f>
        <v>0</v>
      </c>
      <c r="C108" s="23">
        <f ca="1">ARMSA_P1_T!H38</f>
        <v>0</v>
      </c>
      <c r="D108" s="23">
        <f ca="1">ARMSA_P4_B!H38</f>
        <v>0</v>
      </c>
      <c r="E108" s="23">
        <f ca="1">ARMSA_P4_T!H38</f>
        <v>1</v>
      </c>
      <c r="F108" s="23">
        <f ca="1">ARMSA_P8_B!H38</f>
        <v>0</v>
      </c>
      <c r="G108" s="23">
        <f ca="1">ARMSA_P8_T!H38</f>
        <v>1</v>
      </c>
      <c r="H108" s="23">
        <f ca="1">SUM(B108:G108)</f>
        <v>2</v>
      </c>
      <c r="I108" s="20">
        <f ca="1">AVERAGE(B108:G108)</f>
        <v>0.33333333333333331</v>
      </c>
      <c r="J108" s="20">
        <f ca="1">STDEV(B108:G108)</f>
        <v>0.51639777949432231</v>
      </c>
      <c r="K108" s="20">
        <f ca="1">J108/SQRT(6)</f>
        <v>0.21081851067789201</v>
      </c>
      <c r="L108" s="20">
        <f ca="1">IF(H108=0,0,-1*((H108/H77)*(LN(H108/H77))))</f>
        <v>0.10952341415338372</v>
      </c>
      <c r="M108" s="48">
        <f ca="1">IF(H108=0,0,(H108/H77)^2)</f>
        <v>1.0078105316200553E-3</v>
      </c>
    </row>
    <row r="109" spans="1:13">
      <c r="A109" s="38" t="s">
        <v>271</v>
      </c>
      <c r="B109" s="23">
        <f ca="1">ARMSA_P1_B!H39</f>
        <v>4</v>
      </c>
      <c r="C109" s="23">
        <f ca="1">ARMSA_P1_T!H39</f>
        <v>16</v>
      </c>
      <c r="D109" s="23">
        <f ca="1">ARMSA_P4_B!H39</f>
        <v>1</v>
      </c>
      <c r="E109" s="23">
        <f ca="1">ARMSA_P4_T!H39</f>
        <v>3</v>
      </c>
      <c r="F109" s="23">
        <f ca="1">ARMSA_P8_B!H39</f>
        <v>1</v>
      </c>
      <c r="G109" s="23">
        <f ca="1">ARMSA_P8_T!H39</f>
        <v>0</v>
      </c>
      <c r="H109" s="23">
        <f ca="1">SUM(B109:G109)</f>
        <v>25</v>
      </c>
      <c r="I109" s="20">
        <f ca="1">AVERAGE(B109:G109)</f>
        <v>4.166666666666667</v>
      </c>
      <c r="J109" s="20">
        <f ca="1">STDEV(B109:G109)</f>
        <v>5.9805239458317248</v>
      </c>
      <c r="K109" s="20">
        <f ca="1">J109/SQRT(6)</f>
        <v>2.4415386769639982</v>
      </c>
      <c r="L109" s="20">
        <f ca="1">IF(H109=0,0,-1*((H109/H77)*(LN(H109/H77))))</f>
        <v>0.36676940536640157</v>
      </c>
      <c r="M109" s="48">
        <f ca="1">IF(H109=0,0,(H109/H77)^2)</f>
        <v>0.15747039556563364</v>
      </c>
    </row>
    <row r="110" spans="1:13">
      <c r="A110" s="38" t="s">
        <v>272</v>
      </c>
      <c r="B110" s="23">
        <f ca="1">ARMSA_P1_B!H40</f>
        <v>1</v>
      </c>
      <c r="C110" s="23">
        <f ca="1">ARMSA_P1_T!H40</f>
        <v>0</v>
      </c>
      <c r="D110" s="23">
        <f ca="1">ARMSA_P4_B!H40</f>
        <v>0</v>
      </c>
      <c r="E110" s="23">
        <f ca="1">ARMSA_P4_T!H40</f>
        <v>0</v>
      </c>
      <c r="F110" s="23">
        <f ca="1">ARMSA_P8_B!H40</f>
        <v>0</v>
      </c>
      <c r="G110" s="23">
        <f ca="1">ARMSA_P8_T!H40</f>
        <v>0</v>
      </c>
      <c r="H110" s="23">
        <f ca="1">SUM(B110:G110)</f>
        <v>1</v>
      </c>
      <c r="I110" s="20">
        <f ca="1">AVERAGE(B110:G110)</f>
        <v>0.16666666666666666</v>
      </c>
      <c r="J110" s="20">
        <f ca="1">STDEV(B110:G110)</f>
        <v>0.40824829046386302</v>
      </c>
      <c r="K110" s="20">
        <f ca="1">J110/SQRT(6)</f>
        <v>0.16666666666666669</v>
      </c>
      <c r="L110" s="20">
        <f ca="1">IF(H110=0,0,-1*((H110/H77)*(LN(H110/H77))))</f>
        <v>6.5764043276056075E-2</v>
      </c>
      <c r="M110" s="48">
        <f ca="1">IF(H110=0,0,(H110/H77)^2)</f>
        <v>2.5195263290501383E-4</v>
      </c>
    </row>
    <row r="111" spans="1:13">
      <c r="A111" s="39" t="s">
        <v>132</v>
      </c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2">
        <f ca="1">SUM(L112:L112)</f>
        <v>0</v>
      </c>
      <c r="M111" s="49">
        <f ca="1">1-SUM(M112:M112)</f>
        <v>0</v>
      </c>
    </row>
    <row r="112" spans="1:13">
      <c r="A112" s="38" t="s">
        <v>273</v>
      </c>
      <c r="B112" s="23">
        <f ca="1">ARMSA_P1_B!H42</f>
        <v>28</v>
      </c>
      <c r="C112" s="23">
        <f ca="1">ARMSA_P1_T!H42</f>
        <v>4</v>
      </c>
      <c r="D112" s="23">
        <f ca="1">ARMSA_P4_B!H42</f>
        <v>4</v>
      </c>
      <c r="E112" s="23">
        <f ca="1">ARMSA_P4_T!H42</f>
        <v>16</v>
      </c>
      <c r="F112" s="23">
        <f ca="1">ARMSA_P8_B!H42</f>
        <v>8</v>
      </c>
      <c r="G112" s="23">
        <f ca="1">ARMSA_P8_T!H42</f>
        <v>20</v>
      </c>
      <c r="H112" s="23">
        <f ca="1">SUM(B112:G112)</f>
        <v>80</v>
      </c>
      <c r="I112" s="20">
        <f ca="1">AVERAGE(B112:G112)</f>
        <v>13.333333333333334</v>
      </c>
      <c r="J112" s="20">
        <f ca="1">STDEV(B112:G112)</f>
        <v>9.6884811331119725</v>
      </c>
      <c r="K112" s="20">
        <f ca="1">J112/SQRT(6)</f>
        <v>3.9553058597843536</v>
      </c>
      <c r="L112" s="20">
        <f ca="1">IF(H112=0,0,-1*((H112/H78)*(LN(H112/H78))))</f>
        <v>0</v>
      </c>
      <c r="M112" s="48">
        <f ca="1">IF(H112=0,0,(H112/H78)^2)</f>
        <v>1</v>
      </c>
    </row>
    <row r="113" spans="1:13">
      <c r="A113" s="39" t="s">
        <v>134</v>
      </c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2">
        <f ca="1">SUM(L114:L116)</f>
        <v>0.78013077952663223</v>
      </c>
      <c r="M113" s="49">
        <f ca="1">1-SUM(M114:M116)</f>
        <v>0.44444444444444442</v>
      </c>
    </row>
    <row r="114" spans="1:13">
      <c r="A114" s="38" t="s">
        <v>274</v>
      </c>
      <c r="B114" s="23">
        <f ca="1">ARMSA_P1_B!H44</f>
        <v>0</v>
      </c>
      <c r="C114" s="23">
        <f ca="1">ARMSA_P1_T!H44</f>
        <v>0</v>
      </c>
      <c r="D114" s="23">
        <f ca="1">ARMSA_P4_B!H44</f>
        <v>0</v>
      </c>
      <c r="E114" s="23">
        <f ca="1">ARMSA_P4_T!H44</f>
        <v>4</v>
      </c>
      <c r="F114" s="23">
        <f ca="1">ARMSA_P8_B!H44</f>
        <v>0</v>
      </c>
      <c r="G114" s="23">
        <f ca="1">ARMSA_P8_T!H44</f>
        <v>0</v>
      </c>
      <c r="H114" s="23">
        <f ca="1">SUM(B114:G114)</f>
        <v>4</v>
      </c>
      <c r="I114" s="20">
        <f ca="1">AVERAGE(B114:G114)</f>
        <v>0.66666666666666663</v>
      </c>
      <c r="J114" s="20">
        <f ca="1">STDEV(B114:G114)</f>
        <v>1.6329931618554521</v>
      </c>
      <c r="K114" s="20">
        <f ca="1">J114/SQRT(6)</f>
        <v>0.66666666666666674</v>
      </c>
      <c r="L114" s="20">
        <f ca="1">IF(H114=0,0,-1*((H114/H79)*(LN(H114/H79))))</f>
        <v>0.31585296697210141</v>
      </c>
      <c r="M114" s="48">
        <f ca="1">IF(H114=0,0,(H114/H79)^2)</f>
        <v>3.6281179138321989E-2</v>
      </c>
    </row>
    <row r="115" spans="1:13">
      <c r="A115" s="38" t="s">
        <v>275</v>
      </c>
      <c r="B115" s="23">
        <f ca="1">ARMSA_P1_B!H45</f>
        <v>0</v>
      </c>
      <c r="C115" s="23">
        <f ca="1">ARMSA_P1_T!H45</f>
        <v>0</v>
      </c>
      <c r="D115" s="23">
        <f ca="1">ARMSA_P4_B!H45</f>
        <v>0</v>
      </c>
      <c r="E115" s="23">
        <f ca="1">ARMSA_P4_T!H45</f>
        <v>0</v>
      </c>
      <c r="F115" s="23">
        <f ca="1">ARMSA_P8_B!H45</f>
        <v>2</v>
      </c>
      <c r="G115" s="23">
        <f ca="1">ARMSA_P8_T!H45</f>
        <v>0</v>
      </c>
      <c r="H115" s="23">
        <f ca="1">SUM(B115:G115)</f>
        <v>2</v>
      </c>
      <c r="I115" s="20">
        <f ca="1">AVERAGE(B115:G115)</f>
        <v>0.33333333333333331</v>
      </c>
      <c r="J115" s="20">
        <f ca="1">STDEV(B115:G115)</f>
        <v>0.81649658092772603</v>
      </c>
      <c r="K115" s="20">
        <f ca="1">J115/SQRT(6)</f>
        <v>0.33333333333333337</v>
      </c>
      <c r="L115" s="20">
        <f ca="1">IF(H115=0,0,-1*((H115/H79)*(LN(H115/H79))))</f>
        <v>0.22394050068223595</v>
      </c>
      <c r="M115" s="48">
        <f ca="1">IF(H115=0,0,(H115/H79)^2)</f>
        <v>9.0702947845804974E-3</v>
      </c>
    </row>
    <row r="116" spans="1:13">
      <c r="A116" s="38" t="s">
        <v>276</v>
      </c>
      <c r="B116" s="23">
        <f ca="1">ARMSA_P1_B!H46</f>
        <v>1</v>
      </c>
      <c r="C116" s="23">
        <f ca="1">ARMSA_P1_T!H46</f>
        <v>0</v>
      </c>
      <c r="D116" s="23">
        <f ca="1">ARMSA_P4_B!H46</f>
        <v>10</v>
      </c>
      <c r="E116" s="23">
        <f ca="1">ARMSA_P4_T!H46</f>
        <v>0</v>
      </c>
      <c r="F116" s="23">
        <f ca="1">ARMSA_P8_B!H46</f>
        <v>2</v>
      </c>
      <c r="G116" s="23">
        <f ca="1">ARMSA_P8_T!H46</f>
        <v>2</v>
      </c>
      <c r="H116" s="23">
        <f ca="1">SUM(B116:G116)</f>
        <v>15</v>
      </c>
      <c r="I116" s="20">
        <f ca="1">AVERAGE(B116:G116)</f>
        <v>2.5</v>
      </c>
      <c r="J116" s="20">
        <f ca="1">STDEV(B116:G116)</f>
        <v>3.7815340802378077</v>
      </c>
      <c r="K116" s="20">
        <f ca="1">J116/SQRT(6)</f>
        <v>1.5438048235879218</v>
      </c>
      <c r="L116" s="20">
        <f ca="1">IF(H116=0,0,-1*((H116/H79)*(LN(H116/H79))))</f>
        <v>0.24033731187229493</v>
      </c>
      <c r="M116" s="48">
        <f ca="1">IF(H116=0,0,(H116/H79)^2)</f>
        <v>0.51020408163265307</v>
      </c>
    </row>
    <row r="117" spans="1:13">
      <c r="A117" s="39" t="s">
        <v>136</v>
      </c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2">
        <f ca="1">SUM(L118:L118)</f>
        <v>0</v>
      </c>
      <c r="M117" s="49">
        <f ca="1">1-SUM(M118:M118)</f>
        <v>0</v>
      </c>
    </row>
    <row r="118" spans="1:13">
      <c r="A118" s="38" t="s">
        <v>277</v>
      </c>
      <c r="B118" s="23">
        <f ca="1">ARMSA_P1_B!H48</f>
        <v>0</v>
      </c>
      <c r="C118" s="23">
        <f ca="1">ARMSA_P1_T!H48</f>
        <v>0</v>
      </c>
      <c r="D118" s="23">
        <f ca="1">ARMSA_P4_B!H48</f>
        <v>0</v>
      </c>
      <c r="E118" s="23">
        <f ca="1">ARMSA_P4_T!H48</f>
        <v>0</v>
      </c>
      <c r="F118" s="23">
        <f ca="1">ARMSA_P8_B!H48</f>
        <v>1</v>
      </c>
      <c r="G118" s="23">
        <f ca="1">ARMSA_P8_T!H48</f>
        <v>0</v>
      </c>
      <c r="H118" s="23">
        <f ca="1">SUM(B118:G118)</f>
        <v>1</v>
      </c>
      <c r="I118" s="20">
        <f ca="1">AVERAGE(B118:G118)</f>
        <v>0.16666666666666666</v>
      </c>
      <c r="J118" s="20">
        <f ca="1">STDEV(B118:G118)</f>
        <v>0.40824829046386302</v>
      </c>
      <c r="K118" s="20">
        <f ca="1">J118/SQRT(6)</f>
        <v>0.16666666666666669</v>
      </c>
      <c r="L118" s="20">
        <f ca="1">IF(H118=0,0,-1*((H118/H80)*(LN(H118/H80))))</f>
        <v>0</v>
      </c>
      <c r="M118" s="48">
        <f ca="1">IF(H118=0,0,(H118/H80)^2)</f>
        <v>1</v>
      </c>
    </row>
    <row r="119" spans="1:13">
      <c r="A119" s="39" t="s">
        <v>138</v>
      </c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2">
        <f ca="1">SUM(L120:L123)</f>
        <v>1.0547209169068124</v>
      </c>
      <c r="M119" s="49">
        <f ca="1">1-SUM(M120:M123)</f>
        <v>0.58163265306122458</v>
      </c>
    </row>
    <row r="120" spans="1:13">
      <c r="A120" s="38" t="s">
        <v>278</v>
      </c>
      <c r="B120" s="23">
        <f ca="1">ARMSA_P1_B!H50</f>
        <v>1</v>
      </c>
      <c r="C120" s="23">
        <f ca="1">ARMSA_P1_T!H50</f>
        <v>0</v>
      </c>
      <c r="D120" s="23">
        <f ca="1">ARMSA_P4_B!H50</f>
        <v>0</v>
      </c>
      <c r="E120" s="23">
        <f ca="1">ARMSA_P4_T!H50</f>
        <v>6</v>
      </c>
      <c r="F120" s="23">
        <f ca="1">ARMSA_P8_B!H50</f>
        <v>0</v>
      </c>
      <c r="G120" s="23">
        <f ca="1">ARMSA_P8_T!H50</f>
        <v>1</v>
      </c>
      <c r="H120" s="23">
        <f ca="1">SUM(B120:G120)</f>
        <v>8</v>
      </c>
      <c r="I120" s="20">
        <f ca="1">AVERAGE(B120:G120)</f>
        <v>1.3333333333333333</v>
      </c>
      <c r="J120" s="20">
        <f ca="1">STDEV(B120:G120)</f>
        <v>2.3380903889000244</v>
      </c>
      <c r="K120" s="20">
        <f ca="1">J120/SQRT(6)</f>
        <v>0.95452140421842369</v>
      </c>
      <c r="L120" s="20">
        <f ca="1">IF(H120=0,0,-1*((H120/H81)*(LN(H120/H81))))</f>
        <v>0.31978045024881302</v>
      </c>
      <c r="M120" s="48">
        <f ca="1">IF(H120=0,0,(H120/H81)^2)</f>
        <v>0.32653061224489793</v>
      </c>
    </row>
    <row r="121" spans="1:13">
      <c r="A121" s="38" t="s">
        <v>279</v>
      </c>
      <c r="B121" s="23">
        <f ca="1">ARMSA_P1_B!H51</f>
        <v>0</v>
      </c>
      <c r="C121" s="23">
        <f ca="1">ARMSA_P1_T!H51</f>
        <v>0</v>
      </c>
      <c r="D121" s="23">
        <f ca="1">ARMSA_P4_B!H51</f>
        <v>2</v>
      </c>
      <c r="E121" s="23">
        <f ca="1">ARMSA_P4_T!H51</f>
        <v>0</v>
      </c>
      <c r="F121" s="23">
        <f ca="1">ARMSA_P8_B!H51</f>
        <v>0</v>
      </c>
      <c r="G121" s="23">
        <f ca="1">ARMSA_P8_T!H51</f>
        <v>2</v>
      </c>
      <c r="H121" s="23">
        <f ca="1">SUM(B121:G121)</f>
        <v>4</v>
      </c>
      <c r="I121" s="20">
        <f ca="1">AVERAGE(B121:G121)</f>
        <v>0.66666666666666663</v>
      </c>
      <c r="J121" s="20">
        <f ca="1">STDEV(B121:G121)</f>
        <v>1.0327955589886446</v>
      </c>
      <c r="K121" s="20">
        <f ca="1">J121/SQRT(6)</f>
        <v>0.42163702135578401</v>
      </c>
      <c r="L121" s="20">
        <f ca="1">IF(H121=0,0,-1*((H121/H81)*(LN(H121/H81))))</f>
        <v>0.35793227671296229</v>
      </c>
      <c r="M121" s="48">
        <f ca="1">IF(H121=0,0,(H121/H81)^2)</f>
        <v>8.1632653061224483E-2</v>
      </c>
    </row>
    <row r="122" spans="1:13">
      <c r="A122" s="38" t="s">
        <v>280</v>
      </c>
      <c r="B122" s="23">
        <f ca="1">ARMSA_P1_B!H52</f>
        <v>0</v>
      </c>
      <c r="C122" s="23">
        <f ca="1">ARMSA_P1_T!H52</f>
        <v>0</v>
      </c>
      <c r="D122" s="23">
        <f ca="1">ARMSA_P4_B!H52</f>
        <v>0</v>
      </c>
      <c r="E122" s="23">
        <f ca="1">ARMSA_P4_T!H52</f>
        <v>0</v>
      </c>
      <c r="F122" s="23">
        <f ca="1">ARMSA_P8_B!H52</f>
        <v>0</v>
      </c>
      <c r="G122" s="23">
        <f ca="1">ARMSA_P8_T!H52</f>
        <v>1</v>
      </c>
      <c r="H122" s="23">
        <f ca="1">SUM(B122:G122)</f>
        <v>1</v>
      </c>
      <c r="I122" s="20">
        <f ca="1">AVERAGE(B122:G122)</f>
        <v>0.16666666666666666</v>
      </c>
      <c r="J122" s="20">
        <f ca="1">STDEV(B122:G122)</f>
        <v>0.40824829046386302</v>
      </c>
      <c r="K122" s="20">
        <f ca="1">J122/SQRT(6)</f>
        <v>0.16666666666666669</v>
      </c>
      <c r="L122" s="20">
        <f ca="1">IF(H122=0,0,-1*((H122/H81)*(LN(H122/H81))))</f>
        <v>0.18850409497251847</v>
      </c>
      <c r="M122" s="48">
        <f ca="1">IF(H122=0,0,(H122/H81)^2)</f>
        <v>5.1020408163265302E-3</v>
      </c>
    </row>
    <row r="123" spans="1:13">
      <c r="A123" s="38" t="s">
        <v>281</v>
      </c>
      <c r="B123" s="23">
        <f ca="1">ARMSA_P1_B!H53</f>
        <v>0</v>
      </c>
      <c r="C123" s="23">
        <f ca="1">ARMSA_P1_T!H53</f>
        <v>0</v>
      </c>
      <c r="D123" s="23">
        <f ca="1">ARMSA_P4_B!H53</f>
        <v>0</v>
      </c>
      <c r="E123" s="23">
        <f ca="1">ARMSA_P4_T!H53</f>
        <v>0</v>
      </c>
      <c r="F123" s="23">
        <f ca="1">ARMSA_P8_B!H53</f>
        <v>1</v>
      </c>
      <c r="G123" s="23">
        <f ca="1">ARMSA_P8_T!H53</f>
        <v>0</v>
      </c>
      <c r="H123" s="23">
        <f ca="1">SUM(B123:G123)</f>
        <v>1</v>
      </c>
      <c r="I123" s="20">
        <f ca="1">AVERAGE(B123:G123)</f>
        <v>0.16666666666666666</v>
      </c>
      <c r="J123" s="20">
        <f ca="1">STDEV(B123:G123)</f>
        <v>0.40824829046386302</v>
      </c>
      <c r="K123" s="20">
        <f ca="1">J123/SQRT(6)</f>
        <v>0.16666666666666669</v>
      </c>
      <c r="L123" s="20">
        <f ca="1">IF(H123=0,0,-1*((H123/H81)*(LN(H123/H81))))</f>
        <v>0.18850409497251847</v>
      </c>
      <c r="M123" s="48">
        <f ca="1">IF(H123=0,0,(H123/H81)^2)</f>
        <v>5.1020408163265302E-3</v>
      </c>
    </row>
    <row r="124" spans="1:13">
      <c r="A124" s="39" t="s">
        <v>140</v>
      </c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45"/>
    </row>
    <row r="125" spans="1:13">
      <c r="A125" s="38" t="s">
        <v>172</v>
      </c>
      <c r="B125" s="23">
        <f ca="1">ARMSA_P1_B!H55</f>
        <v>0</v>
      </c>
      <c r="C125" s="23">
        <f ca="1">ARMSA_P1_T!H55</f>
        <v>0</v>
      </c>
      <c r="D125" s="23">
        <f ca="1">ARMSA_P4_B!H55</f>
        <v>15</v>
      </c>
      <c r="E125" s="23">
        <f ca="1">ARMSA_P4_T!H55</f>
        <v>1</v>
      </c>
      <c r="F125" s="23">
        <f ca="1">ARMSA_P8_B!H55</f>
        <v>14</v>
      </c>
      <c r="G125" s="23">
        <f ca="1">ARMSA_P8_T!H55</f>
        <v>2</v>
      </c>
      <c r="H125" s="23">
        <f ca="1">SUM(B125:G125)</f>
        <v>32</v>
      </c>
      <c r="I125" s="20">
        <f ca="1">AVERAGE(B125:G125)</f>
        <v>5.333333333333333</v>
      </c>
      <c r="J125" s="20">
        <f ca="1">STDEV(B125:G125)</f>
        <v>7.1460945044595281</v>
      </c>
      <c r="K125" s="20">
        <f ca="1">J125/SQRT(6)</f>
        <v>2.9173808649388091</v>
      </c>
      <c r="L125" s="20"/>
      <c r="M125" s="48">
        <f ca="1">IF(H125=0,0,(H125/H82)^2)</f>
        <v>1</v>
      </c>
    </row>
    <row r="126" spans="1:13">
      <c r="A126" s="38"/>
      <c r="M126" s="43"/>
    </row>
    <row r="127" spans="1:13">
      <c r="A127" s="35" t="s">
        <v>288</v>
      </c>
      <c r="H127" s="17" t="s">
        <v>283</v>
      </c>
      <c r="I127" s="17" t="s">
        <v>252</v>
      </c>
      <c r="J127" s="17" t="s">
        <v>253</v>
      </c>
      <c r="K127" s="17" t="s">
        <v>254</v>
      </c>
      <c r="M127" s="43"/>
    </row>
    <row r="128" spans="1:13">
      <c r="A128" s="35" t="s">
        <v>289</v>
      </c>
      <c r="M128" s="43"/>
    </row>
    <row r="129" spans="1:13" ht="15.75" thickBot="1">
      <c r="A129" s="38"/>
      <c r="M129" s="43"/>
    </row>
    <row r="130" spans="1:13" ht="15.75" thickTop="1">
      <c r="A130" s="34" t="s">
        <v>290</v>
      </c>
      <c r="B130" s="32">
        <f t="shared" ref="B130:G130" ca="1" si="9">SUM(B131:B141)</f>
        <v>1.5568228820086125</v>
      </c>
      <c r="C130" s="32">
        <f t="shared" ca="1" si="9"/>
        <v>1.0302211476235266</v>
      </c>
      <c r="D130" s="32">
        <f t="shared" ca="1" si="9"/>
        <v>1.7654740564529807</v>
      </c>
      <c r="E130" s="32">
        <f t="shared" ca="1" si="9"/>
        <v>1.7086614927103636</v>
      </c>
      <c r="F130" s="32">
        <f t="shared" ca="1" si="9"/>
        <v>1.5017711892308665</v>
      </c>
      <c r="G130" s="32">
        <f t="shared" ca="1" si="9"/>
        <v>1.713275196157678</v>
      </c>
      <c r="H130" s="26"/>
      <c r="I130" s="26"/>
      <c r="J130" s="26"/>
      <c r="K130" s="26"/>
      <c r="L130" s="26"/>
      <c r="M130" s="42"/>
    </row>
    <row r="131" spans="1:13">
      <c r="A131" s="38" t="s">
        <v>118</v>
      </c>
      <c r="B131" s="20">
        <f t="shared" ref="B131:G131" ca="1" si="10">IF(B71=0,0,-1*((B71/B9)*(LN(B71/B9))))</f>
        <v>0</v>
      </c>
      <c r="C131" s="20">
        <f t="shared" ca="1" si="10"/>
        <v>0</v>
      </c>
      <c r="D131" s="20">
        <f t="shared" ca="1" si="10"/>
        <v>0</v>
      </c>
      <c r="E131" s="20">
        <f t="shared" ca="1" si="10"/>
        <v>0</v>
      </c>
      <c r="F131" s="20">
        <f t="shared" ca="1" si="10"/>
        <v>0</v>
      </c>
      <c r="G131" s="20">
        <f t="shared" ca="1" si="10"/>
        <v>0</v>
      </c>
      <c r="M131" s="43"/>
    </row>
    <row r="132" spans="1:13">
      <c r="A132" s="38" t="s">
        <v>120</v>
      </c>
      <c r="B132" s="20">
        <f t="shared" ref="B132:G132" ca="1" si="11">IF(B72=0,0,-1*((B72/B9)*(LN(B72/B9))))</f>
        <v>0.17328679513998632</v>
      </c>
      <c r="C132" s="20">
        <f t="shared" ca="1" si="11"/>
        <v>0.29375226827858475</v>
      </c>
      <c r="D132" s="20">
        <f t="shared" ca="1" si="11"/>
        <v>0.29589857247849644</v>
      </c>
      <c r="E132" s="20">
        <f t="shared" ca="1" si="11"/>
        <v>0.17503748350931062</v>
      </c>
      <c r="F132" s="20">
        <f t="shared" ca="1" si="11"/>
        <v>0.27525579989219662</v>
      </c>
      <c r="G132" s="20">
        <f t="shared" ca="1" si="11"/>
        <v>0.24626725245045883</v>
      </c>
      <c r="M132" s="43"/>
    </row>
    <row r="133" spans="1:13">
      <c r="A133" s="38" t="s">
        <v>122</v>
      </c>
      <c r="B133" s="20">
        <f t="shared" ref="B133:G133" ca="1" si="12">IF(B73=0,0,-1*((B73/B9)*(LN(B73/B9))))</f>
        <v>0.31387058129468842</v>
      </c>
      <c r="C133" s="20">
        <f t="shared" ca="1" si="12"/>
        <v>0</v>
      </c>
      <c r="D133" s="20">
        <f t="shared" ca="1" si="12"/>
        <v>0.36727180038622403</v>
      </c>
      <c r="E133" s="20">
        <f t="shared" ca="1" si="12"/>
        <v>0.24413606414846883</v>
      </c>
      <c r="F133" s="20">
        <f t="shared" ca="1" si="12"/>
        <v>0.34004176305146527</v>
      </c>
      <c r="G133" s="20">
        <f t="shared" ca="1" si="12"/>
        <v>0.17682838864033554</v>
      </c>
      <c r="M133" s="43"/>
    </row>
    <row r="134" spans="1:13">
      <c r="A134" s="38" t="s">
        <v>124</v>
      </c>
      <c r="B134" s="20">
        <f t="shared" ref="B134:G134" ca="1" si="13">IF(B74=0,0,-1*((B74/B9)*(LN(B74/B9))))</f>
        <v>6.4982548177494867E-2</v>
      </c>
      <c r="C134" s="20">
        <f t="shared" ca="1" si="13"/>
        <v>0.10830424696249145</v>
      </c>
      <c r="D134" s="20">
        <f t="shared" ca="1" si="13"/>
        <v>7.9424904043074007E-2</v>
      </c>
      <c r="E134" s="20">
        <f t="shared" ca="1" si="13"/>
        <v>0.17503748350931062</v>
      </c>
      <c r="F134" s="20">
        <f t="shared" ca="1" si="13"/>
        <v>0</v>
      </c>
      <c r="G134" s="20">
        <f t="shared" ca="1" si="13"/>
        <v>0.3433268186958584</v>
      </c>
      <c r="M134" s="43"/>
    </row>
    <row r="135" spans="1:13">
      <c r="A135" s="38" t="s">
        <v>126</v>
      </c>
      <c r="B135" s="20">
        <f t="shared" ref="B135:G135" ca="1" si="14">IF(B75=0,0,-1*((B75/B9)*(LN(B75/B9))))</f>
        <v>0</v>
      </c>
      <c r="C135" s="20">
        <f t="shared" ca="1" si="14"/>
        <v>0.10830424696249145</v>
      </c>
      <c r="D135" s="20">
        <f t="shared" ca="1" si="14"/>
        <v>0</v>
      </c>
      <c r="E135" s="20">
        <f t="shared" ca="1" si="14"/>
        <v>0</v>
      </c>
      <c r="F135" s="20">
        <f t="shared" ca="1" si="14"/>
        <v>7.824046010856292E-2</v>
      </c>
      <c r="G135" s="20">
        <f t="shared" ca="1" si="14"/>
        <v>0</v>
      </c>
      <c r="M135" s="43"/>
    </row>
    <row r="136" spans="1:13">
      <c r="A136" s="38" t="s">
        <v>128</v>
      </c>
      <c r="B136" s="20">
        <f t="shared" ref="B136:G136" ca="1" si="15">IF(B76=0,0,-1*((B76/B9)*(LN(B76/B9))))</f>
        <v>0.19917540397856026</v>
      </c>
      <c r="C136" s="20">
        <f t="shared" ca="1" si="15"/>
        <v>0</v>
      </c>
      <c r="D136" s="20">
        <f t="shared" ca="1" si="15"/>
        <v>0.23289616180372719</v>
      </c>
      <c r="E136" s="20">
        <f t="shared" ca="1" si="15"/>
        <v>0</v>
      </c>
      <c r="F136" s="20">
        <f t="shared" ca="1" si="15"/>
        <v>7.824046010856292E-2</v>
      </c>
      <c r="G136" s="20">
        <f t="shared" ca="1" si="15"/>
        <v>0</v>
      </c>
      <c r="M136" s="43"/>
    </row>
    <row r="137" spans="1:13">
      <c r="A137" s="38" t="s">
        <v>130</v>
      </c>
      <c r="B137" s="20">
        <f t="shared" ref="B137:G137" ca="1" si="16">IF(B77=0,0,-1*((B77/B9)*(LN(B77/B9))))</f>
        <v>0.31387058129468842</v>
      </c>
      <c r="C137" s="20">
        <f t="shared" ca="1" si="16"/>
        <v>0.34657359027997264</v>
      </c>
      <c r="D137" s="20">
        <f t="shared" ca="1" si="16"/>
        <v>0.13055808643064004</v>
      </c>
      <c r="E137" s="20">
        <f t="shared" ca="1" si="16"/>
        <v>0.36739730169413926</v>
      </c>
      <c r="F137" s="20">
        <f t="shared" ca="1" si="16"/>
        <v>7.824046010856292E-2</v>
      </c>
      <c r="G137" s="20">
        <f t="shared" ca="1" si="16"/>
        <v>0.29428214387920093</v>
      </c>
      <c r="M137" s="43"/>
    </row>
    <row r="138" spans="1:13">
      <c r="A138" s="38" t="s">
        <v>132</v>
      </c>
      <c r="B138" s="20">
        <f t="shared" ref="B138:G138" ca="1" si="17">IF(B78=0,0,-1*((B78/B9)*(LN(B78/B9))))</f>
        <v>0.3616718757682047</v>
      </c>
      <c r="C138" s="20">
        <f t="shared" ca="1" si="17"/>
        <v>0.17328679513998632</v>
      </c>
      <c r="D138" s="20">
        <f t="shared" ca="1" si="17"/>
        <v>0.20453272955026416</v>
      </c>
      <c r="E138" s="20">
        <f t="shared" ca="1" si="17"/>
        <v>0.34807517565758767</v>
      </c>
      <c r="F138" s="20">
        <f t="shared" ca="1" si="17"/>
        <v>0.29321303419972966</v>
      </c>
      <c r="G138" s="20">
        <f t="shared" ca="1" si="17"/>
        <v>0.36496842306164534</v>
      </c>
      <c r="M138" s="43"/>
    </row>
    <row r="139" spans="1:13">
      <c r="A139" s="38" t="s">
        <v>134</v>
      </c>
      <c r="B139" s="20">
        <f t="shared" ref="B139:G139" ca="1" si="18">IF(B79=0,0,-1*((B79/B9)*(LN(B79/B9))))</f>
        <v>6.4982548177494867E-2</v>
      </c>
      <c r="C139" s="20">
        <f t="shared" ca="1" si="18"/>
        <v>0</v>
      </c>
      <c r="D139" s="20">
        <f t="shared" ca="1" si="18"/>
        <v>0.32433371532991451</v>
      </c>
      <c r="E139" s="20">
        <f t="shared" ca="1" si="18"/>
        <v>0.17503748350931062</v>
      </c>
      <c r="F139" s="20">
        <f t="shared" ca="1" si="18"/>
        <v>0.20205829154466046</v>
      </c>
      <c r="G139" s="20">
        <f t="shared" ca="1" si="18"/>
        <v>0.11077378078984343</v>
      </c>
      <c r="M139" s="43"/>
    </row>
    <row r="140" spans="1:13">
      <c r="A140" s="38" t="s">
        <v>136</v>
      </c>
      <c r="B140" s="20">
        <f t="shared" ref="B140:G140" ca="1" si="19">IF(B80=0,0,-1*((B80/B9)*(LN(B80/B9))))</f>
        <v>0</v>
      </c>
      <c r="C140" s="20">
        <f t="shared" ca="1" si="19"/>
        <v>0</v>
      </c>
      <c r="D140" s="20">
        <f t="shared" ca="1" si="19"/>
        <v>0</v>
      </c>
      <c r="E140" s="20">
        <f t="shared" ca="1" si="19"/>
        <v>0</v>
      </c>
      <c r="F140" s="20">
        <f t="shared" ca="1" si="19"/>
        <v>7.824046010856292E-2</v>
      </c>
      <c r="G140" s="20">
        <f t="shared" ca="1" si="19"/>
        <v>0</v>
      </c>
      <c r="M140" s="43"/>
    </row>
    <row r="141" spans="1:13">
      <c r="A141" s="38" t="s">
        <v>138</v>
      </c>
      <c r="B141" s="20">
        <f t="shared" ref="B141:G141" ca="1" si="20">IF(B81=0,0,-1*((B81/B9)*(LN(B81/B9))))</f>
        <v>6.4982548177494867E-2</v>
      </c>
      <c r="C141" s="20">
        <f t="shared" ca="1" si="20"/>
        <v>0</v>
      </c>
      <c r="D141" s="20">
        <f t="shared" ca="1" si="20"/>
        <v>0.13055808643064004</v>
      </c>
      <c r="E141" s="20">
        <f t="shared" ca="1" si="20"/>
        <v>0.22394050068223595</v>
      </c>
      <c r="F141" s="20">
        <f t="shared" ca="1" si="20"/>
        <v>7.824046010856292E-2</v>
      </c>
      <c r="G141" s="20">
        <f t="shared" ca="1" si="20"/>
        <v>0.17682838864033554</v>
      </c>
      <c r="M141" s="43"/>
    </row>
    <row r="142" spans="1:13" ht="15.75" thickBot="1">
      <c r="A142" s="40" t="s">
        <v>140</v>
      </c>
      <c r="B142" s="27"/>
      <c r="C142" s="27"/>
      <c r="D142" s="27"/>
      <c r="E142" s="27"/>
      <c r="F142" s="27"/>
      <c r="G142" s="27"/>
      <c r="H142" s="27"/>
      <c r="I142" s="27"/>
      <c r="J142" s="27"/>
      <c r="K142" s="27"/>
      <c r="L142" s="27"/>
      <c r="M142" s="44"/>
    </row>
    <row r="143" spans="1:13" ht="15.75" thickTop="1">
      <c r="A143" s="34" t="s">
        <v>291</v>
      </c>
      <c r="B143" s="32">
        <f t="shared" ref="B143:G143" ca="1" si="21">1-SUM(B144:B154)</f>
        <v>0.7275390625</v>
      </c>
      <c r="C143" s="32">
        <f t="shared" ca="1" si="21"/>
        <v>0.541015625</v>
      </c>
      <c r="D143" s="32">
        <f t="shared" ca="1" si="21"/>
        <v>0.79050395668471474</v>
      </c>
      <c r="E143" s="32">
        <f t="shared" ca="1" si="21"/>
        <v>0.78004535147392295</v>
      </c>
      <c r="F143" s="32">
        <f t="shared" ca="1" si="21"/>
        <v>0.67599999999999993</v>
      </c>
      <c r="G143" s="32">
        <f t="shared" ca="1" si="21"/>
        <v>0.78928199791883458</v>
      </c>
      <c r="H143" s="26"/>
      <c r="I143" s="26"/>
      <c r="J143" s="26"/>
      <c r="K143" s="26"/>
      <c r="L143" s="26"/>
      <c r="M143" s="42"/>
    </row>
    <row r="144" spans="1:13">
      <c r="A144" s="38" t="s">
        <v>118</v>
      </c>
      <c r="B144" s="20">
        <f t="shared" ref="B144:G144" ca="1" si="22">IF(B71=0,0,(B71/B9)^2)</f>
        <v>0</v>
      </c>
      <c r="C144" s="20">
        <f t="shared" ca="1" si="22"/>
        <v>0</v>
      </c>
      <c r="D144" s="20">
        <f t="shared" ca="1" si="22"/>
        <v>0</v>
      </c>
      <c r="E144" s="20">
        <f t="shared" ca="1" si="22"/>
        <v>0</v>
      </c>
      <c r="F144" s="20">
        <f t="shared" ca="1" si="22"/>
        <v>0</v>
      </c>
      <c r="G144" s="20">
        <f t="shared" ca="1" si="22"/>
        <v>0</v>
      </c>
      <c r="M144" s="43"/>
    </row>
    <row r="145" spans="1:13">
      <c r="A145" s="38" t="s">
        <v>120</v>
      </c>
      <c r="B145" s="20">
        <f t="shared" ref="B145:G145" ca="1" si="23">IF(B72=0,0,(B72/B9)^2)</f>
        <v>3.90625E-3</v>
      </c>
      <c r="C145" s="20">
        <f t="shared" ca="1" si="23"/>
        <v>0.390625</v>
      </c>
      <c r="D145" s="20">
        <f t="shared" ca="1" si="23"/>
        <v>2.665556018325697E-2</v>
      </c>
      <c r="E145" s="20">
        <f t="shared" ca="1" si="23"/>
        <v>4.0312421264802212E-3</v>
      </c>
      <c r="F145" s="20">
        <f t="shared" ca="1" si="23"/>
        <v>1.9600000000000003E-2</v>
      </c>
      <c r="G145" s="20">
        <f t="shared" ca="1" si="23"/>
        <v>1.27471383975026E-2</v>
      </c>
      <c r="M145" s="43"/>
    </row>
    <row r="146" spans="1:13">
      <c r="A146" s="38" t="s">
        <v>122</v>
      </c>
      <c r="B146" s="20">
        <f t="shared" ref="B146:G146" ca="1" si="24">IF(B73=0,0,(B73/B9)^2)</f>
        <v>3.515625E-2</v>
      </c>
      <c r="C146" s="20">
        <f t="shared" ca="1" si="24"/>
        <v>0</v>
      </c>
      <c r="D146" s="20">
        <f t="shared" ca="1" si="24"/>
        <v>0.12036651395251978</v>
      </c>
      <c r="E146" s="20">
        <f t="shared" ca="1" si="24"/>
        <v>1.2345679012345678E-2</v>
      </c>
      <c r="F146" s="20">
        <f t="shared" ca="1" si="24"/>
        <v>0.27040000000000003</v>
      </c>
      <c r="G146" s="20">
        <f t="shared" ca="1" si="24"/>
        <v>4.1623309053069714E-3</v>
      </c>
      <c r="M146" s="43"/>
    </row>
    <row r="147" spans="1:13">
      <c r="A147" s="38" t="s">
        <v>124</v>
      </c>
      <c r="B147" s="20">
        <f t="shared" ref="B147:G147" ca="1" si="25">IF(B74=0,0,(B74/B9)^2)</f>
        <v>2.44140625E-4</v>
      </c>
      <c r="C147" s="20">
        <f t="shared" ca="1" si="25"/>
        <v>9.765625E-4</v>
      </c>
      <c r="D147" s="20">
        <f t="shared" ca="1" si="25"/>
        <v>4.1649312786339016E-4</v>
      </c>
      <c r="E147" s="20">
        <f t="shared" ca="1" si="25"/>
        <v>4.0312421264802212E-3</v>
      </c>
      <c r="F147" s="20">
        <f t="shared" ca="1" si="25"/>
        <v>0</v>
      </c>
      <c r="G147" s="20">
        <f t="shared" ca="1" si="25"/>
        <v>5.8532778355879299E-2</v>
      </c>
      <c r="M147" s="43"/>
    </row>
    <row r="148" spans="1:13">
      <c r="A148" s="38" t="s">
        <v>126</v>
      </c>
      <c r="B148" s="20">
        <f t="shared" ref="B148:G148" ca="1" si="26">IF(B75=0,0,(B75/B9)^2)</f>
        <v>0</v>
      </c>
      <c r="C148" s="20">
        <f t="shared" ca="1" si="26"/>
        <v>9.765625E-4</v>
      </c>
      <c r="D148" s="20">
        <f t="shared" ca="1" si="26"/>
        <v>0</v>
      </c>
      <c r="E148" s="20">
        <f t="shared" ca="1" si="26"/>
        <v>0</v>
      </c>
      <c r="F148" s="20">
        <f t="shared" ca="1" si="26"/>
        <v>4.0000000000000002E-4</v>
      </c>
      <c r="G148" s="20">
        <f t="shared" ca="1" si="26"/>
        <v>0</v>
      </c>
      <c r="M148" s="43"/>
    </row>
    <row r="149" spans="1:13">
      <c r="A149" s="38" t="s">
        <v>128</v>
      </c>
      <c r="B149" s="20">
        <f t="shared" ref="B149:G149" ca="1" si="27">IF(B76=0,0,(B76/B9)^2)</f>
        <v>6.103515625E-3</v>
      </c>
      <c r="C149" s="20">
        <f t="shared" ca="1" si="27"/>
        <v>0</v>
      </c>
      <c r="D149" s="20">
        <f t="shared" ca="1" si="27"/>
        <v>1.0412328196584757E-2</v>
      </c>
      <c r="E149" s="20">
        <f t="shared" ca="1" si="27"/>
        <v>0</v>
      </c>
      <c r="F149" s="20">
        <f t="shared" ca="1" si="27"/>
        <v>4.0000000000000002E-4</v>
      </c>
      <c r="G149" s="20">
        <f t="shared" ca="1" si="27"/>
        <v>0</v>
      </c>
      <c r="M149" s="43"/>
    </row>
    <row r="150" spans="1:13">
      <c r="A150" s="38" t="s">
        <v>130</v>
      </c>
      <c r="B150" s="20">
        <f t="shared" ref="B150:G150" ca="1" si="28">IF(B77=0,0,(B77/B9)^2)</f>
        <v>3.515625E-2</v>
      </c>
      <c r="C150" s="20">
        <f t="shared" ca="1" si="28"/>
        <v>6.25E-2</v>
      </c>
      <c r="D150" s="20">
        <f t="shared" ca="1" si="28"/>
        <v>1.6659725114535606E-3</v>
      </c>
      <c r="E150" s="20">
        <f t="shared" ca="1" si="28"/>
        <v>0.12194507432602669</v>
      </c>
      <c r="F150" s="20">
        <f t="shared" ca="1" si="28"/>
        <v>4.0000000000000002E-4</v>
      </c>
      <c r="G150" s="20">
        <f t="shared" ca="1" si="28"/>
        <v>2.6014568158168574E-2</v>
      </c>
      <c r="M150" s="43"/>
    </row>
    <row r="151" spans="1:13">
      <c r="A151" s="38" t="s">
        <v>132</v>
      </c>
      <c r="B151" s="20">
        <f t="shared" ref="B151:G151" ca="1" si="29">IF(B78=0,0,(B78/B9)^2)</f>
        <v>0.19140625</v>
      </c>
      <c r="C151" s="20">
        <f t="shared" ca="1" si="29"/>
        <v>3.90625E-3</v>
      </c>
      <c r="D151" s="20">
        <f t="shared" ca="1" si="29"/>
        <v>6.6638900458142426E-3</v>
      </c>
      <c r="E151" s="20">
        <f t="shared" ca="1" si="29"/>
        <v>6.449987402368354E-2</v>
      </c>
      <c r="F151" s="20">
        <f t="shared" ca="1" si="29"/>
        <v>2.5600000000000001E-2</v>
      </c>
      <c r="G151" s="20">
        <f t="shared" ca="1" si="29"/>
        <v>0.1040582726326743</v>
      </c>
      <c r="M151" s="43"/>
    </row>
    <row r="152" spans="1:13">
      <c r="A152" s="38" t="s">
        <v>134</v>
      </c>
      <c r="B152" s="20">
        <f t="shared" ref="B152:G152" ca="1" si="30">IF(B79=0,0,(B79/B9)^2)</f>
        <v>2.44140625E-4</v>
      </c>
      <c r="C152" s="20">
        <f t="shared" ca="1" si="30"/>
        <v>0</v>
      </c>
      <c r="D152" s="20">
        <f t="shared" ca="1" si="30"/>
        <v>4.1649312786339029E-2</v>
      </c>
      <c r="E152" s="20">
        <f t="shared" ca="1" si="30"/>
        <v>4.0312421264802212E-3</v>
      </c>
      <c r="F152" s="20">
        <f t="shared" ca="1" si="30"/>
        <v>6.4000000000000003E-3</v>
      </c>
      <c r="G152" s="20">
        <f t="shared" ca="1" si="30"/>
        <v>1.0405827263267429E-3</v>
      </c>
      <c r="M152" s="43"/>
    </row>
    <row r="153" spans="1:13">
      <c r="A153" s="38" t="s">
        <v>136</v>
      </c>
      <c r="B153" s="20">
        <f t="shared" ref="B153:G153" ca="1" si="31">IF(B80=0,0,(B80/B9)^2)</f>
        <v>0</v>
      </c>
      <c r="C153" s="20">
        <f t="shared" ca="1" si="31"/>
        <v>0</v>
      </c>
      <c r="D153" s="20">
        <f t="shared" ca="1" si="31"/>
        <v>0</v>
      </c>
      <c r="E153" s="20">
        <f t="shared" ca="1" si="31"/>
        <v>0</v>
      </c>
      <c r="F153" s="20">
        <f t="shared" ca="1" si="31"/>
        <v>4.0000000000000002E-4</v>
      </c>
      <c r="G153" s="20">
        <f t="shared" ca="1" si="31"/>
        <v>0</v>
      </c>
      <c r="M153" s="43"/>
    </row>
    <row r="154" spans="1:13">
      <c r="A154" s="38" t="s">
        <v>138</v>
      </c>
      <c r="B154" s="20">
        <f t="shared" ref="B154:G154" ca="1" si="32">IF(B81=0,0,(B81/B9)^2)</f>
        <v>2.44140625E-4</v>
      </c>
      <c r="C154" s="20">
        <f t="shared" ca="1" si="32"/>
        <v>0</v>
      </c>
      <c r="D154" s="20">
        <f t="shared" ca="1" si="32"/>
        <v>1.6659725114535606E-3</v>
      </c>
      <c r="E154" s="20">
        <f t="shared" ca="1" si="32"/>
        <v>9.0702947845804974E-3</v>
      </c>
      <c r="F154" s="20">
        <f t="shared" ca="1" si="32"/>
        <v>4.0000000000000002E-4</v>
      </c>
      <c r="G154" s="20">
        <f t="shared" ca="1" si="32"/>
        <v>4.1623309053069714E-3</v>
      </c>
      <c r="M154" s="43"/>
    </row>
    <row r="155" spans="1:13" ht="15.75" thickBot="1">
      <c r="A155" s="40" t="s">
        <v>140</v>
      </c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44"/>
    </row>
    <row r="156" spans="1:13" ht="15.75" thickTop="1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3163E-0465-496D-B6D7-522DC4F74EF1}">
  <dimension ref="A1:AH66"/>
  <sheetViews>
    <sheetView workbookViewId="0"/>
  </sheetViews>
  <sheetFormatPr defaultColWidth="11.42578125" defaultRowHeight="15"/>
  <cols>
    <col min="1" max="1" width="8.85546875" bestFit="1" customWidth="1"/>
    <col min="2" max="2" width="5.7109375" bestFit="1" customWidth="1"/>
    <col min="3" max="3" width="13.85546875" bestFit="1" customWidth="1"/>
    <col min="4" max="4" width="11.140625" bestFit="1" customWidth="1"/>
    <col min="5" max="5" width="48.5703125" bestFit="1" customWidth="1"/>
    <col min="6" max="6" width="47.42578125" bestFit="1" customWidth="1"/>
  </cols>
  <sheetData>
    <row r="1" spans="1:34" ht="16.5" thickTop="1" thickBot="1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6" t="s">
        <v>27</v>
      </c>
      <c r="AC1" s="6" t="s">
        <v>28</v>
      </c>
      <c r="AD1" s="6" t="s">
        <v>29</v>
      </c>
      <c r="AE1" s="6" t="s">
        <v>30</v>
      </c>
      <c r="AF1" s="6" t="s">
        <v>31</v>
      </c>
      <c r="AG1" s="6" t="s">
        <v>32</v>
      </c>
      <c r="AH1" s="6" t="s">
        <v>33</v>
      </c>
    </row>
    <row r="2" spans="1:34" ht="15.75" thickTop="1">
      <c r="A2" s="50" t="s">
        <v>62</v>
      </c>
      <c r="B2" s="10"/>
      <c r="C2" s="14" t="s">
        <v>63</v>
      </c>
      <c r="D2" s="14" t="s">
        <v>36</v>
      </c>
      <c r="E2" s="14" t="s">
        <v>64</v>
      </c>
      <c r="F2" s="14" t="s">
        <v>65</v>
      </c>
      <c r="G2" s="14"/>
      <c r="H2" s="14" t="s">
        <v>39</v>
      </c>
      <c r="I2" s="14">
        <v>1</v>
      </c>
      <c r="J2" s="14" t="s">
        <v>40</v>
      </c>
      <c r="K2" s="14" t="s">
        <v>41</v>
      </c>
      <c r="L2" s="14"/>
      <c r="M2" s="14"/>
      <c r="N2" s="14" t="s">
        <v>66</v>
      </c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51"/>
    </row>
    <row r="3" spans="1:34">
      <c r="A3" s="52" t="s">
        <v>55</v>
      </c>
      <c r="B3" s="2"/>
      <c r="C3" t="s">
        <v>44</v>
      </c>
      <c r="E3" t="s">
        <v>64</v>
      </c>
      <c r="F3" t="s">
        <v>65</v>
      </c>
      <c r="H3" t="s">
        <v>39</v>
      </c>
      <c r="I3">
        <v>1</v>
      </c>
      <c r="J3" t="s">
        <v>40</v>
      </c>
      <c r="K3" t="s">
        <v>41</v>
      </c>
      <c r="N3" t="s">
        <v>66</v>
      </c>
      <c r="AH3" s="53"/>
    </row>
    <row r="4" spans="1:34">
      <c r="A4" s="52" t="s">
        <v>55</v>
      </c>
      <c r="B4" s="2"/>
      <c r="C4" t="s">
        <v>44</v>
      </c>
      <c r="E4" t="s">
        <v>64</v>
      </c>
      <c r="F4" t="s">
        <v>65</v>
      </c>
      <c r="H4" t="s">
        <v>39</v>
      </c>
      <c r="I4">
        <v>1</v>
      </c>
      <c r="J4" t="s">
        <v>40</v>
      </c>
      <c r="K4" t="s">
        <v>41</v>
      </c>
      <c r="N4" t="s">
        <v>66</v>
      </c>
      <c r="AH4" s="53"/>
    </row>
    <row r="5" spans="1:34">
      <c r="A5" s="52" t="s">
        <v>49</v>
      </c>
      <c r="B5" s="2"/>
      <c r="C5" t="s">
        <v>50</v>
      </c>
      <c r="E5" t="s">
        <v>64</v>
      </c>
      <c r="F5" t="s">
        <v>65</v>
      </c>
      <c r="H5" t="s">
        <v>39</v>
      </c>
      <c r="I5">
        <v>1</v>
      </c>
      <c r="J5" t="s">
        <v>40</v>
      </c>
      <c r="K5" t="s">
        <v>41</v>
      </c>
      <c r="N5" t="s">
        <v>66</v>
      </c>
      <c r="AH5" s="53"/>
    </row>
    <row r="6" spans="1:34">
      <c r="A6" s="52" t="s">
        <v>34</v>
      </c>
      <c r="B6" s="2"/>
      <c r="C6" t="s">
        <v>35</v>
      </c>
      <c r="E6" t="s">
        <v>64</v>
      </c>
      <c r="F6" t="s">
        <v>65</v>
      </c>
      <c r="H6" t="s">
        <v>39</v>
      </c>
      <c r="I6">
        <v>1</v>
      </c>
      <c r="J6" t="s">
        <v>40</v>
      </c>
      <c r="K6" t="s">
        <v>41</v>
      </c>
      <c r="N6" t="s">
        <v>66</v>
      </c>
      <c r="AH6" s="53"/>
    </row>
    <row r="7" spans="1:34">
      <c r="A7" s="52" t="s">
        <v>49</v>
      </c>
      <c r="B7" s="2"/>
      <c r="C7" t="s">
        <v>50</v>
      </c>
      <c r="E7" t="s">
        <v>64</v>
      </c>
      <c r="F7" t="s">
        <v>65</v>
      </c>
      <c r="H7" t="s">
        <v>39</v>
      </c>
      <c r="I7">
        <v>1</v>
      </c>
      <c r="J7" t="s">
        <v>40</v>
      </c>
      <c r="K7" t="s">
        <v>41</v>
      </c>
      <c r="N7" t="s">
        <v>66</v>
      </c>
      <c r="AH7" s="53"/>
    </row>
    <row r="8" spans="1:34">
      <c r="A8" s="52" t="s">
        <v>55</v>
      </c>
      <c r="B8" s="2"/>
      <c r="C8" t="s">
        <v>44</v>
      </c>
      <c r="E8" t="s">
        <v>64</v>
      </c>
      <c r="F8" t="s">
        <v>65</v>
      </c>
      <c r="H8" t="s">
        <v>39</v>
      </c>
      <c r="I8">
        <v>1</v>
      </c>
      <c r="J8" t="s">
        <v>40</v>
      </c>
      <c r="K8" t="s">
        <v>41</v>
      </c>
      <c r="N8" t="s">
        <v>66</v>
      </c>
      <c r="AH8" s="53"/>
    </row>
    <row r="9" spans="1:34">
      <c r="A9" s="52" t="s">
        <v>55</v>
      </c>
      <c r="B9" s="2"/>
      <c r="C9" t="s">
        <v>44</v>
      </c>
      <c r="E9" t="s">
        <v>64</v>
      </c>
      <c r="F9" t="s">
        <v>65</v>
      </c>
      <c r="H9" t="s">
        <v>39</v>
      </c>
      <c r="I9">
        <v>1</v>
      </c>
      <c r="J9" t="s">
        <v>40</v>
      </c>
      <c r="K9" t="s">
        <v>41</v>
      </c>
      <c r="N9" t="s">
        <v>66</v>
      </c>
      <c r="AH9" s="53"/>
    </row>
    <row r="10" spans="1:34">
      <c r="A10" s="52" t="s">
        <v>62</v>
      </c>
      <c r="B10" s="2"/>
      <c r="C10" t="s">
        <v>63</v>
      </c>
      <c r="E10" t="s">
        <v>64</v>
      </c>
      <c r="F10" t="s">
        <v>65</v>
      </c>
      <c r="H10" t="s">
        <v>39</v>
      </c>
      <c r="I10">
        <v>1</v>
      </c>
      <c r="J10" t="s">
        <v>40</v>
      </c>
      <c r="K10" t="s">
        <v>41</v>
      </c>
      <c r="N10" t="s">
        <v>66</v>
      </c>
      <c r="AH10" s="53"/>
    </row>
    <row r="11" spans="1:34">
      <c r="A11" s="52" t="s">
        <v>55</v>
      </c>
      <c r="B11" s="2"/>
      <c r="C11" t="s">
        <v>44</v>
      </c>
      <c r="E11" t="s">
        <v>64</v>
      </c>
      <c r="F11" t="s">
        <v>65</v>
      </c>
      <c r="H11" t="s">
        <v>39</v>
      </c>
      <c r="I11">
        <v>1</v>
      </c>
      <c r="J11" t="s">
        <v>40</v>
      </c>
      <c r="K11" t="s">
        <v>41</v>
      </c>
      <c r="N11" t="s">
        <v>66</v>
      </c>
      <c r="AH11" s="53"/>
    </row>
    <row r="12" spans="1:34">
      <c r="A12" s="52" t="s">
        <v>49</v>
      </c>
      <c r="B12" s="2"/>
      <c r="C12" t="s">
        <v>50</v>
      </c>
      <c r="E12" t="s">
        <v>64</v>
      </c>
      <c r="F12" t="s">
        <v>65</v>
      </c>
      <c r="H12" t="s">
        <v>39</v>
      </c>
      <c r="I12">
        <v>1</v>
      </c>
      <c r="J12" t="s">
        <v>40</v>
      </c>
      <c r="K12" t="s">
        <v>41</v>
      </c>
      <c r="N12" t="s">
        <v>66</v>
      </c>
      <c r="AH12" s="53"/>
    </row>
    <row r="13" spans="1:34">
      <c r="A13" s="52" t="s">
        <v>34</v>
      </c>
      <c r="B13" s="2"/>
      <c r="C13" t="s">
        <v>35</v>
      </c>
      <c r="E13" t="s">
        <v>64</v>
      </c>
      <c r="F13" t="s">
        <v>65</v>
      </c>
      <c r="H13" t="s">
        <v>39</v>
      </c>
      <c r="I13">
        <v>1</v>
      </c>
      <c r="J13" t="s">
        <v>40</v>
      </c>
      <c r="K13" t="s">
        <v>41</v>
      </c>
      <c r="N13" t="s">
        <v>66</v>
      </c>
      <c r="AH13" s="53"/>
    </row>
    <row r="14" spans="1:34">
      <c r="A14" s="52" t="s">
        <v>49</v>
      </c>
      <c r="B14" s="2"/>
      <c r="C14" t="s">
        <v>50</v>
      </c>
      <c r="E14" t="s">
        <v>64</v>
      </c>
      <c r="F14" t="s">
        <v>65</v>
      </c>
      <c r="H14" t="s">
        <v>39</v>
      </c>
      <c r="I14">
        <v>1</v>
      </c>
      <c r="J14" t="s">
        <v>40</v>
      </c>
      <c r="K14" t="s">
        <v>41</v>
      </c>
      <c r="N14" t="s">
        <v>66</v>
      </c>
      <c r="AH14" s="53"/>
    </row>
    <row r="15" spans="1:34">
      <c r="A15" s="52" t="s">
        <v>34</v>
      </c>
      <c r="B15" s="2"/>
      <c r="C15" t="s">
        <v>35</v>
      </c>
      <c r="E15" t="s">
        <v>64</v>
      </c>
      <c r="F15" t="s">
        <v>65</v>
      </c>
      <c r="H15" t="s">
        <v>39</v>
      </c>
      <c r="I15">
        <v>1</v>
      </c>
      <c r="J15" t="s">
        <v>40</v>
      </c>
      <c r="K15" t="s">
        <v>41</v>
      </c>
      <c r="N15" t="s">
        <v>66</v>
      </c>
      <c r="AH15" s="53"/>
    </row>
    <row r="16" spans="1:34">
      <c r="A16" s="52" t="s">
        <v>55</v>
      </c>
      <c r="B16" s="2"/>
      <c r="C16" t="s">
        <v>44</v>
      </c>
      <c r="E16" t="s">
        <v>64</v>
      </c>
      <c r="F16" t="s">
        <v>65</v>
      </c>
      <c r="H16" t="s">
        <v>39</v>
      </c>
      <c r="I16">
        <v>1</v>
      </c>
      <c r="J16" t="s">
        <v>40</v>
      </c>
      <c r="K16" t="s">
        <v>41</v>
      </c>
      <c r="N16" t="s">
        <v>66</v>
      </c>
      <c r="AH16" s="53"/>
    </row>
    <row r="17" spans="1:34">
      <c r="A17" s="52" t="s">
        <v>55</v>
      </c>
      <c r="B17" s="2"/>
      <c r="C17" t="s">
        <v>44</v>
      </c>
      <c r="E17" t="s">
        <v>64</v>
      </c>
      <c r="F17" t="s">
        <v>65</v>
      </c>
      <c r="H17" t="s">
        <v>39</v>
      </c>
      <c r="I17">
        <v>1</v>
      </c>
      <c r="J17" t="s">
        <v>40</v>
      </c>
      <c r="K17" t="s">
        <v>41</v>
      </c>
      <c r="N17" t="s">
        <v>66</v>
      </c>
      <c r="AH17" s="53"/>
    </row>
    <row r="18" spans="1:34">
      <c r="A18" s="52" t="s">
        <v>49</v>
      </c>
      <c r="B18" s="2"/>
      <c r="C18" t="s">
        <v>50</v>
      </c>
      <c r="E18" t="s">
        <v>64</v>
      </c>
      <c r="F18" t="s">
        <v>65</v>
      </c>
      <c r="H18" t="s">
        <v>39</v>
      </c>
      <c r="I18">
        <v>1</v>
      </c>
      <c r="J18" t="s">
        <v>40</v>
      </c>
      <c r="K18" t="s">
        <v>41</v>
      </c>
      <c r="N18" t="s">
        <v>66</v>
      </c>
      <c r="AH18" s="53"/>
    </row>
    <row r="19" spans="1:34">
      <c r="A19" s="52" t="s">
        <v>55</v>
      </c>
      <c r="B19" s="2"/>
      <c r="C19" t="s">
        <v>44</v>
      </c>
      <c r="E19" t="s">
        <v>64</v>
      </c>
      <c r="F19" t="s">
        <v>65</v>
      </c>
      <c r="H19" t="s">
        <v>39</v>
      </c>
      <c r="I19">
        <v>1</v>
      </c>
      <c r="J19" t="s">
        <v>40</v>
      </c>
      <c r="K19" t="s">
        <v>41</v>
      </c>
      <c r="N19" t="s">
        <v>66</v>
      </c>
      <c r="AH19" s="53"/>
    </row>
    <row r="20" spans="1:34">
      <c r="A20" s="52" t="s">
        <v>49</v>
      </c>
      <c r="B20" s="2"/>
      <c r="C20" t="s">
        <v>50</v>
      </c>
      <c r="E20" t="s">
        <v>64</v>
      </c>
      <c r="F20" t="s">
        <v>65</v>
      </c>
      <c r="H20" t="s">
        <v>39</v>
      </c>
      <c r="I20">
        <v>1</v>
      </c>
      <c r="J20" t="s">
        <v>40</v>
      </c>
      <c r="K20" t="s">
        <v>41</v>
      </c>
      <c r="N20" t="s">
        <v>66</v>
      </c>
      <c r="AH20" s="53"/>
    </row>
    <row r="21" spans="1:34">
      <c r="A21" s="52" t="s">
        <v>49</v>
      </c>
      <c r="B21" s="2"/>
      <c r="C21" t="s">
        <v>50</v>
      </c>
      <c r="E21" t="s">
        <v>64</v>
      </c>
      <c r="F21" t="s">
        <v>65</v>
      </c>
      <c r="H21" t="s">
        <v>39</v>
      </c>
      <c r="I21">
        <v>1</v>
      </c>
      <c r="J21" t="s">
        <v>40</v>
      </c>
      <c r="K21" t="s">
        <v>41</v>
      </c>
      <c r="N21" t="s">
        <v>66</v>
      </c>
      <c r="AH21" s="53"/>
    </row>
    <row r="22" spans="1:34">
      <c r="A22" s="52" t="s">
        <v>55</v>
      </c>
      <c r="B22" s="2"/>
      <c r="C22" t="s">
        <v>44</v>
      </c>
      <c r="E22" t="s">
        <v>64</v>
      </c>
      <c r="F22" t="s">
        <v>65</v>
      </c>
      <c r="H22" t="s">
        <v>39</v>
      </c>
      <c r="I22">
        <v>1</v>
      </c>
      <c r="J22" t="s">
        <v>40</v>
      </c>
      <c r="K22" t="s">
        <v>41</v>
      </c>
      <c r="N22" t="s">
        <v>66</v>
      </c>
      <c r="AH22" s="53"/>
    </row>
    <row r="23" spans="1:34">
      <c r="A23" s="52" t="s">
        <v>55</v>
      </c>
      <c r="B23" s="2"/>
      <c r="C23" t="s">
        <v>44</v>
      </c>
      <c r="E23" t="s">
        <v>64</v>
      </c>
      <c r="F23" t="s">
        <v>65</v>
      </c>
      <c r="H23" t="s">
        <v>39</v>
      </c>
      <c r="I23">
        <v>1</v>
      </c>
      <c r="J23" t="s">
        <v>40</v>
      </c>
      <c r="K23" t="s">
        <v>41</v>
      </c>
      <c r="N23" t="s">
        <v>66</v>
      </c>
      <c r="AH23" s="53"/>
    </row>
    <row r="24" spans="1:34">
      <c r="A24" s="52" t="s">
        <v>55</v>
      </c>
      <c r="B24" s="2"/>
      <c r="C24" t="s">
        <v>44</v>
      </c>
      <c r="E24" t="s">
        <v>64</v>
      </c>
      <c r="F24" t="s">
        <v>65</v>
      </c>
      <c r="H24" t="s">
        <v>39</v>
      </c>
      <c r="I24">
        <v>1</v>
      </c>
      <c r="J24" t="s">
        <v>40</v>
      </c>
      <c r="K24" t="s">
        <v>41</v>
      </c>
      <c r="N24" t="s">
        <v>66</v>
      </c>
      <c r="AH24" s="53"/>
    </row>
    <row r="25" spans="1:34">
      <c r="A25" s="52" t="s">
        <v>67</v>
      </c>
      <c r="B25" s="2"/>
      <c r="C25" t="s">
        <v>59</v>
      </c>
      <c r="E25" t="s">
        <v>64</v>
      </c>
      <c r="F25" t="s">
        <v>65</v>
      </c>
      <c r="H25" t="s">
        <v>39</v>
      </c>
      <c r="I25">
        <v>1</v>
      </c>
      <c r="J25" t="s">
        <v>40</v>
      </c>
      <c r="K25" t="s">
        <v>41</v>
      </c>
      <c r="N25" t="s">
        <v>66</v>
      </c>
      <c r="AH25" s="53"/>
    </row>
    <row r="26" spans="1:34">
      <c r="A26" s="52" t="s">
        <v>49</v>
      </c>
      <c r="B26" s="2"/>
      <c r="C26" t="s">
        <v>50</v>
      </c>
      <c r="E26" t="s">
        <v>64</v>
      </c>
      <c r="F26" t="s">
        <v>65</v>
      </c>
      <c r="H26" t="s">
        <v>39</v>
      </c>
      <c r="I26">
        <v>1</v>
      </c>
      <c r="J26" t="s">
        <v>40</v>
      </c>
      <c r="K26" t="s">
        <v>41</v>
      </c>
      <c r="N26" t="s">
        <v>66</v>
      </c>
      <c r="AH26" s="53"/>
    </row>
    <row r="27" spans="1:34">
      <c r="A27" s="52" t="s">
        <v>49</v>
      </c>
      <c r="B27" s="2"/>
      <c r="C27" t="s">
        <v>50</v>
      </c>
      <c r="E27" t="s">
        <v>64</v>
      </c>
      <c r="F27" t="s">
        <v>65</v>
      </c>
      <c r="H27" t="s">
        <v>39</v>
      </c>
      <c r="I27">
        <v>1</v>
      </c>
      <c r="J27" t="s">
        <v>40</v>
      </c>
      <c r="K27" t="s">
        <v>41</v>
      </c>
      <c r="N27" t="s">
        <v>66</v>
      </c>
      <c r="AH27" s="53"/>
    </row>
    <row r="28" spans="1:34">
      <c r="A28" s="52" t="s">
        <v>49</v>
      </c>
      <c r="B28" s="2"/>
      <c r="C28" t="s">
        <v>50</v>
      </c>
      <c r="E28" t="s">
        <v>64</v>
      </c>
      <c r="F28" t="s">
        <v>65</v>
      </c>
      <c r="H28" t="s">
        <v>39</v>
      </c>
      <c r="I28">
        <v>1</v>
      </c>
      <c r="J28" t="s">
        <v>40</v>
      </c>
      <c r="K28" t="s">
        <v>41</v>
      </c>
      <c r="N28" t="s">
        <v>66</v>
      </c>
      <c r="AH28" s="53"/>
    </row>
    <row r="29" spans="1:34">
      <c r="A29" s="52" t="s">
        <v>49</v>
      </c>
      <c r="B29" s="2"/>
      <c r="C29" t="s">
        <v>50</v>
      </c>
      <c r="E29" t="s">
        <v>64</v>
      </c>
      <c r="F29" t="s">
        <v>65</v>
      </c>
      <c r="H29" t="s">
        <v>39</v>
      </c>
      <c r="I29">
        <v>1</v>
      </c>
      <c r="J29" t="s">
        <v>40</v>
      </c>
      <c r="K29" t="s">
        <v>41</v>
      </c>
      <c r="N29" t="s">
        <v>66</v>
      </c>
      <c r="AH29" s="53"/>
    </row>
    <row r="30" spans="1:34">
      <c r="A30" s="52" t="s">
        <v>49</v>
      </c>
      <c r="B30" s="2"/>
      <c r="C30" t="s">
        <v>50</v>
      </c>
      <c r="E30" t="s">
        <v>64</v>
      </c>
      <c r="F30" t="s">
        <v>65</v>
      </c>
      <c r="H30" t="s">
        <v>39</v>
      </c>
      <c r="I30">
        <v>1</v>
      </c>
      <c r="J30" t="s">
        <v>40</v>
      </c>
      <c r="K30" t="s">
        <v>41</v>
      </c>
      <c r="N30" t="s">
        <v>66</v>
      </c>
      <c r="AH30" s="53"/>
    </row>
    <row r="31" spans="1:34">
      <c r="A31" s="52" t="s">
        <v>55</v>
      </c>
      <c r="B31" s="2"/>
      <c r="C31" t="s">
        <v>44</v>
      </c>
      <c r="E31" t="s">
        <v>64</v>
      </c>
      <c r="F31" t="s">
        <v>65</v>
      </c>
      <c r="H31" t="s">
        <v>39</v>
      </c>
      <c r="I31">
        <v>1</v>
      </c>
      <c r="J31" t="s">
        <v>40</v>
      </c>
      <c r="K31" t="s">
        <v>41</v>
      </c>
      <c r="N31" t="s">
        <v>66</v>
      </c>
      <c r="AH31" s="53"/>
    </row>
    <row r="32" spans="1:34">
      <c r="A32" s="52" t="s">
        <v>34</v>
      </c>
      <c r="B32" s="2"/>
      <c r="C32" t="s">
        <v>35</v>
      </c>
      <c r="E32" t="s">
        <v>64</v>
      </c>
      <c r="F32" t="s">
        <v>65</v>
      </c>
      <c r="H32" t="s">
        <v>39</v>
      </c>
      <c r="I32">
        <v>1</v>
      </c>
      <c r="J32" t="s">
        <v>40</v>
      </c>
      <c r="K32" t="s">
        <v>41</v>
      </c>
      <c r="N32" t="s">
        <v>66</v>
      </c>
      <c r="AH32" s="53"/>
    </row>
    <row r="33" spans="1:34">
      <c r="A33" s="52" t="s">
        <v>67</v>
      </c>
      <c r="B33" s="2"/>
      <c r="C33" t="s">
        <v>59</v>
      </c>
      <c r="E33" t="s">
        <v>64</v>
      </c>
      <c r="F33" t="s">
        <v>65</v>
      </c>
      <c r="H33" t="s">
        <v>39</v>
      </c>
      <c r="I33">
        <v>1</v>
      </c>
      <c r="J33" t="s">
        <v>40</v>
      </c>
      <c r="K33" t="s">
        <v>41</v>
      </c>
      <c r="N33" t="s">
        <v>66</v>
      </c>
      <c r="AH33" s="53"/>
    </row>
    <row r="34" spans="1:34">
      <c r="A34" s="52" t="s">
        <v>49</v>
      </c>
      <c r="B34" s="2"/>
      <c r="C34" t="s">
        <v>50</v>
      </c>
      <c r="E34" t="s">
        <v>64</v>
      </c>
      <c r="F34" t="s">
        <v>65</v>
      </c>
      <c r="H34" t="s">
        <v>39</v>
      </c>
      <c r="I34">
        <v>1</v>
      </c>
      <c r="J34" t="s">
        <v>40</v>
      </c>
      <c r="K34" t="s">
        <v>41</v>
      </c>
      <c r="N34" t="s">
        <v>66</v>
      </c>
      <c r="AH34" s="53"/>
    </row>
    <row r="35" spans="1:34">
      <c r="A35" s="52" t="s">
        <v>49</v>
      </c>
      <c r="B35" s="2"/>
      <c r="C35" t="s">
        <v>50</v>
      </c>
      <c r="E35" t="s">
        <v>64</v>
      </c>
      <c r="F35" t="s">
        <v>65</v>
      </c>
      <c r="H35" t="s">
        <v>39</v>
      </c>
      <c r="I35">
        <v>1</v>
      </c>
      <c r="J35" t="s">
        <v>40</v>
      </c>
      <c r="K35" t="s">
        <v>41</v>
      </c>
      <c r="N35" t="s">
        <v>66</v>
      </c>
      <c r="AH35" s="53"/>
    </row>
    <row r="36" spans="1:34">
      <c r="A36" s="52" t="s">
        <v>49</v>
      </c>
      <c r="B36" s="2"/>
      <c r="C36" t="s">
        <v>50</v>
      </c>
      <c r="E36" t="s">
        <v>64</v>
      </c>
      <c r="F36" t="s">
        <v>65</v>
      </c>
      <c r="H36" t="s">
        <v>39</v>
      </c>
      <c r="I36">
        <v>1</v>
      </c>
      <c r="J36" t="s">
        <v>40</v>
      </c>
      <c r="K36" t="s">
        <v>41</v>
      </c>
      <c r="N36" t="s">
        <v>66</v>
      </c>
      <c r="AH36" s="53"/>
    </row>
    <row r="37" spans="1:34">
      <c r="A37" s="52" t="s">
        <v>49</v>
      </c>
      <c r="B37" s="2"/>
      <c r="C37" t="s">
        <v>50</v>
      </c>
      <c r="E37" t="s">
        <v>64</v>
      </c>
      <c r="F37" t="s">
        <v>65</v>
      </c>
      <c r="H37" t="s">
        <v>39</v>
      </c>
      <c r="I37">
        <v>1</v>
      </c>
      <c r="J37" t="s">
        <v>40</v>
      </c>
      <c r="K37" t="s">
        <v>41</v>
      </c>
      <c r="N37" t="s">
        <v>66</v>
      </c>
      <c r="AH37" s="53"/>
    </row>
    <row r="38" spans="1:34">
      <c r="A38" s="52" t="s">
        <v>49</v>
      </c>
      <c r="B38" s="2"/>
      <c r="C38" t="s">
        <v>50</v>
      </c>
      <c r="E38" t="s">
        <v>64</v>
      </c>
      <c r="F38" t="s">
        <v>65</v>
      </c>
      <c r="H38" t="s">
        <v>39</v>
      </c>
      <c r="I38">
        <v>1</v>
      </c>
      <c r="J38" t="s">
        <v>40</v>
      </c>
      <c r="K38" t="s">
        <v>41</v>
      </c>
      <c r="N38" t="s">
        <v>66</v>
      </c>
      <c r="AH38" s="53"/>
    </row>
    <row r="39" spans="1:34">
      <c r="A39" s="52" t="s">
        <v>49</v>
      </c>
      <c r="B39" s="2"/>
      <c r="C39" t="s">
        <v>50</v>
      </c>
      <c r="E39" t="s">
        <v>64</v>
      </c>
      <c r="F39" t="s">
        <v>65</v>
      </c>
      <c r="H39" t="s">
        <v>39</v>
      </c>
      <c r="I39">
        <v>1</v>
      </c>
      <c r="J39" t="s">
        <v>40</v>
      </c>
      <c r="K39" t="s">
        <v>41</v>
      </c>
      <c r="N39" t="s">
        <v>66</v>
      </c>
      <c r="AH39" s="53"/>
    </row>
    <row r="40" spans="1:34">
      <c r="A40" s="52" t="s">
        <v>49</v>
      </c>
      <c r="B40" s="2"/>
      <c r="C40" t="s">
        <v>50</v>
      </c>
      <c r="E40" t="s">
        <v>64</v>
      </c>
      <c r="F40" t="s">
        <v>65</v>
      </c>
      <c r="H40" t="s">
        <v>39</v>
      </c>
      <c r="I40">
        <v>1</v>
      </c>
      <c r="J40" t="s">
        <v>40</v>
      </c>
      <c r="K40" t="s">
        <v>41</v>
      </c>
      <c r="N40" t="s">
        <v>66</v>
      </c>
      <c r="AH40" s="53"/>
    </row>
    <row r="41" spans="1:34">
      <c r="A41" s="52" t="s">
        <v>49</v>
      </c>
      <c r="B41" s="2"/>
      <c r="C41" t="s">
        <v>50</v>
      </c>
      <c r="E41" t="s">
        <v>64</v>
      </c>
      <c r="F41" t="s">
        <v>65</v>
      </c>
      <c r="H41" t="s">
        <v>39</v>
      </c>
      <c r="I41">
        <v>1</v>
      </c>
      <c r="J41" t="s">
        <v>40</v>
      </c>
      <c r="K41" t="s">
        <v>41</v>
      </c>
      <c r="N41" t="s">
        <v>66</v>
      </c>
      <c r="AH41" s="53"/>
    </row>
    <row r="42" spans="1:34">
      <c r="A42" s="52" t="s">
        <v>55</v>
      </c>
      <c r="B42" s="2"/>
      <c r="C42" t="s">
        <v>44</v>
      </c>
      <c r="E42" t="s">
        <v>64</v>
      </c>
      <c r="F42" t="s">
        <v>65</v>
      </c>
      <c r="H42" t="s">
        <v>39</v>
      </c>
      <c r="I42">
        <v>1</v>
      </c>
      <c r="J42" t="s">
        <v>40</v>
      </c>
      <c r="K42" t="s">
        <v>41</v>
      </c>
      <c r="N42" t="s">
        <v>66</v>
      </c>
      <c r="AH42" s="53"/>
    </row>
    <row r="43" spans="1:34">
      <c r="A43" s="52" t="s">
        <v>49</v>
      </c>
      <c r="B43" s="2"/>
      <c r="C43" t="s">
        <v>50</v>
      </c>
      <c r="E43" t="s">
        <v>64</v>
      </c>
      <c r="F43" t="s">
        <v>65</v>
      </c>
      <c r="H43" t="s">
        <v>39</v>
      </c>
      <c r="I43">
        <v>1</v>
      </c>
      <c r="J43" t="s">
        <v>40</v>
      </c>
      <c r="K43" t="s">
        <v>41</v>
      </c>
      <c r="N43" t="s">
        <v>66</v>
      </c>
      <c r="AH43" s="53"/>
    </row>
    <row r="44" spans="1:34">
      <c r="A44" s="52" t="s">
        <v>49</v>
      </c>
      <c r="B44" s="2"/>
      <c r="C44" t="s">
        <v>50</v>
      </c>
      <c r="E44" t="s">
        <v>64</v>
      </c>
      <c r="F44" t="s">
        <v>65</v>
      </c>
      <c r="H44" t="s">
        <v>39</v>
      </c>
      <c r="I44">
        <v>1</v>
      </c>
      <c r="J44" t="s">
        <v>40</v>
      </c>
      <c r="K44" t="s">
        <v>41</v>
      </c>
      <c r="N44" t="s">
        <v>66</v>
      </c>
      <c r="AH44" s="53"/>
    </row>
    <row r="45" spans="1:34">
      <c r="A45" s="52" t="s">
        <v>49</v>
      </c>
      <c r="B45" s="2"/>
      <c r="C45" t="s">
        <v>50</v>
      </c>
      <c r="E45" t="s">
        <v>64</v>
      </c>
      <c r="F45" t="s">
        <v>65</v>
      </c>
      <c r="H45" t="s">
        <v>39</v>
      </c>
      <c r="I45">
        <v>1</v>
      </c>
      <c r="J45" t="s">
        <v>40</v>
      </c>
      <c r="K45" t="s">
        <v>41</v>
      </c>
      <c r="N45" t="s">
        <v>66</v>
      </c>
      <c r="AH45" s="53"/>
    </row>
    <row r="46" spans="1:34">
      <c r="A46" s="52" t="s">
        <v>55</v>
      </c>
      <c r="B46" s="2"/>
      <c r="C46" t="s">
        <v>44</v>
      </c>
      <c r="E46" t="s">
        <v>64</v>
      </c>
      <c r="F46" t="s">
        <v>65</v>
      </c>
      <c r="H46" t="s">
        <v>39</v>
      </c>
      <c r="I46">
        <v>1</v>
      </c>
      <c r="J46" t="s">
        <v>40</v>
      </c>
      <c r="K46" t="s">
        <v>41</v>
      </c>
      <c r="N46" t="s">
        <v>66</v>
      </c>
      <c r="AH46" s="53"/>
    </row>
    <row r="47" spans="1:34">
      <c r="A47" s="52" t="s">
        <v>49</v>
      </c>
      <c r="B47" s="2"/>
      <c r="C47" t="s">
        <v>50</v>
      </c>
      <c r="E47" t="s">
        <v>64</v>
      </c>
      <c r="F47" t="s">
        <v>65</v>
      </c>
      <c r="H47" t="s">
        <v>39</v>
      </c>
      <c r="I47">
        <v>1</v>
      </c>
      <c r="J47" t="s">
        <v>40</v>
      </c>
      <c r="K47" t="s">
        <v>41</v>
      </c>
      <c r="N47" t="s">
        <v>66</v>
      </c>
      <c r="AH47" s="53"/>
    </row>
    <row r="48" spans="1:34">
      <c r="A48" s="52" t="s">
        <v>49</v>
      </c>
      <c r="B48" s="2"/>
      <c r="C48" t="s">
        <v>50</v>
      </c>
      <c r="E48" t="s">
        <v>64</v>
      </c>
      <c r="F48" t="s">
        <v>65</v>
      </c>
      <c r="H48" t="s">
        <v>39</v>
      </c>
      <c r="I48">
        <v>1</v>
      </c>
      <c r="J48" t="s">
        <v>40</v>
      </c>
      <c r="K48" t="s">
        <v>41</v>
      </c>
      <c r="N48" t="s">
        <v>66</v>
      </c>
      <c r="AH48" s="53"/>
    </row>
    <row r="49" spans="1:34">
      <c r="A49" s="52" t="s">
        <v>49</v>
      </c>
      <c r="B49" s="2"/>
      <c r="C49" t="s">
        <v>50</v>
      </c>
      <c r="E49" t="s">
        <v>64</v>
      </c>
      <c r="F49" t="s">
        <v>65</v>
      </c>
      <c r="H49" t="s">
        <v>39</v>
      </c>
      <c r="I49">
        <v>1</v>
      </c>
      <c r="J49" t="s">
        <v>40</v>
      </c>
      <c r="K49" t="s">
        <v>41</v>
      </c>
      <c r="N49" t="s">
        <v>66</v>
      </c>
      <c r="AH49" s="53"/>
    </row>
    <row r="50" spans="1:34">
      <c r="A50" s="52" t="s">
        <v>55</v>
      </c>
      <c r="B50" s="2"/>
      <c r="C50" t="s">
        <v>44</v>
      </c>
      <c r="E50" t="s">
        <v>64</v>
      </c>
      <c r="F50" t="s">
        <v>65</v>
      </c>
      <c r="H50" t="s">
        <v>39</v>
      </c>
      <c r="I50">
        <v>1</v>
      </c>
      <c r="J50" t="s">
        <v>40</v>
      </c>
      <c r="K50" t="s">
        <v>41</v>
      </c>
      <c r="N50" t="s">
        <v>66</v>
      </c>
      <c r="AH50" s="53"/>
    </row>
    <row r="51" spans="1:34">
      <c r="A51" s="52" t="s">
        <v>49</v>
      </c>
      <c r="B51" s="2"/>
      <c r="C51" t="s">
        <v>50</v>
      </c>
      <c r="E51" t="s">
        <v>64</v>
      </c>
      <c r="F51" t="s">
        <v>65</v>
      </c>
      <c r="H51" t="s">
        <v>39</v>
      </c>
      <c r="I51">
        <v>1</v>
      </c>
      <c r="J51" t="s">
        <v>40</v>
      </c>
      <c r="K51" t="s">
        <v>41</v>
      </c>
      <c r="N51" t="s">
        <v>66</v>
      </c>
      <c r="AH51" s="53"/>
    </row>
    <row r="52" spans="1:34">
      <c r="A52" s="52" t="s">
        <v>49</v>
      </c>
      <c r="B52" s="2"/>
      <c r="C52" t="s">
        <v>50</v>
      </c>
      <c r="E52" t="s">
        <v>64</v>
      </c>
      <c r="F52" t="s">
        <v>65</v>
      </c>
      <c r="H52" t="s">
        <v>39</v>
      </c>
      <c r="I52">
        <v>1</v>
      </c>
      <c r="J52" t="s">
        <v>40</v>
      </c>
      <c r="K52" t="s">
        <v>41</v>
      </c>
      <c r="N52" t="s">
        <v>66</v>
      </c>
      <c r="AH52" s="53"/>
    </row>
    <row r="53" spans="1:34">
      <c r="A53" s="52" t="s">
        <v>49</v>
      </c>
      <c r="B53" s="2"/>
      <c r="C53" t="s">
        <v>50</v>
      </c>
      <c r="E53" t="s">
        <v>64</v>
      </c>
      <c r="F53" t="s">
        <v>65</v>
      </c>
      <c r="H53" t="s">
        <v>39</v>
      </c>
      <c r="I53">
        <v>1</v>
      </c>
      <c r="J53" t="s">
        <v>40</v>
      </c>
      <c r="K53" t="s">
        <v>41</v>
      </c>
      <c r="N53" t="s">
        <v>66</v>
      </c>
      <c r="AH53" s="53"/>
    </row>
    <row r="54" spans="1:34">
      <c r="A54" s="52" t="s">
        <v>49</v>
      </c>
      <c r="B54" s="2"/>
      <c r="C54" t="s">
        <v>50</v>
      </c>
      <c r="E54" t="s">
        <v>64</v>
      </c>
      <c r="F54" t="s">
        <v>65</v>
      </c>
      <c r="H54" t="s">
        <v>39</v>
      </c>
      <c r="I54">
        <v>1</v>
      </c>
      <c r="J54" t="s">
        <v>40</v>
      </c>
      <c r="K54" t="s">
        <v>41</v>
      </c>
      <c r="N54" t="s">
        <v>66</v>
      </c>
      <c r="AH54" s="53"/>
    </row>
    <row r="55" spans="1:34">
      <c r="A55" s="52" t="s">
        <v>49</v>
      </c>
      <c r="B55" s="2"/>
      <c r="C55" t="s">
        <v>50</v>
      </c>
      <c r="E55" t="s">
        <v>64</v>
      </c>
      <c r="F55" t="s">
        <v>65</v>
      </c>
      <c r="H55" t="s">
        <v>39</v>
      </c>
      <c r="I55">
        <v>1</v>
      </c>
      <c r="J55" t="s">
        <v>40</v>
      </c>
      <c r="K55" t="s">
        <v>41</v>
      </c>
      <c r="N55" t="s">
        <v>66</v>
      </c>
      <c r="AH55" s="53"/>
    </row>
    <row r="56" spans="1:34">
      <c r="A56" s="52" t="s">
        <v>49</v>
      </c>
      <c r="B56" s="2"/>
      <c r="C56" t="s">
        <v>50</v>
      </c>
      <c r="E56" t="s">
        <v>64</v>
      </c>
      <c r="F56" t="s">
        <v>65</v>
      </c>
      <c r="H56" t="s">
        <v>39</v>
      </c>
      <c r="I56">
        <v>1</v>
      </c>
      <c r="J56" t="s">
        <v>40</v>
      </c>
      <c r="K56" t="s">
        <v>41</v>
      </c>
      <c r="N56" t="s">
        <v>66</v>
      </c>
      <c r="AH56" s="53"/>
    </row>
    <row r="57" spans="1:34">
      <c r="A57" s="52" t="s">
        <v>49</v>
      </c>
      <c r="B57" s="2"/>
      <c r="C57" t="s">
        <v>50</v>
      </c>
      <c r="E57" t="s">
        <v>64</v>
      </c>
      <c r="F57" t="s">
        <v>65</v>
      </c>
      <c r="H57" t="s">
        <v>39</v>
      </c>
      <c r="I57">
        <v>1</v>
      </c>
      <c r="J57" t="s">
        <v>40</v>
      </c>
      <c r="K57" t="s">
        <v>41</v>
      </c>
      <c r="N57" t="s">
        <v>66</v>
      </c>
      <c r="AH57" s="53"/>
    </row>
    <row r="58" spans="1:34">
      <c r="A58" s="52" t="s">
        <v>49</v>
      </c>
      <c r="B58" s="2"/>
      <c r="C58" t="s">
        <v>50</v>
      </c>
      <c r="E58" t="s">
        <v>64</v>
      </c>
      <c r="F58" t="s">
        <v>65</v>
      </c>
      <c r="H58" t="s">
        <v>39</v>
      </c>
      <c r="I58">
        <v>1</v>
      </c>
      <c r="J58" t="s">
        <v>40</v>
      </c>
      <c r="K58" t="s">
        <v>41</v>
      </c>
      <c r="N58" t="s">
        <v>66</v>
      </c>
      <c r="AH58" s="53"/>
    </row>
    <row r="59" spans="1:34">
      <c r="A59" s="52" t="s">
        <v>55</v>
      </c>
      <c r="B59" s="2"/>
      <c r="C59" t="s">
        <v>44</v>
      </c>
      <c r="E59" t="s">
        <v>64</v>
      </c>
      <c r="F59" t="s">
        <v>65</v>
      </c>
      <c r="H59" t="s">
        <v>39</v>
      </c>
      <c r="I59">
        <v>1</v>
      </c>
      <c r="J59" t="s">
        <v>40</v>
      </c>
      <c r="K59" t="s">
        <v>41</v>
      </c>
      <c r="N59" t="s">
        <v>66</v>
      </c>
      <c r="AH59" s="53"/>
    </row>
    <row r="60" spans="1:34">
      <c r="A60" s="52" t="s">
        <v>49</v>
      </c>
      <c r="B60" s="2"/>
      <c r="C60" t="s">
        <v>50</v>
      </c>
      <c r="E60" t="s">
        <v>64</v>
      </c>
      <c r="F60" t="s">
        <v>65</v>
      </c>
      <c r="H60" t="s">
        <v>39</v>
      </c>
      <c r="I60">
        <v>1</v>
      </c>
      <c r="J60" t="s">
        <v>40</v>
      </c>
      <c r="K60" t="s">
        <v>41</v>
      </c>
      <c r="N60" t="s">
        <v>66</v>
      </c>
      <c r="AH60" s="53"/>
    </row>
    <row r="61" spans="1:34">
      <c r="A61" s="52" t="s">
        <v>49</v>
      </c>
      <c r="B61" s="2"/>
      <c r="C61" t="s">
        <v>50</v>
      </c>
      <c r="E61" t="s">
        <v>64</v>
      </c>
      <c r="F61" t="s">
        <v>65</v>
      </c>
      <c r="H61" t="s">
        <v>39</v>
      </c>
      <c r="I61">
        <v>1</v>
      </c>
      <c r="J61" t="s">
        <v>40</v>
      </c>
      <c r="K61" t="s">
        <v>41</v>
      </c>
      <c r="N61" t="s">
        <v>66</v>
      </c>
      <c r="AH61" s="53"/>
    </row>
    <row r="62" spans="1:34">
      <c r="A62" s="52" t="s">
        <v>49</v>
      </c>
      <c r="B62" s="2"/>
      <c r="C62" t="s">
        <v>50</v>
      </c>
      <c r="E62" t="s">
        <v>64</v>
      </c>
      <c r="F62" t="s">
        <v>65</v>
      </c>
      <c r="H62" t="s">
        <v>39</v>
      </c>
      <c r="I62">
        <v>1</v>
      </c>
      <c r="J62" t="s">
        <v>40</v>
      </c>
      <c r="K62" t="s">
        <v>41</v>
      </c>
      <c r="N62" t="s">
        <v>66</v>
      </c>
      <c r="AH62" s="53"/>
    </row>
    <row r="63" spans="1:34">
      <c r="A63" s="52" t="s">
        <v>49</v>
      </c>
      <c r="B63" s="2"/>
      <c r="C63" t="s">
        <v>50</v>
      </c>
      <c r="E63" t="s">
        <v>64</v>
      </c>
      <c r="F63" t="s">
        <v>65</v>
      </c>
      <c r="H63" t="s">
        <v>39</v>
      </c>
      <c r="I63">
        <v>1</v>
      </c>
      <c r="J63" t="s">
        <v>40</v>
      </c>
      <c r="K63" t="s">
        <v>41</v>
      </c>
      <c r="N63" t="s">
        <v>66</v>
      </c>
      <c r="AH63" s="53"/>
    </row>
    <row r="64" spans="1:34">
      <c r="A64" s="52" t="s">
        <v>49</v>
      </c>
      <c r="B64" s="2"/>
      <c r="C64" t="s">
        <v>50</v>
      </c>
      <c r="E64" t="s">
        <v>64</v>
      </c>
      <c r="F64" t="s">
        <v>65</v>
      </c>
      <c r="H64" t="s">
        <v>39</v>
      </c>
      <c r="I64">
        <v>1</v>
      </c>
      <c r="J64" t="s">
        <v>40</v>
      </c>
      <c r="K64" t="s">
        <v>41</v>
      </c>
      <c r="N64" t="s">
        <v>66</v>
      </c>
      <c r="AH64" s="53"/>
    </row>
    <row r="65" spans="1:34" ht="15.75" thickBot="1">
      <c r="A65" s="54" t="s">
        <v>49</v>
      </c>
      <c r="B65" s="11"/>
      <c r="C65" s="12" t="s">
        <v>50</v>
      </c>
      <c r="D65" s="12" t="s">
        <v>61</v>
      </c>
      <c r="E65" s="12" t="s">
        <v>64</v>
      </c>
      <c r="F65" s="12" t="s">
        <v>65</v>
      </c>
      <c r="G65" s="12"/>
      <c r="H65" s="12" t="s">
        <v>39</v>
      </c>
      <c r="I65" s="12">
        <v>1</v>
      </c>
      <c r="J65" s="12" t="s">
        <v>40</v>
      </c>
      <c r="K65" s="12" t="s">
        <v>41</v>
      </c>
      <c r="L65" s="12"/>
      <c r="M65" s="12"/>
      <c r="N65" s="12" t="s">
        <v>66</v>
      </c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55"/>
    </row>
    <row r="66" spans="1:34" ht="15.75" thickTop="1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4E5BA-F461-46AB-AFF2-CED0C7068756}">
  <dimension ref="A1:AH66"/>
  <sheetViews>
    <sheetView workbookViewId="0"/>
  </sheetViews>
  <sheetFormatPr defaultColWidth="11.42578125" defaultRowHeight="15"/>
  <cols>
    <col min="1" max="1" width="8.85546875" bestFit="1" customWidth="1"/>
    <col min="2" max="2" width="5.7109375" bestFit="1" customWidth="1"/>
    <col min="3" max="3" width="13.85546875" bestFit="1" customWidth="1"/>
    <col min="4" max="4" width="11.140625" bestFit="1" customWidth="1"/>
    <col min="5" max="5" width="48.5703125" bestFit="1" customWidth="1"/>
    <col min="6" max="6" width="47.5703125" bestFit="1" customWidth="1"/>
  </cols>
  <sheetData>
    <row r="1" spans="1:34" ht="16.5" thickTop="1" thickBot="1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6" t="s">
        <v>27</v>
      </c>
      <c r="AC1" s="6" t="s">
        <v>28</v>
      </c>
      <c r="AD1" s="6" t="s">
        <v>29</v>
      </c>
      <c r="AE1" s="6" t="s">
        <v>30</v>
      </c>
      <c r="AF1" s="6" t="s">
        <v>31</v>
      </c>
      <c r="AG1" s="6" t="s">
        <v>32</v>
      </c>
      <c r="AH1" s="6" t="s">
        <v>33</v>
      </c>
    </row>
    <row r="2" spans="1:34" ht="15.75" thickTop="1">
      <c r="A2" s="50" t="s">
        <v>47</v>
      </c>
      <c r="B2" s="10"/>
      <c r="C2" s="14" t="s">
        <v>48</v>
      </c>
      <c r="D2" s="14" t="s">
        <v>36</v>
      </c>
      <c r="E2" s="14" t="s">
        <v>68</v>
      </c>
      <c r="F2" s="14" t="s">
        <v>69</v>
      </c>
      <c r="G2" s="14"/>
      <c r="H2" s="14" t="s">
        <v>39</v>
      </c>
      <c r="I2" s="14">
        <v>1</v>
      </c>
      <c r="J2" s="14" t="s">
        <v>40</v>
      </c>
      <c r="K2" s="14" t="s">
        <v>41</v>
      </c>
      <c r="L2" s="14"/>
      <c r="M2" s="14"/>
      <c r="N2" s="14" t="s">
        <v>70</v>
      </c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51"/>
    </row>
    <row r="3" spans="1:34">
      <c r="A3" s="52" t="s">
        <v>49</v>
      </c>
      <c r="B3" s="2"/>
      <c r="C3" t="s">
        <v>50</v>
      </c>
      <c r="E3" t="s">
        <v>68</v>
      </c>
      <c r="F3" t="s">
        <v>69</v>
      </c>
      <c r="H3" t="s">
        <v>39</v>
      </c>
      <c r="I3">
        <v>1</v>
      </c>
      <c r="J3" t="s">
        <v>40</v>
      </c>
      <c r="K3" t="s">
        <v>41</v>
      </c>
      <c r="N3" t="s">
        <v>70</v>
      </c>
      <c r="AH3" s="53"/>
    </row>
    <row r="4" spans="1:34">
      <c r="A4" s="52" t="s">
        <v>45</v>
      </c>
      <c r="B4" s="2"/>
      <c r="C4" t="s">
        <v>46</v>
      </c>
      <c r="E4" t="s">
        <v>68</v>
      </c>
      <c r="F4" t="s">
        <v>69</v>
      </c>
      <c r="H4" t="s">
        <v>39</v>
      </c>
      <c r="I4">
        <v>1</v>
      </c>
      <c r="J4" t="s">
        <v>40</v>
      </c>
      <c r="K4" t="s">
        <v>41</v>
      </c>
      <c r="N4" t="s">
        <v>70</v>
      </c>
      <c r="AH4" s="53"/>
    </row>
    <row r="5" spans="1:34">
      <c r="A5" s="52" t="s">
        <v>45</v>
      </c>
      <c r="B5" s="2"/>
      <c r="C5" t="s">
        <v>46</v>
      </c>
      <c r="E5" t="s">
        <v>68</v>
      </c>
      <c r="F5" t="s">
        <v>69</v>
      </c>
      <c r="H5" t="s">
        <v>39</v>
      </c>
      <c r="I5">
        <v>1</v>
      </c>
      <c r="J5" t="s">
        <v>40</v>
      </c>
      <c r="K5" t="s">
        <v>41</v>
      </c>
      <c r="N5" t="s">
        <v>70</v>
      </c>
      <c r="AH5" s="53"/>
    </row>
    <row r="6" spans="1:34">
      <c r="A6" s="52" t="s">
        <v>71</v>
      </c>
      <c r="B6" s="2"/>
      <c r="C6" t="s">
        <v>52</v>
      </c>
      <c r="E6" t="s">
        <v>68</v>
      </c>
      <c r="F6" t="s">
        <v>69</v>
      </c>
      <c r="H6" t="s">
        <v>39</v>
      </c>
      <c r="I6">
        <v>1</v>
      </c>
      <c r="J6" t="s">
        <v>40</v>
      </c>
      <c r="K6" t="s">
        <v>41</v>
      </c>
      <c r="N6" t="s">
        <v>70</v>
      </c>
      <c r="AH6" s="53"/>
    </row>
    <row r="7" spans="1:34">
      <c r="A7" s="52" t="s">
        <v>53</v>
      </c>
      <c r="B7" s="2"/>
      <c r="C7" t="s">
        <v>54</v>
      </c>
      <c r="E7" t="s">
        <v>68</v>
      </c>
      <c r="F7" t="s">
        <v>69</v>
      </c>
      <c r="H7" t="s">
        <v>39</v>
      </c>
      <c r="I7">
        <v>1</v>
      </c>
      <c r="J7" t="s">
        <v>40</v>
      </c>
      <c r="K7" t="s">
        <v>41</v>
      </c>
      <c r="N7" t="s">
        <v>70</v>
      </c>
      <c r="AH7" s="53"/>
    </row>
    <row r="8" spans="1:34">
      <c r="A8" s="52" t="s">
        <v>45</v>
      </c>
      <c r="B8" s="2"/>
      <c r="C8" t="s">
        <v>46</v>
      </c>
      <c r="E8" t="s">
        <v>68</v>
      </c>
      <c r="F8" t="s">
        <v>69</v>
      </c>
      <c r="H8" t="s">
        <v>39</v>
      </c>
      <c r="I8">
        <v>1</v>
      </c>
      <c r="J8" t="s">
        <v>40</v>
      </c>
      <c r="K8" t="s">
        <v>41</v>
      </c>
      <c r="N8" t="s">
        <v>70</v>
      </c>
      <c r="AH8" s="53"/>
    </row>
    <row r="9" spans="1:34">
      <c r="A9" s="52" t="s">
        <v>72</v>
      </c>
      <c r="B9" s="2"/>
      <c r="C9" t="s">
        <v>72</v>
      </c>
      <c r="E9" t="s">
        <v>68</v>
      </c>
      <c r="F9" t="s">
        <v>69</v>
      </c>
      <c r="H9" t="s">
        <v>39</v>
      </c>
      <c r="I9">
        <v>1</v>
      </c>
      <c r="J9" t="s">
        <v>40</v>
      </c>
      <c r="K9" t="s">
        <v>41</v>
      </c>
      <c r="N9" t="s">
        <v>70</v>
      </c>
      <c r="AH9" s="53"/>
    </row>
    <row r="10" spans="1:34">
      <c r="A10" s="52" t="s">
        <v>55</v>
      </c>
      <c r="B10" s="2"/>
      <c r="C10" t="s">
        <v>44</v>
      </c>
      <c r="E10" t="s">
        <v>68</v>
      </c>
      <c r="F10" t="s">
        <v>69</v>
      </c>
      <c r="H10" t="s">
        <v>39</v>
      </c>
      <c r="I10">
        <v>1</v>
      </c>
      <c r="J10" t="s">
        <v>40</v>
      </c>
      <c r="K10" t="s">
        <v>41</v>
      </c>
      <c r="N10" t="s">
        <v>70</v>
      </c>
      <c r="AH10" s="53"/>
    </row>
    <row r="11" spans="1:34">
      <c r="A11" s="52" t="s">
        <v>72</v>
      </c>
      <c r="B11" s="2"/>
      <c r="C11" t="s">
        <v>72</v>
      </c>
      <c r="E11" t="s">
        <v>68</v>
      </c>
      <c r="F11" t="s">
        <v>69</v>
      </c>
      <c r="H11" t="s">
        <v>39</v>
      </c>
      <c r="I11">
        <v>1</v>
      </c>
      <c r="J11" t="s">
        <v>40</v>
      </c>
      <c r="K11" t="s">
        <v>41</v>
      </c>
      <c r="N11" t="s">
        <v>70</v>
      </c>
      <c r="AH11" s="53"/>
    </row>
    <row r="12" spans="1:34">
      <c r="A12" s="52" t="s">
        <v>47</v>
      </c>
      <c r="B12" s="2"/>
      <c r="C12" t="s">
        <v>48</v>
      </c>
      <c r="E12" t="s">
        <v>68</v>
      </c>
      <c r="F12" t="s">
        <v>69</v>
      </c>
      <c r="H12" t="s">
        <v>39</v>
      </c>
      <c r="I12">
        <v>1</v>
      </c>
      <c r="J12" t="s">
        <v>40</v>
      </c>
      <c r="K12" t="s">
        <v>41</v>
      </c>
      <c r="N12" t="s">
        <v>70</v>
      </c>
      <c r="AH12" s="53"/>
    </row>
    <row r="13" spans="1:34">
      <c r="A13" s="52" t="s">
        <v>45</v>
      </c>
      <c r="B13" s="2"/>
      <c r="C13" t="s">
        <v>46</v>
      </c>
      <c r="E13" t="s">
        <v>68</v>
      </c>
      <c r="F13" t="s">
        <v>69</v>
      </c>
      <c r="H13" t="s">
        <v>39</v>
      </c>
      <c r="I13">
        <v>1</v>
      </c>
      <c r="J13" t="s">
        <v>40</v>
      </c>
      <c r="K13" t="s">
        <v>41</v>
      </c>
      <c r="N13" t="s">
        <v>70</v>
      </c>
      <c r="AH13" s="53"/>
    </row>
    <row r="14" spans="1:34">
      <c r="A14" s="52" t="s">
        <v>71</v>
      </c>
      <c r="B14" s="2"/>
      <c r="C14" t="s">
        <v>52</v>
      </c>
      <c r="E14" t="s">
        <v>68</v>
      </c>
      <c r="F14" t="s">
        <v>69</v>
      </c>
      <c r="H14" t="s">
        <v>39</v>
      </c>
      <c r="I14">
        <v>1</v>
      </c>
      <c r="J14" t="s">
        <v>40</v>
      </c>
      <c r="K14" t="s">
        <v>41</v>
      </c>
      <c r="N14" t="s">
        <v>70</v>
      </c>
      <c r="AH14" s="53"/>
    </row>
    <row r="15" spans="1:34">
      <c r="A15" s="52" t="s">
        <v>47</v>
      </c>
      <c r="B15" s="2"/>
      <c r="C15" t="s">
        <v>48</v>
      </c>
      <c r="E15" t="s">
        <v>68</v>
      </c>
      <c r="F15" t="s">
        <v>69</v>
      </c>
      <c r="H15" t="s">
        <v>39</v>
      </c>
      <c r="I15">
        <v>1</v>
      </c>
      <c r="J15" t="s">
        <v>40</v>
      </c>
      <c r="K15" t="s">
        <v>41</v>
      </c>
      <c r="N15" t="s">
        <v>70</v>
      </c>
      <c r="AH15" s="53"/>
    </row>
    <row r="16" spans="1:34">
      <c r="A16" s="52" t="s">
        <v>72</v>
      </c>
      <c r="B16" s="2"/>
      <c r="C16" t="s">
        <v>72</v>
      </c>
      <c r="E16" t="s">
        <v>68</v>
      </c>
      <c r="F16" t="s">
        <v>69</v>
      </c>
      <c r="H16" t="s">
        <v>39</v>
      </c>
      <c r="I16">
        <v>1</v>
      </c>
      <c r="J16" t="s">
        <v>40</v>
      </c>
      <c r="K16" t="s">
        <v>41</v>
      </c>
      <c r="N16" t="s">
        <v>70</v>
      </c>
      <c r="AH16" s="53"/>
    </row>
    <row r="17" spans="1:34">
      <c r="A17" s="52" t="s">
        <v>49</v>
      </c>
      <c r="B17" s="2"/>
      <c r="C17" t="s">
        <v>50</v>
      </c>
      <c r="E17" t="s">
        <v>68</v>
      </c>
      <c r="F17" t="s">
        <v>69</v>
      </c>
      <c r="H17" t="s">
        <v>39</v>
      </c>
      <c r="I17">
        <v>1</v>
      </c>
      <c r="J17" t="s">
        <v>40</v>
      </c>
      <c r="K17" t="s">
        <v>41</v>
      </c>
      <c r="N17" t="s">
        <v>70</v>
      </c>
      <c r="AH17" s="53"/>
    </row>
    <row r="18" spans="1:34">
      <c r="A18" s="52" t="s">
        <v>53</v>
      </c>
      <c r="B18" s="2"/>
      <c r="C18" t="s">
        <v>54</v>
      </c>
      <c r="E18" t="s">
        <v>68</v>
      </c>
      <c r="F18" t="s">
        <v>69</v>
      </c>
      <c r="H18" t="s">
        <v>39</v>
      </c>
      <c r="I18">
        <v>1</v>
      </c>
      <c r="J18" t="s">
        <v>40</v>
      </c>
      <c r="K18" t="s">
        <v>41</v>
      </c>
      <c r="N18" t="s">
        <v>70</v>
      </c>
      <c r="AH18" s="53"/>
    </row>
    <row r="19" spans="1:34">
      <c r="A19" s="52" t="s">
        <v>45</v>
      </c>
      <c r="B19" s="2"/>
      <c r="C19" t="s">
        <v>46</v>
      </c>
      <c r="E19" t="s">
        <v>68</v>
      </c>
      <c r="F19" t="s">
        <v>69</v>
      </c>
      <c r="H19" t="s">
        <v>39</v>
      </c>
      <c r="I19">
        <v>1</v>
      </c>
      <c r="J19" t="s">
        <v>40</v>
      </c>
      <c r="K19" t="s">
        <v>41</v>
      </c>
      <c r="N19" t="s">
        <v>70</v>
      </c>
      <c r="AH19" s="53"/>
    </row>
    <row r="20" spans="1:34">
      <c r="A20" s="52" t="s">
        <v>72</v>
      </c>
      <c r="B20" s="2"/>
      <c r="C20" t="s">
        <v>72</v>
      </c>
      <c r="E20" t="s">
        <v>68</v>
      </c>
      <c r="F20" t="s">
        <v>69</v>
      </c>
      <c r="H20" t="s">
        <v>39</v>
      </c>
      <c r="I20">
        <v>1</v>
      </c>
      <c r="J20" t="s">
        <v>40</v>
      </c>
      <c r="K20" t="s">
        <v>41</v>
      </c>
      <c r="N20" t="s">
        <v>70</v>
      </c>
      <c r="AH20" s="53"/>
    </row>
    <row r="21" spans="1:34">
      <c r="A21" s="52" t="s">
        <v>72</v>
      </c>
      <c r="B21" s="2"/>
      <c r="C21" t="s">
        <v>72</v>
      </c>
      <c r="E21" t="s">
        <v>68</v>
      </c>
      <c r="F21" t="s">
        <v>69</v>
      </c>
      <c r="H21" t="s">
        <v>39</v>
      </c>
      <c r="I21">
        <v>1</v>
      </c>
      <c r="J21" t="s">
        <v>40</v>
      </c>
      <c r="K21" t="s">
        <v>41</v>
      </c>
      <c r="N21" t="s">
        <v>70</v>
      </c>
      <c r="AH21" s="53"/>
    </row>
    <row r="22" spans="1:34">
      <c r="A22" s="52" t="s">
        <v>47</v>
      </c>
      <c r="B22" s="2"/>
      <c r="C22" t="s">
        <v>48</v>
      </c>
      <c r="E22" t="s">
        <v>68</v>
      </c>
      <c r="F22" t="s">
        <v>69</v>
      </c>
      <c r="H22" t="s">
        <v>39</v>
      </c>
      <c r="I22">
        <v>1</v>
      </c>
      <c r="J22" t="s">
        <v>40</v>
      </c>
      <c r="K22" t="s">
        <v>41</v>
      </c>
      <c r="N22" t="s">
        <v>70</v>
      </c>
      <c r="AH22" s="53"/>
    </row>
    <row r="23" spans="1:34">
      <c r="A23" s="52" t="s">
        <v>34</v>
      </c>
      <c r="B23" s="2"/>
      <c r="C23" t="s">
        <v>35</v>
      </c>
      <c r="E23" t="s">
        <v>68</v>
      </c>
      <c r="F23" t="s">
        <v>69</v>
      </c>
      <c r="H23" t="s">
        <v>39</v>
      </c>
      <c r="I23">
        <v>1</v>
      </c>
      <c r="J23" t="s">
        <v>40</v>
      </c>
      <c r="K23" t="s">
        <v>41</v>
      </c>
      <c r="N23" t="s">
        <v>70</v>
      </c>
      <c r="AH23" s="53"/>
    </row>
    <row r="24" spans="1:34">
      <c r="A24" s="52" t="s">
        <v>45</v>
      </c>
      <c r="B24" s="2"/>
      <c r="C24" t="s">
        <v>46</v>
      </c>
      <c r="E24" t="s">
        <v>68</v>
      </c>
      <c r="F24" t="s">
        <v>69</v>
      </c>
      <c r="H24" t="s">
        <v>39</v>
      </c>
      <c r="I24">
        <v>1</v>
      </c>
      <c r="J24" t="s">
        <v>40</v>
      </c>
      <c r="K24" t="s">
        <v>41</v>
      </c>
      <c r="N24" t="s">
        <v>70</v>
      </c>
      <c r="AH24" s="53"/>
    </row>
    <row r="25" spans="1:34">
      <c r="A25" s="52" t="s">
        <v>49</v>
      </c>
      <c r="B25" s="2"/>
      <c r="C25" t="s">
        <v>50</v>
      </c>
      <c r="E25" t="s">
        <v>68</v>
      </c>
      <c r="F25" t="s">
        <v>69</v>
      </c>
      <c r="H25" t="s">
        <v>39</v>
      </c>
      <c r="I25">
        <v>1</v>
      </c>
      <c r="J25" t="s">
        <v>40</v>
      </c>
      <c r="K25" t="s">
        <v>41</v>
      </c>
      <c r="N25" t="s">
        <v>70</v>
      </c>
      <c r="AH25" s="53"/>
    </row>
    <row r="26" spans="1:34">
      <c r="A26" s="52" t="s">
        <v>53</v>
      </c>
      <c r="B26" s="2"/>
      <c r="C26" t="s">
        <v>54</v>
      </c>
      <c r="E26" t="s">
        <v>68</v>
      </c>
      <c r="F26" t="s">
        <v>69</v>
      </c>
      <c r="H26" t="s">
        <v>39</v>
      </c>
      <c r="I26">
        <v>1</v>
      </c>
      <c r="J26" t="s">
        <v>40</v>
      </c>
      <c r="K26" t="s">
        <v>41</v>
      </c>
      <c r="N26" t="s">
        <v>70</v>
      </c>
      <c r="AH26" s="53"/>
    </row>
    <row r="27" spans="1:34">
      <c r="A27" s="52" t="s">
        <v>45</v>
      </c>
      <c r="B27" s="2"/>
      <c r="C27" t="s">
        <v>46</v>
      </c>
      <c r="E27" t="s">
        <v>68</v>
      </c>
      <c r="F27" t="s">
        <v>69</v>
      </c>
      <c r="H27" t="s">
        <v>39</v>
      </c>
      <c r="I27">
        <v>1</v>
      </c>
      <c r="J27" t="s">
        <v>40</v>
      </c>
      <c r="K27" t="s">
        <v>41</v>
      </c>
      <c r="N27" t="s">
        <v>70</v>
      </c>
      <c r="AH27" s="53"/>
    </row>
    <row r="28" spans="1:34">
      <c r="A28" s="52" t="s">
        <v>53</v>
      </c>
      <c r="B28" s="2"/>
      <c r="C28" t="s">
        <v>54</v>
      </c>
      <c r="E28" t="s">
        <v>68</v>
      </c>
      <c r="F28" t="s">
        <v>69</v>
      </c>
      <c r="H28" t="s">
        <v>39</v>
      </c>
      <c r="I28">
        <v>1</v>
      </c>
      <c r="J28" t="s">
        <v>40</v>
      </c>
      <c r="K28" t="s">
        <v>41</v>
      </c>
      <c r="N28" t="s">
        <v>70</v>
      </c>
      <c r="AH28" s="53"/>
    </row>
    <row r="29" spans="1:34">
      <c r="A29" s="52" t="s">
        <v>72</v>
      </c>
      <c r="B29" s="2"/>
      <c r="C29" t="s">
        <v>72</v>
      </c>
      <c r="E29" t="s">
        <v>68</v>
      </c>
      <c r="F29" t="s">
        <v>69</v>
      </c>
      <c r="H29" t="s">
        <v>39</v>
      </c>
      <c r="I29">
        <v>1</v>
      </c>
      <c r="J29" t="s">
        <v>40</v>
      </c>
      <c r="K29" t="s">
        <v>41</v>
      </c>
      <c r="N29" t="s">
        <v>70</v>
      </c>
      <c r="AH29" s="53"/>
    </row>
    <row r="30" spans="1:34">
      <c r="A30" s="52" t="s">
        <v>72</v>
      </c>
      <c r="B30" s="2"/>
      <c r="C30" t="s">
        <v>72</v>
      </c>
      <c r="E30" t="s">
        <v>68</v>
      </c>
      <c r="F30" t="s">
        <v>69</v>
      </c>
      <c r="H30" t="s">
        <v>39</v>
      </c>
      <c r="I30">
        <v>1</v>
      </c>
      <c r="J30" t="s">
        <v>40</v>
      </c>
      <c r="K30" t="s">
        <v>41</v>
      </c>
      <c r="N30" t="s">
        <v>70</v>
      </c>
      <c r="AH30" s="53"/>
    </row>
    <row r="31" spans="1:34">
      <c r="A31" s="52" t="s">
        <v>47</v>
      </c>
      <c r="B31" s="2"/>
      <c r="C31" t="s">
        <v>48</v>
      </c>
      <c r="E31" t="s">
        <v>68</v>
      </c>
      <c r="F31" t="s">
        <v>69</v>
      </c>
      <c r="H31" t="s">
        <v>39</v>
      </c>
      <c r="I31">
        <v>1</v>
      </c>
      <c r="J31" t="s">
        <v>40</v>
      </c>
      <c r="K31" t="s">
        <v>41</v>
      </c>
      <c r="N31" t="s">
        <v>70</v>
      </c>
      <c r="AH31" s="53"/>
    </row>
    <row r="32" spans="1:34">
      <c r="A32" s="52" t="s">
        <v>45</v>
      </c>
      <c r="B32" s="2"/>
      <c r="C32" t="s">
        <v>46</v>
      </c>
      <c r="E32" t="s">
        <v>68</v>
      </c>
      <c r="F32" t="s">
        <v>69</v>
      </c>
      <c r="H32" t="s">
        <v>39</v>
      </c>
      <c r="I32">
        <v>1</v>
      </c>
      <c r="J32" t="s">
        <v>40</v>
      </c>
      <c r="K32" t="s">
        <v>41</v>
      </c>
      <c r="N32" t="s">
        <v>70</v>
      </c>
      <c r="AH32" s="53"/>
    </row>
    <row r="33" spans="1:34">
      <c r="A33" s="52" t="s">
        <v>45</v>
      </c>
      <c r="B33" s="2"/>
      <c r="C33" t="s">
        <v>46</v>
      </c>
      <c r="E33" t="s">
        <v>68</v>
      </c>
      <c r="F33" t="s">
        <v>69</v>
      </c>
      <c r="H33" t="s">
        <v>39</v>
      </c>
      <c r="I33">
        <v>1</v>
      </c>
      <c r="J33" t="s">
        <v>40</v>
      </c>
      <c r="K33" t="s">
        <v>41</v>
      </c>
      <c r="N33" t="s">
        <v>70</v>
      </c>
      <c r="AH33" s="53"/>
    </row>
    <row r="34" spans="1:34">
      <c r="A34" s="52" t="s">
        <v>45</v>
      </c>
      <c r="B34" s="2"/>
      <c r="C34" t="s">
        <v>46</v>
      </c>
      <c r="E34" t="s">
        <v>68</v>
      </c>
      <c r="F34" t="s">
        <v>69</v>
      </c>
      <c r="H34" t="s">
        <v>39</v>
      </c>
      <c r="I34">
        <v>1</v>
      </c>
      <c r="J34" t="s">
        <v>40</v>
      </c>
      <c r="K34" t="s">
        <v>41</v>
      </c>
      <c r="N34" t="s">
        <v>70</v>
      </c>
      <c r="AH34" s="53"/>
    </row>
    <row r="35" spans="1:34">
      <c r="A35" s="52" t="s">
        <v>53</v>
      </c>
      <c r="B35" s="2"/>
      <c r="C35" t="s">
        <v>54</v>
      </c>
      <c r="E35" t="s">
        <v>68</v>
      </c>
      <c r="F35" t="s">
        <v>69</v>
      </c>
      <c r="H35" t="s">
        <v>39</v>
      </c>
      <c r="I35">
        <v>1</v>
      </c>
      <c r="J35" t="s">
        <v>40</v>
      </c>
      <c r="K35" t="s">
        <v>41</v>
      </c>
      <c r="N35" t="s">
        <v>70</v>
      </c>
      <c r="AH35" s="53"/>
    </row>
    <row r="36" spans="1:34">
      <c r="A36" s="52" t="s">
        <v>45</v>
      </c>
      <c r="B36" s="2"/>
      <c r="C36" t="s">
        <v>46</v>
      </c>
      <c r="E36" t="s">
        <v>68</v>
      </c>
      <c r="F36" t="s">
        <v>69</v>
      </c>
      <c r="H36" t="s">
        <v>39</v>
      </c>
      <c r="I36">
        <v>1</v>
      </c>
      <c r="J36" t="s">
        <v>40</v>
      </c>
      <c r="K36" t="s">
        <v>41</v>
      </c>
      <c r="N36" t="s">
        <v>70</v>
      </c>
      <c r="AH36" s="53"/>
    </row>
    <row r="37" spans="1:34">
      <c r="A37" s="52" t="s">
        <v>72</v>
      </c>
      <c r="B37" s="2"/>
      <c r="C37" t="s">
        <v>72</v>
      </c>
      <c r="E37" t="s">
        <v>68</v>
      </c>
      <c r="F37" t="s">
        <v>69</v>
      </c>
      <c r="H37" t="s">
        <v>39</v>
      </c>
      <c r="I37">
        <v>1</v>
      </c>
      <c r="J37" t="s">
        <v>40</v>
      </c>
      <c r="K37" t="s">
        <v>41</v>
      </c>
      <c r="N37" t="s">
        <v>70</v>
      </c>
      <c r="AH37" s="53"/>
    </row>
    <row r="38" spans="1:34">
      <c r="A38" s="52" t="s">
        <v>72</v>
      </c>
      <c r="B38" s="2"/>
      <c r="C38" t="s">
        <v>72</v>
      </c>
      <c r="E38" t="s">
        <v>68</v>
      </c>
      <c r="F38" t="s">
        <v>69</v>
      </c>
      <c r="H38" t="s">
        <v>39</v>
      </c>
      <c r="I38">
        <v>1</v>
      </c>
      <c r="J38" t="s">
        <v>40</v>
      </c>
      <c r="K38" t="s">
        <v>41</v>
      </c>
      <c r="N38" t="s">
        <v>70</v>
      </c>
      <c r="AH38" s="53"/>
    </row>
    <row r="39" spans="1:34">
      <c r="A39" s="52" t="s">
        <v>53</v>
      </c>
      <c r="B39" s="2"/>
      <c r="C39" t="s">
        <v>54</v>
      </c>
      <c r="E39" t="s">
        <v>68</v>
      </c>
      <c r="F39" t="s">
        <v>69</v>
      </c>
      <c r="H39" t="s">
        <v>39</v>
      </c>
      <c r="I39">
        <v>1</v>
      </c>
      <c r="J39" t="s">
        <v>40</v>
      </c>
      <c r="K39" t="s">
        <v>41</v>
      </c>
      <c r="N39" t="s">
        <v>70</v>
      </c>
      <c r="AH39" s="53"/>
    </row>
    <row r="40" spans="1:34">
      <c r="A40" s="52" t="s">
        <v>45</v>
      </c>
      <c r="B40" s="2"/>
      <c r="C40" t="s">
        <v>46</v>
      </c>
      <c r="E40" t="s">
        <v>68</v>
      </c>
      <c r="F40" t="s">
        <v>69</v>
      </c>
      <c r="H40" t="s">
        <v>39</v>
      </c>
      <c r="I40">
        <v>1</v>
      </c>
      <c r="J40" t="s">
        <v>40</v>
      </c>
      <c r="K40" t="s">
        <v>41</v>
      </c>
      <c r="N40" t="s">
        <v>70</v>
      </c>
      <c r="AH40" s="53"/>
    </row>
    <row r="41" spans="1:34">
      <c r="A41" s="52" t="s">
        <v>43</v>
      </c>
      <c r="B41" s="2"/>
      <c r="C41" t="s">
        <v>44</v>
      </c>
      <c r="E41" t="s">
        <v>68</v>
      </c>
      <c r="F41" t="s">
        <v>69</v>
      </c>
      <c r="H41" t="s">
        <v>39</v>
      </c>
      <c r="I41">
        <v>1</v>
      </c>
      <c r="J41" t="s">
        <v>40</v>
      </c>
      <c r="K41" t="s">
        <v>41</v>
      </c>
      <c r="N41" t="s">
        <v>70</v>
      </c>
      <c r="AH41" s="53"/>
    </row>
    <row r="42" spans="1:34">
      <c r="A42" s="52" t="s">
        <v>49</v>
      </c>
      <c r="B42" s="2"/>
      <c r="C42" t="s">
        <v>50</v>
      </c>
      <c r="E42" t="s">
        <v>68</v>
      </c>
      <c r="F42" t="s">
        <v>69</v>
      </c>
      <c r="H42" t="s">
        <v>39</v>
      </c>
      <c r="I42">
        <v>1</v>
      </c>
      <c r="J42" t="s">
        <v>40</v>
      </c>
      <c r="K42" t="s">
        <v>41</v>
      </c>
      <c r="N42" t="s">
        <v>70</v>
      </c>
      <c r="AH42" s="53"/>
    </row>
    <row r="43" spans="1:34">
      <c r="A43" s="52" t="s">
        <v>34</v>
      </c>
      <c r="B43" s="2"/>
      <c r="C43" t="s">
        <v>35</v>
      </c>
      <c r="E43" t="s">
        <v>68</v>
      </c>
      <c r="F43" t="s">
        <v>69</v>
      </c>
      <c r="H43" t="s">
        <v>39</v>
      </c>
      <c r="I43">
        <v>1</v>
      </c>
      <c r="J43" t="s">
        <v>40</v>
      </c>
      <c r="K43" t="s">
        <v>41</v>
      </c>
      <c r="N43" t="s">
        <v>70</v>
      </c>
      <c r="AH43" s="53"/>
    </row>
    <row r="44" spans="1:34">
      <c r="A44" s="52" t="s">
        <v>53</v>
      </c>
      <c r="B44" s="2"/>
      <c r="C44" t="s">
        <v>54</v>
      </c>
      <c r="E44" t="s">
        <v>68</v>
      </c>
      <c r="F44" t="s">
        <v>69</v>
      </c>
      <c r="H44" t="s">
        <v>39</v>
      </c>
      <c r="I44">
        <v>1</v>
      </c>
      <c r="J44" t="s">
        <v>40</v>
      </c>
      <c r="K44" t="s">
        <v>41</v>
      </c>
      <c r="N44" t="s">
        <v>70</v>
      </c>
      <c r="AH44" s="53"/>
    </row>
    <row r="45" spans="1:34">
      <c r="A45" s="52" t="s">
        <v>45</v>
      </c>
      <c r="B45" s="2"/>
      <c r="C45" t="s">
        <v>46</v>
      </c>
      <c r="E45" t="s">
        <v>68</v>
      </c>
      <c r="F45" t="s">
        <v>69</v>
      </c>
      <c r="H45" t="s">
        <v>39</v>
      </c>
      <c r="I45">
        <v>1</v>
      </c>
      <c r="J45" t="s">
        <v>40</v>
      </c>
      <c r="K45" t="s">
        <v>41</v>
      </c>
      <c r="N45" t="s">
        <v>70</v>
      </c>
      <c r="AH45" s="53"/>
    </row>
    <row r="46" spans="1:34">
      <c r="A46" s="52" t="s">
        <v>34</v>
      </c>
      <c r="B46" s="2"/>
      <c r="C46" t="s">
        <v>35</v>
      </c>
      <c r="E46" t="s">
        <v>68</v>
      </c>
      <c r="F46" t="s">
        <v>69</v>
      </c>
      <c r="H46" t="s">
        <v>39</v>
      </c>
      <c r="I46">
        <v>1</v>
      </c>
      <c r="J46" t="s">
        <v>40</v>
      </c>
      <c r="K46" t="s">
        <v>41</v>
      </c>
      <c r="N46" t="s">
        <v>70</v>
      </c>
      <c r="AH46" s="53"/>
    </row>
    <row r="47" spans="1:34">
      <c r="A47" s="52" t="s">
        <v>72</v>
      </c>
      <c r="B47" s="2"/>
      <c r="C47" t="s">
        <v>72</v>
      </c>
      <c r="E47" t="s">
        <v>68</v>
      </c>
      <c r="F47" t="s">
        <v>69</v>
      </c>
      <c r="H47" t="s">
        <v>39</v>
      </c>
      <c r="I47">
        <v>1</v>
      </c>
      <c r="J47" t="s">
        <v>40</v>
      </c>
      <c r="K47" t="s">
        <v>41</v>
      </c>
      <c r="N47" t="s">
        <v>70</v>
      </c>
      <c r="AH47" s="53"/>
    </row>
    <row r="48" spans="1:34">
      <c r="A48" s="52" t="s">
        <v>34</v>
      </c>
      <c r="B48" s="2"/>
      <c r="C48" t="s">
        <v>35</v>
      </c>
      <c r="E48" t="s">
        <v>68</v>
      </c>
      <c r="F48" t="s">
        <v>69</v>
      </c>
      <c r="H48" t="s">
        <v>39</v>
      </c>
      <c r="I48">
        <v>1</v>
      </c>
      <c r="J48" t="s">
        <v>40</v>
      </c>
      <c r="K48" t="s">
        <v>41</v>
      </c>
      <c r="N48" t="s">
        <v>70</v>
      </c>
      <c r="AH48" s="53"/>
    </row>
    <row r="49" spans="1:34">
      <c r="A49" s="52" t="s">
        <v>49</v>
      </c>
      <c r="B49" s="2"/>
      <c r="C49" t="s">
        <v>50</v>
      </c>
      <c r="E49" t="s">
        <v>68</v>
      </c>
      <c r="F49" t="s">
        <v>69</v>
      </c>
      <c r="H49" t="s">
        <v>39</v>
      </c>
      <c r="I49">
        <v>1</v>
      </c>
      <c r="J49" t="s">
        <v>40</v>
      </c>
      <c r="K49" t="s">
        <v>41</v>
      </c>
      <c r="N49" t="s">
        <v>70</v>
      </c>
      <c r="AH49" s="53"/>
    </row>
    <row r="50" spans="1:34">
      <c r="A50" s="52" t="s">
        <v>73</v>
      </c>
      <c r="B50" s="2"/>
      <c r="C50" t="s">
        <v>59</v>
      </c>
      <c r="E50" t="s">
        <v>68</v>
      </c>
      <c r="F50" t="s">
        <v>69</v>
      </c>
      <c r="H50" t="s">
        <v>39</v>
      </c>
      <c r="I50">
        <v>1</v>
      </c>
      <c r="J50" t="s">
        <v>40</v>
      </c>
      <c r="K50" t="s">
        <v>41</v>
      </c>
      <c r="N50" t="s">
        <v>70</v>
      </c>
      <c r="AH50" s="53"/>
    </row>
    <row r="51" spans="1:34">
      <c r="A51" s="52" t="s">
        <v>72</v>
      </c>
      <c r="B51" s="2"/>
      <c r="C51" t="s">
        <v>72</v>
      </c>
      <c r="E51" t="s">
        <v>68</v>
      </c>
      <c r="F51" t="s">
        <v>69</v>
      </c>
      <c r="H51" t="s">
        <v>39</v>
      </c>
      <c r="I51">
        <v>1</v>
      </c>
      <c r="J51" t="s">
        <v>40</v>
      </c>
      <c r="K51" t="s">
        <v>41</v>
      </c>
      <c r="N51" t="s">
        <v>70</v>
      </c>
      <c r="AH51" s="53"/>
    </row>
    <row r="52" spans="1:34">
      <c r="A52" s="52" t="s">
        <v>72</v>
      </c>
      <c r="B52" s="2"/>
      <c r="C52" t="s">
        <v>72</v>
      </c>
      <c r="E52" t="s">
        <v>68</v>
      </c>
      <c r="F52" t="s">
        <v>69</v>
      </c>
      <c r="H52" t="s">
        <v>39</v>
      </c>
      <c r="I52">
        <v>1</v>
      </c>
      <c r="J52" t="s">
        <v>40</v>
      </c>
      <c r="K52" t="s">
        <v>41</v>
      </c>
      <c r="N52" t="s">
        <v>70</v>
      </c>
      <c r="AH52" s="53"/>
    </row>
    <row r="53" spans="1:34">
      <c r="A53" s="52" t="s">
        <v>45</v>
      </c>
      <c r="B53" s="2"/>
      <c r="C53" t="s">
        <v>46</v>
      </c>
      <c r="E53" t="s">
        <v>68</v>
      </c>
      <c r="F53" t="s">
        <v>69</v>
      </c>
      <c r="H53" t="s">
        <v>39</v>
      </c>
      <c r="I53">
        <v>1</v>
      </c>
      <c r="J53" t="s">
        <v>40</v>
      </c>
      <c r="K53" t="s">
        <v>41</v>
      </c>
      <c r="N53" t="s">
        <v>70</v>
      </c>
      <c r="AH53" s="53"/>
    </row>
    <row r="54" spans="1:34">
      <c r="A54" s="52" t="s">
        <v>45</v>
      </c>
      <c r="B54" s="2"/>
      <c r="C54" t="s">
        <v>46</v>
      </c>
      <c r="E54" t="s">
        <v>68</v>
      </c>
      <c r="F54" t="s">
        <v>69</v>
      </c>
      <c r="H54" t="s">
        <v>39</v>
      </c>
      <c r="I54">
        <v>1</v>
      </c>
      <c r="J54" t="s">
        <v>40</v>
      </c>
      <c r="K54" t="s">
        <v>41</v>
      </c>
      <c r="N54" t="s">
        <v>70</v>
      </c>
      <c r="AH54" s="53"/>
    </row>
    <row r="55" spans="1:34">
      <c r="A55" s="52" t="s">
        <v>72</v>
      </c>
      <c r="B55" s="2"/>
      <c r="C55" t="s">
        <v>72</v>
      </c>
      <c r="E55" t="s">
        <v>68</v>
      </c>
      <c r="F55" t="s">
        <v>69</v>
      </c>
      <c r="H55" t="s">
        <v>39</v>
      </c>
      <c r="I55">
        <v>1</v>
      </c>
      <c r="J55" t="s">
        <v>40</v>
      </c>
      <c r="K55" t="s">
        <v>41</v>
      </c>
      <c r="N55" t="s">
        <v>70</v>
      </c>
      <c r="AH55" s="53"/>
    </row>
    <row r="56" spans="1:34">
      <c r="A56" s="52" t="s">
        <v>72</v>
      </c>
      <c r="B56" s="2"/>
      <c r="C56" t="s">
        <v>72</v>
      </c>
      <c r="E56" t="s">
        <v>68</v>
      </c>
      <c r="F56" t="s">
        <v>69</v>
      </c>
      <c r="H56" t="s">
        <v>39</v>
      </c>
      <c r="I56">
        <v>1</v>
      </c>
      <c r="J56" t="s">
        <v>40</v>
      </c>
      <c r="K56" t="s">
        <v>41</v>
      </c>
      <c r="N56" t="s">
        <v>70</v>
      </c>
      <c r="AH56" s="53"/>
    </row>
    <row r="57" spans="1:34">
      <c r="A57" s="52" t="s">
        <v>49</v>
      </c>
      <c r="B57" s="2"/>
      <c r="C57" t="s">
        <v>50</v>
      </c>
      <c r="E57" t="s">
        <v>68</v>
      </c>
      <c r="F57" t="s">
        <v>69</v>
      </c>
      <c r="H57" t="s">
        <v>39</v>
      </c>
      <c r="I57">
        <v>1</v>
      </c>
      <c r="J57" t="s">
        <v>40</v>
      </c>
      <c r="K57" t="s">
        <v>41</v>
      </c>
      <c r="N57" t="s">
        <v>70</v>
      </c>
      <c r="AH57" s="53"/>
    </row>
    <row r="58" spans="1:34">
      <c r="A58" s="52" t="s">
        <v>49</v>
      </c>
      <c r="B58" s="2"/>
      <c r="C58" t="s">
        <v>50</v>
      </c>
      <c r="E58" t="s">
        <v>68</v>
      </c>
      <c r="F58" t="s">
        <v>69</v>
      </c>
      <c r="H58" t="s">
        <v>39</v>
      </c>
      <c r="I58">
        <v>1</v>
      </c>
      <c r="J58" t="s">
        <v>40</v>
      </c>
      <c r="K58" t="s">
        <v>41</v>
      </c>
      <c r="N58" t="s">
        <v>70</v>
      </c>
      <c r="AH58" s="53"/>
    </row>
    <row r="59" spans="1:34">
      <c r="A59" s="52" t="s">
        <v>53</v>
      </c>
      <c r="B59" s="2"/>
      <c r="C59" t="s">
        <v>54</v>
      </c>
      <c r="E59" t="s">
        <v>68</v>
      </c>
      <c r="F59" t="s">
        <v>69</v>
      </c>
      <c r="H59" t="s">
        <v>39</v>
      </c>
      <c r="I59">
        <v>1</v>
      </c>
      <c r="J59" t="s">
        <v>40</v>
      </c>
      <c r="K59" t="s">
        <v>41</v>
      </c>
      <c r="N59" t="s">
        <v>70</v>
      </c>
      <c r="AH59" s="53"/>
    </row>
    <row r="60" spans="1:34">
      <c r="A60" s="52" t="s">
        <v>49</v>
      </c>
      <c r="B60" s="2"/>
      <c r="C60" t="s">
        <v>50</v>
      </c>
      <c r="E60" t="s">
        <v>68</v>
      </c>
      <c r="F60" t="s">
        <v>69</v>
      </c>
      <c r="H60" t="s">
        <v>39</v>
      </c>
      <c r="I60">
        <v>1</v>
      </c>
      <c r="J60" t="s">
        <v>40</v>
      </c>
      <c r="K60" t="s">
        <v>41</v>
      </c>
      <c r="N60" t="s">
        <v>70</v>
      </c>
      <c r="AH60" s="53"/>
    </row>
    <row r="61" spans="1:34">
      <c r="A61" s="52" t="s">
        <v>53</v>
      </c>
      <c r="B61" s="2"/>
      <c r="C61" t="s">
        <v>54</v>
      </c>
      <c r="E61" t="s">
        <v>68</v>
      </c>
      <c r="F61" t="s">
        <v>69</v>
      </c>
      <c r="H61" t="s">
        <v>39</v>
      </c>
      <c r="I61">
        <v>1</v>
      </c>
      <c r="J61" t="s">
        <v>40</v>
      </c>
      <c r="K61" t="s">
        <v>41</v>
      </c>
      <c r="N61" t="s">
        <v>70</v>
      </c>
      <c r="AH61" s="53"/>
    </row>
    <row r="62" spans="1:34">
      <c r="A62" s="52" t="s">
        <v>45</v>
      </c>
      <c r="B62" s="2"/>
      <c r="C62" t="s">
        <v>46</v>
      </c>
      <c r="E62" t="s">
        <v>68</v>
      </c>
      <c r="F62" t="s">
        <v>69</v>
      </c>
      <c r="H62" t="s">
        <v>39</v>
      </c>
      <c r="I62">
        <v>1</v>
      </c>
      <c r="J62" t="s">
        <v>40</v>
      </c>
      <c r="K62" t="s">
        <v>41</v>
      </c>
      <c r="N62" t="s">
        <v>70</v>
      </c>
      <c r="AH62" s="53"/>
    </row>
    <row r="63" spans="1:34">
      <c r="A63" s="52" t="s">
        <v>53</v>
      </c>
      <c r="B63" s="2"/>
      <c r="C63" t="s">
        <v>54</v>
      </c>
      <c r="E63" t="s">
        <v>68</v>
      </c>
      <c r="F63" t="s">
        <v>69</v>
      </c>
      <c r="H63" t="s">
        <v>39</v>
      </c>
      <c r="I63">
        <v>1</v>
      </c>
      <c r="J63" t="s">
        <v>40</v>
      </c>
      <c r="K63" t="s">
        <v>41</v>
      </c>
      <c r="N63" t="s">
        <v>70</v>
      </c>
      <c r="AH63" s="53"/>
    </row>
    <row r="64" spans="1:34">
      <c r="A64" s="52" t="s">
        <v>45</v>
      </c>
      <c r="B64" s="2"/>
      <c r="C64" t="s">
        <v>46</v>
      </c>
      <c r="E64" t="s">
        <v>68</v>
      </c>
      <c r="F64" t="s">
        <v>69</v>
      </c>
      <c r="H64" t="s">
        <v>39</v>
      </c>
      <c r="I64">
        <v>1</v>
      </c>
      <c r="J64" t="s">
        <v>40</v>
      </c>
      <c r="K64" t="s">
        <v>41</v>
      </c>
      <c r="N64" t="s">
        <v>70</v>
      </c>
      <c r="AH64" s="53"/>
    </row>
    <row r="65" spans="1:34" ht="15.75" thickBot="1">
      <c r="A65" s="54" t="s">
        <v>72</v>
      </c>
      <c r="B65" s="11"/>
      <c r="C65" s="12" t="s">
        <v>72</v>
      </c>
      <c r="D65" s="12" t="s">
        <v>61</v>
      </c>
      <c r="E65" s="12" t="s">
        <v>68</v>
      </c>
      <c r="F65" s="12" t="s">
        <v>69</v>
      </c>
      <c r="G65" s="12"/>
      <c r="H65" s="12" t="s">
        <v>39</v>
      </c>
      <c r="I65" s="12">
        <v>1</v>
      </c>
      <c r="J65" s="12" t="s">
        <v>40</v>
      </c>
      <c r="K65" s="12" t="s">
        <v>41</v>
      </c>
      <c r="L65" s="12"/>
      <c r="M65" s="12"/>
      <c r="N65" s="12" t="s">
        <v>70</v>
      </c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55"/>
    </row>
    <row r="66" spans="1:34" ht="15.75" thickTop="1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A7D6B-62B9-497C-BC00-C4D32C0C2951}">
  <dimension ref="A1:AH66"/>
  <sheetViews>
    <sheetView workbookViewId="0"/>
  </sheetViews>
  <sheetFormatPr defaultColWidth="11.42578125" defaultRowHeight="15"/>
  <cols>
    <col min="1" max="1" width="8.85546875" bestFit="1" customWidth="1"/>
    <col min="2" max="2" width="5.7109375" bestFit="1" customWidth="1"/>
    <col min="3" max="3" width="13.85546875" bestFit="1" customWidth="1"/>
    <col min="4" max="4" width="11.140625" bestFit="1" customWidth="1"/>
    <col min="5" max="5" width="48.5703125" bestFit="1" customWidth="1"/>
    <col min="6" max="6" width="47.42578125" bestFit="1" customWidth="1"/>
  </cols>
  <sheetData>
    <row r="1" spans="1:34" ht="16.5" thickTop="1" thickBot="1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6" t="s">
        <v>27</v>
      </c>
      <c r="AC1" s="6" t="s">
        <v>28</v>
      </c>
      <c r="AD1" s="6" t="s">
        <v>29</v>
      </c>
      <c r="AE1" s="6" t="s">
        <v>30</v>
      </c>
      <c r="AF1" s="6" t="s">
        <v>31</v>
      </c>
      <c r="AG1" s="6" t="s">
        <v>32</v>
      </c>
      <c r="AH1" s="6" t="s">
        <v>33</v>
      </c>
    </row>
    <row r="2" spans="1:34" ht="15.75" thickTop="1">
      <c r="A2" s="50" t="s">
        <v>72</v>
      </c>
      <c r="B2" s="10"/>
      <c r="C2" s="14" t="s">
        <v>72</v>
      </c>
      <c r="D2" s="14" t="s">
        <v>36</v>
      </c>
      <c r="E2" s="14" t="s">
        <v>74</v>
      </c>
      <c r="F2" s="14" t="s">
        <v>75</v>
      </c>
      <c r="G2" s="14"/>
      <c r="H2" s="14" t="s">
        <v>39</v>
      </c>
      <c r="I2" s="14">
        <v>1</v>
      </c>
      <c r="J2" s="14" t="s">
        <v>40</v>
      </c>
      <c r="K2" s="14" t="s">
        <v>41</v>
      </c>
      <c r="L2" s="14"/>
      <c r="M2" s="14"/>
      <c r="N2" s="14" t="s">
        <v>76</v>
      </c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51"/>
    </row>
    <row r="3" spans="1:34">
      <c r="A3" s="52" t="s">
        <v>55</v>
      </c>
      <c r="B3" s="2"/>
      <c r="C3" t="s">
        <v>44</v>
      </c>
      <c r="E3" t="s">
        <v>74</v>
      </c>
      <c r="F3" t="s">
        <v>75</v>
      </c>
      <c r="H3" t="s">
        <v>39</v>
      </c>
      <c r="I3">
        <v>1</v>
      </c>
      <c r="J3" t="s">
        <v>40</v>
      </c>
      <c r="K3" t="s">
        <v>41</v>
      </c>
      <c r="N3" t="s">
        <v>76</v>
      </c>
      <c r="AH3" s="53"/>
    </row>
    <row r="4" spans="1:34">
      <c r="A4" s="52" t="s">
        <v>45</v>
      </c>
      <c r="B4" s="2"/>
      <c r="C4" t="s">
        <v>46</v>
      </c>
      <c r="E4" t="s">
        <v>74</v>
      </c>
      <c r="F4" t="s">
        <v>75</v>
      </c>
      <c r="H4" t="s">
        <v>39</v>
      </c>
      <c r="I4">
        <v>1</v>
      </c>
      <c r="J4" t="s">
        <v>40</v>
      </c>
      <c r="K4" t="s">
        <v>41</v>
      </c>
      <c r="N4" t="s">
        <v>76</v>
      </c>
      <c r="AH4" s="53"/>
    </row>
    <row r="5" spans="1:34">
      <c r="A5" s="52" t="s">
        <v>34</v>
      </c>
      <c r="B5" s="2"/>
      <c r="C5" t="s">
        <v>35</v>
      </c>
      <c r="E5" t="s">
        <v>74</v>
      </c>
      <c r="F5" t="s">
        <v>75</v>
      </c>
      <c r="H5" t="s">
        <v>39</v>
      </c>
      <c r="I5">
        <v>1</v>
      </c>
      <c r="J5" t="s">
        <v>40</v>
      </c>
      <c r="K5" t="s">
        <v>41</v>
      </c>
      <c r="N5" t="s">
        <v>76</v>
      </c>
      <c r="AH5" s="53"/>
    </row>
    <row r="6" spans="1:34">
      <c r="A6" s="52" t="s">
        <v>49</v>
      </c>
      <c r="B6" s="2"/>
      <c r="C6" t="s">
        <v>50</v>
      </c>
      <c r="E6" t="s">
        <v>74</v>
      </c>
      <c r="F6" t="s">
        <v>75</v>
      </c>
      <c r="H6" t="s">
        <v>39</v>
      </c>
      <c r="I6">
        <v>1</v>
      </c>
      <c r="J6" t="s">
        <v>40</v>
      </c>
      <c r="K6" t="s">
        <v>41</v>
      </c>
      <c r="N6" t="s">
        <v>76</v>
      </c>
      <c r="AH6" s="53"/>
    </row>
    <row r="7" spans="1:34">
      <c r="A7" s="52" t="s">
        <v>34</v>
      </c>
      <c r="B7" s="2"/>
      <c r="C7" t="s">
        <v>35</v>
      </c>
      <c r="E7" t="s">
        <v>74</v>
      </c>
      <c r="F7" t="s">
        <v>75</v>
      </c>
      <c r="H7" t="s">
        <v>39</v>
      </c>
      <c r="I7">
        <v>1</v>
      </c>
      <c r="J7" t="s">
        <v>40</v>
      </c>
      <c r="K7" t="s">
        <v>41</v>
      </c>
      <c r="N7" t="s">
        <v>76</v>
      </c>
      <c r="AH7" s="53"/>
    </row>
    <row r="8" spans="1:34">
      <c r="A8" s="52" t="s">
        <v>77</v>
      </c>
      <c r="B8" s="2"/>
      <c r="C8" t="s">
        <v>54</v>
      </c>
      <c r="E8" t="s">
        <v>74</v>
      </c>
      <c r="F8" t="s">
        <v>75</v>
      </c>
      <c r="H8" t="s">
        <v>39</v>
      </c>
      <c r="I8">
        <v>1</v>
      </c>
      <c r="J8" t="s">
        <v>40</v>
      </c>
      <c r="K8" t="s">
        <v>41</v>
      </c>
      <c r="N8" t="s">
        <v>76</v>
      </c>
      <c r="AH8" s="53"/>
    </row>
    <row r="9" spans="1:34">
      <c r="A9" s="52" t="s">
        <v>73</v>
      </c>
      <c r="B9" s="2"/>
      <c r="C9" t="s">
        <v>59</v>
      </c>
      <c r="E9" t="s">
        <v>74</v>
      </c>
      <c r="F9" t="s">
        <v>75</v>
      </c>
      <c r="H9" t="s">
        <v>39</v>
      </c>
      <c r="I9">
        <v>1</v>
      </c>
      <c r="J9" t="s">
        <v>40</v>
      </c>
      <c r="K9" t="s">
        <v>41</v>
      </c>
      <c r="N9" t="s">
        <v>76</v>
      </c>
      <c r="AH9" s="53"/>
    </row>
    <row r="10" spans="1:34">
      <c r="A10" s="52" t="s">
        <v>34</v>
      </c>
      <c r="B10" s="2"/>
      <c r="C10" t="s">
        <v>35</v>
      </c>
      <c r="E10" t="s">
        <v>74</v>
      </c>
      <c r="F10" t="s">
        <v>75</v>
      </c>
      <c r="H10" t="s">
        <v>39</v>
      </c>
      <c r="I10">
        <v>1</v>
      </c>
      <c r="J10" t="s">
        <v>40</v>
      </c>
      <c r="K10" t="s">
        <v>41</v>
      </c>
      <c r="N10" t="s">
        <v>76</v>
      </c>
      <c r="AH10" s="53"/>
    </row>
    <row r="11" spans="1:34">
      <c r="A11" s="52" t="s">
        <v>43</v>
      </c>
      <c r="B11" s="2"/>
      <c r="C11" t="s">
        <v>44</v>
      </c>
      <c r="E11" t="s">
        <v>74</v>
      </c>
      <c r="F11" t="s">
        <v>75</v>
      </c>
      <c r="H11" t="s">
        <v>39</v>
      </c>
      <c r="I11">
        <v>1</v>
      </c>
      <c r="J11" t="s">
        <v>40</v>
      </c>
      <c r="K11" t="s">
        <v>41</v>
      </c>
      <c r="N11" t="s">
        <v>76</v>
      </c>
      <c r="AH11" s="53"/>
    </row>
    <row r="12" spans="1:34">
      <c r="A12" s="52" t="s">
        <v>43</v>
      </c>
      <c r="B12" s="2"/>
      <c r="C12" t="s">
        <v>44</v>
      </c>
      <c r="E12" t="s">
        <v>74</v>
      </c>
      <c r="F12" t="s">
        <v>75</v>
      </c>
      <c r="H12" t="s">
        <v>39</v>
      </c>
      <c r="I12">
        <v>1</v>
      </c>
      <c r="J12" t="s">
        <v>40</v>
      </c>
      <c r="K12" t="s">
        <v>41</v>
      </c>
      <c r="N12" t="s">
        <v>76</v>
      </c>
      <c r="AH12" s="53"/>
    </row>
    <row r="13" spans="1:34">
      <c r="A13" s="52" t="s">
        <v>55</v>
      </c>
      <c r="B13" s="2"/>
      <c r="C13" t="s">
        <v>44</v>
      </c>
      <c r="E13" t="s">
        <v>74</v>
      </c>
      <c r="F13" t="s">
        <v>75</v>
      </c>
      <c r="H13" t="s">
        <v>39</v>
      </c>
      <c r="I13">
        <v>1</v>
      </c>
      <c r="J13" t="s">
        <v>40</v>
      </c>
      <c r="K13" t="s">
        <v>41</v>
      </c>
      <c r="N13" t="s">
        <v>76</v>
      </c>
      <c r="AH13" s="53"/>
    </row>
    <row r="14" spans="1:34">
      <c r="A14" s="52" t="s">
        <v>43</v>
      </c>
      <c r="B14" s="2"/>
      <c r="C14" t="s">
        <v>44</v>
      </c>
      <c r="E14" t="s">
        <v>74</v>
      </c>
      <c r="F14" t="s">
        <v>75</v>
      </c>
      <c r="H14" t="s">
        <v>39</v>
      </c>
      <c r="I14">
        <v>1</v>
      </c>
      <c r="J14" t="s">
        <v>40</v>
      </c>
      <c r="K14" t="s">
        <v>41</v>
      </c>
      <c r="N14" t="s">
        <v>76</v>
      </c>
      <c r="AH14" s="53"/>
    </row>
    <row r="15" spans="1:34">
      <c r="A15" s="52" t="s">
        <v>43</v>
      </c>
      <c r="B15" s="2"/>
      <c r="C15" t="s">
        <v>44</v>
      </c>
      <c r="E15" t="s">
        <v>74</v>
      </c>
      <c r="F15" t="s">
        <v>75</v>
      </c>
      <c r="H15" t="s">
        <v>39</v>
      </c>
      <c r="I15">
        <v>1</v>
      </c>
      <c r="J15" t="s">
        <v>40</v>
      </c>
      <c r="K15" t="s">
        <v>41</v>
      </c>
      <c r="N15" t="s">
        <v>76</v>
      </c>
      <c r="AH15" s="53"/>
    </row>
    <row r="16" spans="1:34">
      <c r="A16" s="52" t="s">
        <v>77</v>
      </c>
      <c r="B16" s="2"/>
      <c r="C16" t="s">
        <v>54</v>
      </c>
      <c r="E16" t="s">
        <v>74</v>
      </c>
      <c r="F16" t="s">
        <v>75</v>
      </c>
      <c r="H16" t="s">
        <v>39</v>
      </c>
      <c r="I16">
        <v>1</v>
      </c>
      <c r="J16" t="s">
        <v>40</v>
      </c>
      <c r="K16" t="s">
        <v>41</v>
      </c>
      <c r="N16" t="s">
        <v>76</v>
      </c>
      <c r="AH16" s="53"/>
    </row>
    <row r="17" spans="1:34">
      <c r="A17" s="52" t="s">
        <v>51</v>
      </c>
      <c r="B17" s="2"/>
      <c r="C17" t="s">
        <v>52</v>
      </c>
      <c r="E17" t="s">
        <v>74</v>
      </c>
      <c r="F17" t="s">
        <v>75</v>
      </c>
      <c r="H17" t="s">
        <v>39</v>
      </c>
      <c r="I17">
        <v>1</v>
      </c>
      <c r="J17" t="s">
        <v>40</v>
      </c>
      <c r="K17" t="s">
        <v>41</v>
      </c>
      <c r="N17" t="s">
        <v>76</v>
      </c>
      <c r="AH17" s="53"/>
    </row>
    <row r="18" spans="1:34">
      <c r="A18" s="52" t="s">
        <v>57</v>
      </c>
      <c r="B18" s="2"/>
      <c r="C18" t="s">
        <v>46</v>
      </c>
      <c r="E18" t="s">
        <v>74</v>
      </c>
      <c r="F18" t="s">
        <v>75</v>
      </c>
      <c r="H18" t="s">
        <v>39</v>
      </c>
      <c r="I18">
        <v>1</v>
      </c>
      <c r="J18" t="s">
        <v>40</v>
      </c>
      <c r="K18" t="s">
        <v>41</v>
      </c>
      <c r="N18" t="s">
        <v>76</v>
      </c>
      <c r="AH18" s="53"/>
    </row>
    <row r="19" spans="1:34">
      <c r="A19" s="52" t="s">
        <v>51</v>
      </c>
      <c r="B19" s="2"/>
      <c r="C19" t="s">
        <v>52</v>
      </c>
      <c r="E19" t="s">
        <v>74</v>
      </c>
      <c r="F19" t="s">
        <v>75</v>
      </c>
      <c r="H19" t="s">
        <v>39</v>
      </c>
      <c r="I19">
        <v>1</v>
      </c>
      <c r="J19" t="s">
        <v>40</v>
      </c>
      <c r="K19" t="s">
        <v>41</v>
      </c>
      <c r="N19" t="s">
        <v>76</v>
      </c>
      <c r="AH19" s="53"/>
    </row>
    <row r="20" spans="1:34">
      <c r="A20" s="52" t="s">
        <v>34</v>
      </c>
      <c r="B20" s="2"/>
      <c r="C20" t="s">
        <v>35</v>
      </c>
      <c r="E20" t="s">
        <v>74</v>
      </c>
      <c r="F20" t="s">
        <v>75</v>
      </c>
      <c r="H20" t="s">
        <v>39</v>
      </c>
      <c r="I20">
        <v>1</v>
      </c>
      <c r="J20" t="s">
        <v>40</v>
      </c>
      <c r="K20" t="s">
        <v>41</v>
      </c>
      <c r="N20" t="s">
        <v>76</v>
      </c>
      <c r="AH20" s="53"/>
    </row>
    <row r="21" spans="1:34">
      <c r="A21" s="52" t="s">
        <v>45</v>
      </c>
      <c r="B21" s="2"/>
      <c r="C21" t="s">
        <v>46</v>
      </c>
      <c r="E21" t="s">
        <v>74</v>
      </c>
      <c r="F21" t="s">
        <v>75</v>
      </c>
      <c r="H21" t="s">
        <v>39</v>
      </c>
      <c r="I21">
        <v>1</v>
      </c>
      <c r="J21" t="s">
        <v>40</v>
      </c>
      <c r="K21" t="s">
        <v>41</v>
      </c>
      <c r="N21" t="s">
        <v>76</v>
      </c>
      <c r="AH21" s="53"/>
    </row>
    <row r="22" spans="1:34">
      <c r="A22" s="52" t="s">
        <v>77</v>
      </c>
      <c r="B22" s="2"/>
      <c r="C22" t="s">
        <v>54</v>
      </c>
      <c r="E22" t="s">
        <v>74</v>
      </c>
      <c r="F22" t="s">
        <v>75</v>
      </c>
      <c r="H22" t="s">
        <v>39</v>
      </c>
      <c r="I22">
        <v>1</v>
      </c>
      <c r="J22" t="s">
        <v>40</v>
      </c>
      <c r="K22" t="s">
        <v>41</v>
      </c>
      <c r="N22" t="s">
        <v>76</v>
      </c>
      <c r="AH22" s="53"/>
    </row>
    <row r="23" spans="1:34">
      <c r="A23" s="52" t="s">
        <v>43</v>
      </c>
      <c r="B23" s="2"/>
      <c r="C23" t="s">
        <v>44</v>
      </c>
      <c r="E23" t="s">
        <v>74</v>
      </c>
      <c r="F23" t="s">
        <v>75</v>
      </c>
      <c r="H23" t="s">
        <v>39</v>
      </c>
      <c r="I23">
        <v>1</v>
      </c>
      <c r="J23" t="s">
        <v>40</v>
      </c>
      <c r="K23" t="s">
        <v>41</v>
      </c>
      <c r="N23" t="s">
        <v>76</v>
      </c>
      <c r="AH23" s="53"/>
    </row>
    <row r="24" spans="1:34">
      <c r="A24" s="52" t="s">
        <v>45</v>
      </c>
      <c r="B24" s="2"/>
      <c r="C24" t="s">
        <v>46</v>
      </c>
      <c r="E24" t="s">
        <v>74</v>
      </c>
      <c r="F24" t="s">
        <v>75</v>
      </c>
      <c r="H24" t="s">
        <v>39</v>
      </c>
      <c r="I24">
        <v>1</v>
      </c>
      <c r="J24" t="s">
        <v>40</v>
      </c>
      <c r="K24" t="s">
        <v>41</v>
      </c>
      <c r="N24" t="s">
        <v>76</v>
      </c>
      <c r="AH24" s="53"/>
    </row>
    <row r="25" spans="1:34">
      <c r="A25" s="52" t="s">
        <v>49</v>
      </c>
      <c r="B25" s="2"/>
      <c r="C25" t="s">
        <v>50</v>
      </c>
      <c r="E25" t="s">
        <v>74</v>
      </c>
      <c r="F25" t="s">
        <v>75</v>
      </c>
      <c r="H25" t="s">
        <v>39</v>
      </c>
      <c r="I25">
        <v>1</v>
      </c>
      <c r="J25" t="s">
        <v>40</v>
      </c>
      <c r="K25" t="s">
        <v>41</v>
      </c>
      <c r="N25" t="s">
        <v>76</v>
      </c>
      <c r="AH25" s="53"/>
    </row>
    <row r="26" spans="1:34">
      <c r="A26" s="52" t="s">
        <v>34</v>
      </c>
      <c r="B26" s="2"/>
      <c r="C26" t="s">
        <v>35</v>
      </c>
      <c r="E26" t="s">
        <v>74</v>
      </c>
      <c r="F26" t="s">
        <v>75</v>
      </c>
      <c r="H26" t="s">
        <v>39</v>
      </c>
      <c r="I26">
        <v>1</v>
      </c>
      <c r="J26" t="s">
        <v>40</v>
      </c>
      <c r="K26" t="s">
        <v>41</v>
      </c>
      <c r="N26" t="s">
        <v>76</v>
      </c>
      <c r="AH26" s="53"/>
    </row>
    <row r="27" spans="1:34">
      <c r="A27" s="52" t="s">
        <v>34</v>
      </c>
      <c r="B27" s="2"/>
      <c r="C27" t="s">
        <v>35</v>
      </c>
      <c r="E27" t="s">
        <v>74</v>
      </c>
      <c r="F27" t="s">
        <v>75</v>
      </c>
      <c r="H27" t="s">
        <v>39</v>
      </c>
      <c r="I27">
        <v>1</v>
      </c>
      <c r="J27" t="s">
        <v>40</v>
      </c>
      <c r="K27" t="s">
        <v>41</v>
      </c>
      <c r="N27" t="s">
        <v>76</v>
      </c>
      <c r="AH27" s="53"/>
    </row>
    <row r="28" spans="1:34">
      <c r="A28" s="52" t="s">
        <v>45</v>
      </c>
      <c r="B28" s="2"/>
      <c r="C28" t="s">
        <v>46</v>
      </c>
      <c r="E28" t="s">
        <v>74</v>
      </c>
      <c r="F28" t="s">
        <v>75</v>
      </c>
      <c r="H28" t="s">
        <v>39</v>
      </c>
      <c r="I28">
        <v>1</v>
      </c>
      <c r="J28" t="s">
        <v>40</v>
      </c>
      <c r="K28" t="s">
        <v>41</v>
      </c>
      <c r="N28" t="s">
        <v>76</v>
      </c>
      <c r="AH28" s="53"/>
    </row>
    <row r="29" spans="1:34">
      <c r="A29" s="52" t="s">
        <v>43</v>
      </c>
      <c r="B29" s="2"/>
      <c r="C29" t="s">
        <v>44</v>
      </c>
      <c r="E29" t="s">
        <v>74</v>
      </c>
      <c r="F29" t="s">
        <v>75</v>
      </c>
      <c r="H29" t="s">
        <v>39</v>
      </c>
      <c r="I29">
        <v>1</v>
      </c>
      <c r="J29" t="s">
        <v>40</v>
      </c>
      <c r="K29" t="s">
        <v>41</v>
      </c>
      <c r="N29" t="s">
        <v>76</v>
      </c>
      <c r="AH29" s="53"/>
    </row>
    <row r="30" spans="1:34">
      <c r="A30" s="52" t="s">
        <v>45</v>
      </c>
      <c r="B30" s="2"/>
      <c r="C30" t="s">
        <v>46</v>
      </c>
      <c r="E30" t="s">
        <v>74</v>
      </c>
      <c r="F30" t="s">
        <v>75</v>
      </c>
      <c r="H30" t="s">
        <v>39</v>
      </c>
      <c r="I30">
        <v>1</v>
      </c>
      <c r="J30" t="s">
        <v>40</v>
      </c>
      <c r="K30" t="s">
        <v>41</v>
      </c>
      <c r="N30" t="s">
        <v>76</v>
      </c>
      <c r="AH30" s="53"/>
    </row>
    <row r="31" spans="1:34">
      <c r="A31" s="52" t="s">
        <v>43</v>
      </c>
      <c r="B31" s="2"/>
      <c r="C31" t="s">
        <v>44</v>
      </c>
      <c r="E31" t="s">
        <v>74</v>
      </c>
      <c r="F31" t="s">
        <v>75</v>
      </c>
      <c r="H31" t="s">
        <v>39</v>
      </c>
      <c r="I31">
        <v>1</v>
      </c>
      <c r="J31" t="s">
        <v>40</v>
      </c>
      <c r="K31" t="s">
        <v>41</v>
      </c>
      <c r="N31" t="s">
        <v>76</v>
      </c>
      <c r="AH31" s="53"/>
    </row>
    <row r="32" spans="1:34">
      <c r="A32" s="52" t="s">
        <v>34</v>
      </c>
      <c r="B32" s="2"/>
      <c r="C32" t="s">
        <v>35</v>
      </c>
      <c r="E32" t="s">
        <v>74</v>
      </c>
      <c r="F32" t="s">
        <v>75</v>
      </c>
      <c r="H32" t="s">
        <v>39</v>
      </c>
      <c r="I32">
        <v>1</v>
      </c>
      <c r="J32" t="s">
        <v>40</v>
      </c>
      <c r="K32" t="s">
        <v>41</v>
      </c>
      <c r="N32" t="s">
        <v>76</v>
      </c>
      <c r="AH32" s="53"/>
    </row>
    <row r="33" spans="1:34">
      <c r="A33" s="52" t="s">
        <v>34</v>
      </c>
      <c r="B33" s="2"/>
      <c r="C33" t="s">
        <v>35</v>
      </c>
      <c r="E33" t="s">
        <v>74</v>
      </c>
      <c r="F33" t="s">
        <v>75</v>
      </c>
      <c r="H33" t="s">
        <v>39</v>
      </c>
      <c r="I33">
        <v>1</v>
      </c>
      <c r="J33" t="s">
        <v>40</v>
      </c>
      <c r="K33" t="s">
        <v>41</v>
      </c>
      <c r="N33" t="s">
        <v>76</v>
      </c>
      <c r="AH33" s="53"/>
    </row>
    <row r="34" spans="1:34">
      <c r="A34" s="52" t="s">
        <v>45</v>
      </c>
      <c r="B34" s="2"/>
      <c r="C34" t="s">
        <v>46</v>
      </c>
      <c r="E34" t="s">
        <v>74</v>
      </c>
      <c r="F34" t="s">
        <v>75</v>
      </c>
      <c r="H34" t="s">
        <v>39</v>
      </c>
      <c r="I34">
        <v>1</v>
      </c>
      <c r="J34" t="s">
        <v>40</v>
      </c>
      <c r="K34" t="s">
        <v>41</v>
      </c>
      <c r="N34" t="s">
        <v>76</v>
      </c>
      <c r="AH34" s="53"/>
    </row>
    <row r="35" spans="1:34">
      <c r="A35" s="52" t="s">
        <v>43</v>
      </c>
      <c r="B35" s="2"/>
      <c r="C35" t="s">
        <v>44</v>
      </c>
      <c r="E35" t="s">
        <v>74</v>
      </c>
      <c r="F35" t="s">
        <v>75</v>
      </c>
      <c r="H35" t="s">
        <v>39</v>
      </c>
      <c r="I35">
        <v>1</v>
      </c>
      <c r="J35" t="s">
        <v>40</v>
      </c>
      <c r="K35" t="s">
        <v>41</v>
      </c>
      <c r="N35" t="s">
        <v>76</v>
      </c>
      <c r="AH35" s="53"/>
    </row>
    <row r="36" spans="1:34">
      <c r="A36" s="52" t="s">
        <v>51</v>
      </c>
      <c r="B36" s="2"/>
      <c r="C36" t="s">
        <v>52</v>
      </c>
      <c r="E36" t="s">
        <v>74</v>
      </c>
      <c r="F36" t="s">
        <v>75</v>
      </c>
      <c r="H36" t="s">
        <v>39</v>
      </c>
      <c r="I36">
        <v>1</v>
      </c>
      <c r="J36" t="s">
        <v>40</v>
      </c>
      <c r="K36" t="s">
        <v>41</v>
      </c>
      <c r="N36" t="s">
        <v>76</v>
      </c>
      <c r="AH36" s="53"/>
    </row>
    <row r="37" spans="1:34">
      <c r="A37" s="52" t="s">
        <v>43</v>
      </c>
      <c r="B37" s="2"/>
      <c r="C37" t="s">
        <v>44</v>
      </c>
      <c r="E37" t="s">
        <v>74</v>
      </c>
      <c r="F37" t="s">
        <v>75</v>
      </c>
      <c r="H37" t="s">
        <v>39</v>
      </c>
      <c r="I37">
        <v>1</v>
      </c>
      <c r="J37" t="s">
        <v>40</v>
      </c>
      <c r="K37" t="s">
        <v>41</v>
      </c>
      <c r="N37" t="s">
        <v>76</v>
      </c>
      <c r="AH37" s="53"/>
    </row>
    <row r="38" spans="1:34">
      <c r="A38" s="52" t="s">
        <v>43</v>
      </c>
      <c r="B38" s="2"/>
      <c r="C38" t="s">
        <v>44</v>
      </c>
      <c r="E38" t="s">
        <v>74</v>
      </c>
      <c r="F38" t="s">
        <v>75</v>
      </c>
      <c r="H38" t="s">
        <v>39</v>
      </c>
      <c r="I38">
        <v>1</v>
      </c>
      <c r="J38" t="s">
        <v>40</v>
      </c>
      <c r="K38" t="s">
        <v>41</v>
      </c>
      <c r="N38" t="s">
        <v>76</v>
      </c>
      <c r="AH38" s="53"/>
    </row>
    <row r="39" spans="1:34">
      <c r="A39" s="52" t="s">
        <v>34</v>
      </c>
      <c r="B39" s="2"/>
      <c r="C39" t="s">
        <v>35</v>
      </c>
      <c r="E39" t="s">
        <v>74</v>
      </c>
      <c r="F39" t="s">
        <v>75</v>
      </c>
      <c r="H39" t="s">
        <v>39</v>
      </c>
      <c r="I39">
        <v>1</v>
      </c>
      <c r="J39" t="s">
        <v>40</v>
      </c>
      <c r="K39" t="s">
        <v>41</v>
      </c>
      <c r="N39" t="s">
        <v>76</v>
      </c>
      <c r="AH39" s="53"/>
    </row>
    <row r="40" spans="1:34">
      <c r="A40" s="52" t="s">
        <v>73</v>
      </c>
      <c r="B40" s="2"/>
      <c r="C40" t="s">
        <v>59</v>
      </c>
      <c r="E40" t="s">
        <v>74</v>
      </c>
      <c r="F40" t="s">
        <v>75</v>
      </c>
      <c r="H40" t="s">
        <v>39</v>
      </c>
      <c r="I40">
        <v>1</v>
      </c>
      <c r="J40" t="s">
        <v>40</v>
      </c>
      <c r="K40" t="s">
        <v>41</v>
      </c>
      <c r="N40" t="s">
        <v>76</v>
      </c>
      <c r="AH40" s="53"/>
    </row>
    <row r="41" spans="1:34">
      <c r="A41" s="52" t="s">
        <v>49</v>
      </c>
      <c r="B41" s="2"/>
      <c r="C41" t="s">
        <v>50</v>
      </c>
      <c r="E41" t="s">
        <v>74</v>
      </c>
      <c r="F41" t="s">
        <v>75</v>
      </c>
      <c r="H41" t="s">
        <v>39</v>
      </c>
      <c r="I41">
        <v>1</v>
      </c>
      <c r="J41" t="s">
        <v>40</v>
      </c>
      <c r="K41" t="s">
        <v>41</v>
      </c>
      <c r="N41" t="s">
        <v>76</v>
      </c>
      <c r="AH41" s="53"/>
    </row>
    <row r="42" spans="1:34">
      <c r="A42" s="52" t="s">
        <v>43</v>
      </c>
      <c r="B42" s="2"/>
      <c r="C42" t="s">
        <v>44</v>
      </c>
      <c r="E42" t="s">
        <v>74</v>
      </c>
      <c r="F42" t="s">
        <v>75</v>
      </c>
      <c r="H42" t="s">
        <v>39</v>
      </c>
      <c r="I42">
        <v>1</v>
      </c>
      <c r="J42" t="s">
        <v>40</v>
      </c>
      <c r="K42" t="s">
        <v>41</v>
      </c>
      <c r="N42" t="s">
        <v>76</v>
      </c>
      <c r="AH42" s="53"/>
    </row>
    <row r="43" spans="1:34">
      <c r="A43" s="52" t="s">
        <v>73</v>
      </c>
      <c r="B43" s="2"/>
      <c r="C43" t="s">
        <v>59</v>
      </c>
      <c r="E43" t="s">
        <v>74</v>
      </c>
      <c r="F43" t="s">
        <v>75</v>
      </c>
      <c r="H43" t="s">
        <v>39</v>
      </c>
      <c r="I43">
        <v>1</v>
      </c>
      <c r="J43" t="s">
        <v>40</v>
      </c>
      <c r="K43" t="s">
        <v>41</v>
      </c>
      <c r="N43" t="s">
        <v>76</v>
      </c>
      <c r="AH43" s="53"/>
    </row>
    <row r="44" spans="1:34">
      <c r="A44" s="52" t="s">
        <v>34</v>
      </c>
      <c r="B44" s="2"/>
      <c r="C44" t="s">
        <v>35</v>
      </c>
      <c r="E44" t="s">
        <v>74</v>
      </c>
      <c r="F44" t="s">
        <v>75</v>
      </c>
      <c r="H44" t="s">
        <v>39</v>
      </c>
      <c r="I44">
        <v>1</v>
      </c>
      <c r="J44" t="s">
        <v>40</v>
      </c>
      <c r="K44" t="s">
        <v>41</v>
      </c>
      <c r="N44" t="s">
        <v>76</v>
      </c>
      <c r="AH44" s="53"/>
    </row>
    <row r="45" spans="1:34">
      <c r="A45" s="52" t="s">
        <v>34</v>
      </c>
      <c r="B45" s="2"/>
      <c r="C45" t="s">
        <v>35</v>
      </c>
      <c r="E45" t="s">
        <v>74</v>
      </c>
      <c r="F45" t="s">
        <v>75</v>
      </c>
      <c r="H45" t="s">
        <v>39</v>
      </c>
      <c r="I45">
        <v>1</v>
      </c>
      <c r="J45" t="s">
        <v>40</v>
      </c>
      <c r="K45" t="s">
        <v>41</v>
      </c>
      <c r="N45" t="s">
        <v>76</v>
      </c>
      <c r="AH45" s="53"/>
    </row>
    <row r="46" spans="1:34">
      <c r="A46" s="52" t="s">
        <v>34</v>
      </c>
      <c r="B46" s="2"/>
      <c r="C46" t="s">
        <v>35</v>
      </c>
      <c r="E46" t="s">
        <v>74</v>
      </c>
      <c r="F46" t="s">
        <v>75</v>
      </c>
      <c r="H46" t="s">
        <v>39</v>
      </c>
      <c r="I46">
        <v>1</v>
      </c>
      <c r="J46" t="s">
        <v>40</v>
      </c>
      <c r="K46" t="s">
        <v>41</v>
      </c>
      <c r="N46" t="s">
        <v>76</v>
      </c>
      <c r="AH46" s="53"/>
    </row>
    <row r="47" spans="1:34">
      <c r="A47" s="52" t="s">
        <v>34</v>
      </c>
      <c r="B47" s="2"/>
      <c r="C47" t="s">
        <v>35</v>
      </c>
      <c r="E47" t="s">
        <v>74</v>
      </c>
      <c r="F47" t="s">
        <v>75</v>
      </c>
      <c r="H47" t="s">
        <v>39</v>
      </c>
      <c r="I47">
        <v>1</v>
      </c>
      <c r="J47" t="s">
        <v>40</v>
      </c>
      <c r="K47" t="s">
        <v>41</v>
      </c>
      <c r="N47" t="s">
        <v>76</v>
      </c>
      <c r="AH47" s="53"/>
    </row>
    <row r="48" spans="1:34">
      <c r="A48" s="52" t="s">
        <v>43</v>
      </c>
      <c r="B48" s="2"/>
      <c r="C48" t="s">
        <v>44</v>
      </c>
      <c r="E48" t="s">
        <v>74</v>
      </c>
      <c r="F48" t="s">
        <v>75</v>
      </c>
      <c r="H48" t="s">
        <v>39</v>
      </c>
      <c r="I48">
        <v>1</v>
      </c>
      <c r="J48" t="s">
        <v>40</v>
      </c>
      <c r="K48" t="s">
        <v>41</v>
      </c>
      <c r="N48" t="s">
        <v>76</v>
      </c>
      <c r="AH48" s="53"/>
    </row>
    <row r="49" spans="1:34">
      <c r="A49" s="52" t="s">
        <v>43</v>
      </c>
      <c r="B49" s="2"/>
      <c r="C49" t="s">
        <v>44</v>
      </c>
      <c r="E49" t="s">
        <v>74</v>
      </c>
      <c r="F49" t="s">
        <v>75</v>
      </c>
      <c r="H49" t="s">
        <v>39</v>
      </c>
      <c r="I49">
        <v>1</v>
      </c>
      <c r="J49" t="s">
        <v>40</v>
      </c>
      <c r="K49" t="s">
        <v>41</v>
      </c>
      <c r="N49" t="s">
        <v>76</v>
      </c>
      <c r="AH49" s="53"/>
    </row>
    <row r="50" spans="1:34">
      <c r="A50" s="52" t="s">
        <v>34</v>
      </c>
      <c r="B50" s="2"/>
      <c r="C50" t="s">
        <v>35</v>
      </c>
      <c r="E50" t="s">
        <v>74</v>
      </c>
      <c r="F50" t="s">
        <v>75</v>
      </c>
      <c r="H50" t="s">
        <v>39</v>
      </c>
      <c r="I50">
        <v>1</v>
      </c>
      <c r="J50" t="s">
        <v>40</v>
      </c>
      <c r="K50" t="s">
        <v>41</v>
      </c>
      <c r="N50" t="s">
        <v>76</v>
      </c>
      <c r="AH50" s="53"/>
    </row>
    <row r="51" spans="1:34">
      <c r="A51" s="52" t="s">
        <v>51</v>
      </c>
      <c r="B51" s="2"/>
      <c r="C51" t="s">
        <v>52</v>
      </c>
      <c r="E51" t="s">
        <v>74</v>
      </c>
      <c r="F51" t="s">
        <v>75</v>
      </c>
      <c r="H51" t="s">
        <v>39</v>
      </c>
      <c r="I51">
        <v>1</v>
      </c>
      <c r="J51" t="s">
        <v>40</v>
      </c>
      <c r="K51" t="s">
        <v>41</v>
      </c>
      <c r="N51" t="s">
        <v>76</v>
      </c>
      <c r="AH51" s="53"/>
    </row>
    <row r="52" spans="1:34">
      <c r="A52" s="52" t="s">
        <v>43</v>
      </c>
      <c r="B52" s="2"/>
      <c r="C52" t="s">
        <v>44</v>
      </c>
      <c r="E52" t="s">
        <v>74</v>
      </c>
      <c r="F52" t="s">
        <v>75</v>
      </c>
      <c r="H52" t="s">
        <v>39</v>
      </c>
      <c r="I52">
        <v>1</v>
      </c>
      <c r="J52" t="s">
        <v>40</v>
      </c>
      <c r="K52" t="s">
        <v>41</v>
      </c>
      <c r="N52" t="s">
        <v>76</v>
      </c>
      <c r="AH52" s="53"/>
    </row>
    <row r="53" spans="1:34">
      <c r="A53" s="52" t="s">
        <v>43</v>
      </c>
      <c r="B53" s="2"/>
      <c r="C53" t="s">
        <v>44</v>
      </c>
      <c r="E53" t="s">
        <v>74</v>
      </c>
      <c r="F53" t="s">
        <v>75</v>
      </c>
      <c r="H53" t="s">
        <v>39</v>
      </c>
      <c r="I53">
        <v>1</v>
      </c>
      <c r="J53" t="s">
        <v>40</v>
      </c>
      <c r="K53" t="s">
        <v>41</v>
      </c>
      <c r="N53" t="s">
        <v>76</v>
      </c>
      <c r="AH53" s="53"/>
    </row>
    <row r="54" spans="1:34">
      <c r="A54" s="52" t="s">
        <v>43</v>
      </c>
      <c r="B54" s="2"/>
      <c r="C54" t="s">
        <v>44</v>
      </c>
      <c r="E54" t="s">
        <v>74</v>
      </c>
      <c r="F54" t="s">
        <v>75</v>
      </c>
      <c r="H54" t="s">
        <v>39</v>
      </c>
      <c r="I54">
        <v>1</v>
      </c>
      <c r="J54" t="s">
        <v>40</v>
      </c>
      <c r="K54" t="s">
        <v>41</v>
      </c>
      <c r="N54" t="s">
        <v>76</v>
      </c>
      <c r="AH54" s="53"/>
    </row>
    <row r="55" spans="1:34">
      <c r="A55" s="52" t="s">
        <v>34</v>
      </c>
      <c r="B55" s="2"/>
      <c r="C55" t="s">
        <v>35</v>
      </c>
      <c r="E55" t="s">
        <v>74</v>
      </c>
      <c r="F55" t="s">
        <v>75</v>
      </c>
      <c r="H55" t="s">
        <v>39</v>
      </c>
      <c r="I55">
        <v>1</v>
      </c>
      <c r="J55" t="s">
        <v>40</v>
      </c>
      <c r="K55" t="s">
        <v>41</v>
      </c>
      <c r="N55" t="s">
        <v>76</v>
      </c>
      <c r="AH55" s="53"/>
    </row>
    <row r="56" spans="1:34">
      <c r="A56" s="52" t="s">
        <v>77</v>
      </c>
      <c r="B56" s="2"/>
      <c r="C56" t="s">
        <v>54</v>
      </c>
      <c r="E56" t="s">
        <v>74</v>
      </c>
      <c r="F56" t="s">
        <v>75</v>
      </c>
      <c r="H56" t="s">
        <v>39</v>
      </c>
      <c r="I56">
        <v>1</v>
      </c>
      <c r="J56" t="s">
        <v>40</v>
      </c>
      <c r="K56" t="s">
        <v>41</v>
      </c>
      <c r="N56" t="s">
        <v>76</v>
      </c>
      <c r="AH56" s="53"/>
    </row>
    <row r="57" spans="1:34">
      <c r="A57" s="52" t="s">
        <v>51</v>
      </c>
      <c r="B57" s="2"/>
      <c r="C57" t="s">
        <v>52</v>
      </c>
      <c r="E57" t="s">
        <v>74</v>
      </c>
      <c r="F57" t="s">
        <v>75</v>
      </c>
      <c r="H57" t="s">
        <v>39</v>
      </c>
      <c r="I57">
        <v>1</v>
      </c>
      <c r="J57" t="s">
        <v>40</v>
      </c>
      <c r="K57" t="s">
        <v>41</v>
      </c>
      <c r="N57" t="s">
        <v>76</v>
      </c>
      <c r="AH57" s="53"/>
    </row>
    <row r="58" spans="1:34">
      <c r="A58" s="52" t="s">
        <v>55</v>
      </c>
      <c r="B58" s="2"/>
      <c r="C58" t="s">
        <v>44</v>
      </c>
      <c r="E58" t="s">
        <v>74</v>
      </c>
      <c r="F58" t="s">
        <v>75</v>
      </c>
      <c r="H58" t="s">
        <v>39</v>
      </c>
      <c r="I58">
        <v>1</v>
      </c>
      <c r="J58" t="s">
        <v>40</v>
      </c>
      <c r="K58" t="s">
        <v>41</v>
      </c>
      <c r="N58" t="s">
        <v>76</v>
      </c>
      <c r="AH58" s="53"/>
    </row>
    <row r="59" spans="1:34">
      <c r="A59" s="52" t="s">
        <v>78</v>
      </c>
      <c r="B59" s="2"/>
      <c r="C59" t="s">
        <v>44</v>
      </c>
      <c r="E59" t="s">
        <v>74</v>
      </c>
      <c r="F59" t="s">
        <v>75</v>
      </c>
      <c r="H59" t="s">
        <v>39</v>
      </c>
      <c r="I59">
        <v>1</v>
      </c>
      <c r="J59" t="s">
        <v>40</v>
      </c>
      <c r="K59" t="s">
        <v>41</v>
      </c>
      <c r="N59" t="s">
        <v>76</v>
      </c>
      <c r="AH59" s="53"/>
    </row>
    <row r="60" spans="1:34">
      <c r="A60" s="52" t="s">
        <v>73</v>
      </c>
      <c r="B60" s="2"/>
      <c r="C60" t="s">
        <v>59</v>
      </c>
      <c r="E60" t="s">
        <v>74</v>
      </c>
      <c r="F60" t="s">
        <v>75</v>
      </c>
      <c r="H60" t="s">
        <v>39</v>
      </c>
      <c r="I60">
        <v>1</v>
      </c>
      <c r="J60" t="s">
        <v>40</v>
      </c>
      <c r="K60" t="s">
        <v>41</v>
      </c>
      <c r="N60" t="s">
        <v>76</v>
      </c>
      <c r="AH60" s="53"/>
    </row>
    <row r="61" spans="1:34">
      <c r="A61" s="52" t="s">
        <v>43</v>
      </c>
      <c r="B61" s="2"/>
      <c r="C61" t="s">
        <v>44</v>
      </c>
      <c r="E61" t="s">
        <v>74</v>
      </c>
      <c r="F61" t="s">
        <v>75</v>
      </c>
      <c r="H61" t="s">
        <v>39</v>
      </c>
      <c r="I61">
        <v>1</v>
      </c>
      <c r="J61" t="s">
        <v>40</v>
      </c>
      <c r="K61" t="s">
        <v>41</v>
      </c>
      <c r="N61" t="s">
        <v>76</v>
      </c>
      <c r="AH61" s="53"/>
    </row>
    <row r="62" spans="1:34">
      <c r="A62" s="52" t="s">
        <v>51</v>
      </c>
      <c r="B62" s="2"/>
      <c r="C62" t="s">
        <v>52</v>
      </c>
      <c r="E62" t="s">
        <v>74</v>
      </c>
      <c r="F62" t="s">
        <v>75</v>
      </c>
      <c r="H62" t="s">
        <v>39</v>
      </c>
      <c r="I62">
        <v>1</v>
      </c>
      <c r="J62" t="s">
        <v>40</v>
      </c>
      <c r="K62" t="s">
        <v>41</v>
      </c>
      <c r="N62" t="s">
        <v>76</v>
      </c>
      <c r="AH62" s="53"/>
    </row>
    <row r="63" spans="1:34">
      <c r="A63" s="52" t="s">
        <v>34</v>
      </c>
      <c r="B63" s="2"/>
      <c r="C63" t="s">
        <v>35</v>
      </c>
      <c r="E63" t="s">
        <v>74</v>
      </c>
      <c r="F63" t="s">
        <v>75</v>
      </c>
      <c r="H63" t="s">
        <v>39</v>
      </c>
      <c r="I63">
        <v>1</v>
      </c>
      <c r="J63" t="s">
        <v>40</v>
      </c>
      <c r="K63" t="s">
        <v>41</v>
      </c>
      <c r="N63" t="s">
        <v>76</v>
      </c>
      <c r="AH63" s="53"/>
    </row>
    <row r="64" spans="1:34">
      <c r="A64" s="52" t="s">
        <v>49</v>
      </c>
      <c r="B64" s="2"/>
      <c r="C64" t="s">
        <v>50</v>
      </c>
      <c r="E64" t="s">
        <v>74</v>
      </c>
      <c r="F64" t="s">
        <v>75</v>
      </c>
      <c r="H64" t="s">
        <v>39</v>
      </c>
      <c r="I64">
        <v>1</v>
      </c>
      <c r="J64" t="s">
        <v>40</v>
      </c>
      <c r="K64" t="s">
        <v>41</v>
      </c>
      <c r="N64" t="s">
        <v>76</v>
      </c>
      <c r="AH64" s="53"/>
    </row>
    <row r="65" spans="1:34" ht="15.75" thickBot="1">
      <c r="A65" s="54" t="s">
        <v>43</v>
      </c>
      <c r="B65" s="11"/>
      <c r="C65" s="12" t="s">
        <v>44</v>
      </c>
      <c r="D65" s="12" t="s">
        <v>61</v>
      </c>
      <c r="E65" s="12" t="s">
        <v>74</v>
      </c>
      <c r="F65" s="12" t="s">
        <v>75</v>
      </c>
      <c r="G65" s="12"/>
      <c r="H65" s="12" t="s">
        <v>39</v>
      </c>
      <c r="I65" s="12">
        <v>1</v>
      </c>
      <c r="J65" s="12" t="s">
        <v>40</v>
      </c>
      <c r="K65" s="12" t="s">
        <v>41</v>
      </c>
      <c r="L65" s="12"/>
      <c r="M65" s="12"/>
      <c r="N65" s="12" t="s">
        <v>76</v>
      </c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55"/>
    </row>
    <row r="66" spans="1:34" ht="15.75" thickTop="1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0D96A-AF1A-4643-85F0-37B69F6C42A2}">
  <dimension ref="A1:AH66"/>
  <sheetViews>
    <sheetView workbookViewId="0"/>
  </sheetViews>
  <sheetFormatPr defaultColWidth="11.42578125" defaultRowHeight="15"/>
  <cols>
    <col min="1" max="1" width="8.85546875" bestFit="1" customWidth="1"/>
    <col min="2" max="2" width="5.7109375" bestFit="1" customWidth="1"/>
    <col min="3" max="3" width="13.85546875" bestFit="1" customWidth="1"/>
    <col min="4" max="4" width="11.140625" bestFit="1" customWidth="1"/>
    <col min="5" max="5" width="48.5703125" bestFit="1" customWidth="1"/>
    <col min="6" max="6" width="47.5703125" bestFit="1" customWidth="1"/>
  </cols>
  <sheetData>
    <row r="1" spans="1:34" ht="16.5" thickTop="1" thickBot="1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6" t="s">
        <v>27</v>
      </c>
      <c r="AC1" s="6" t="s">
        <v>28</v>
      </c>
      <c r="AD1" s="6" t="s">
        <v>29</v>
      </c>
      <c r="AE1" s="6" t="s">
        <v>30</v>
      </c>
      <c r="AF1" s="6" t="s">
        <v>31</v>
      </c>
      <c r="AG1" s="6" t="s">
        <v>32</v>
      </c>
      <c r="AH1" s="6" t="s">
        <v>33</v>
      </c>
    </row>
    <row r="2" spans="1:34" ht="15.75" thickTop="1">
      <c r="A2" s="50" t="s">
        <v>49</v>
      </c>
      <c r="B2" s="10"/>
      <c r="C2" s="14" t="s">
        <v>50</v>
      </c>
      <c r="D2" s="14" t="s">
        <v>36</v>
      </c>
      <c r="E2" s="14" t="s">
        <v>79</v>
      </c>
      <c r="F2" s="14" t="s">
        <v>80</v>
      </c>
      <c r="G2" s="14"/>
      <c r="H2" s="14" t="s">
        <v>39</v>
      </c>
      <c r="I2" s="14">
        <v>1</v>
      </c>
      <c r="J2" s="14" t="s">
        <v>40</v>
      </c>
      <c r="K2" s="14" t="s">
        <v>41</v>
      </c>
      <c r="L2" s="14"/>
      <c r="M2" s="14"/>
      <c r="N2" s="14" t="s">
        <v>81</v>
      </c>
      <c r="O2" s="14"/>
      <c r="P2" s="14"/>
      <c r="Q2" s="14"/>
      <c r="R2" s="14"/>
      <c r="S2" s="14"/>
      <c r="T2" s="14"/>
      <c r="U2" s="14"/>
      <c r="V2" s="14" t="s">
        <v>82</v>
      </c>
      <c r="W2" s="14"/>
      <c r="X2" s="14"/>
      <c r="Y2" s="14"/>
      <c r="Z2" s="14"/>
      <c r="AA2" s="14"/>
      <c r="AB2" s="14"/>
      <c r="AC2" s="14"/>
      <c r="AD2" s="14" t="s">
        <v>83</v>
      </c>
      <c r="AE2" s="14"/>
      <c r="AF2" s="14"/>
      <c r="AG2" s="14"/>
      <c r="AH2" s="51"/>
    </row>
    <row r="3" spans="1:34">
      <c r="A3" s="52" t="s">
        <v>45</v>
      </c>
      <c r="B3" s="2"/>
      <c r="C3" t="s">
        <v>46</v>
      </c>
      <c r="E3" t="s">
        <v>79</v>
      </c>
      <c r="F3" t="s">
        <v>80</v>
      </c>
      <c r="H3" t="s">
        <v>39</v>
      </c>
      <c r="I3">
        <v>1</v>
      </c>
      <c r="J3" t="s">
        <v>40</v>
      </c>
      <c r="K3" t="s">
        <v>41</v>
      </c>
      <c r="N3" t="s">
        <v>81</v>
      </c>
      <c r="V3" t="s">
        <v>82</v>
      </c>
      <c r="AD3" t="s">
        <v>83</v>
      </c>
      <c r="AH3" s="53"/>
    </row>
    <row r="4" spans="1:34">
      <c r="A4" s="52" t="s">
        <v>49</v>
      </c>
      <c r="B4" s="2"/>
      <c r="C4" t="s">
        <v>50</v>
      </c>
      <c r="E4" t="s">
        <v>79</v>
      </c>
      <c r="F4" t="s">
        <v>80</v>
      </c>
      <c r="H4" t="s">
        <v>39</v>
      </c>
      <c r="I4">
        <v>1</v>
      </c>
      <c r="J4" t="s">
        <v>40</v>
      </c>
      <c r="K4" t="s">
        <v>41</v>
      </c>
      <c r="N4" t="s">
        <v>81</v>
      </c>
      <c r="V4" t="s">
        <v>82</v>
      </c>
      <c r="AD4" t="s">
        <v>83</v>
      </c>
      <c r="AH4" s="53"/>
    </row>
    <row r="5" spans="1:34">
      <c r="A5" s="52" t="s">
        <v>49</v>
      </c>
      <c r="B5" s="2"/>
      <c r="C5" t="s">
        <v>50</v>
      </c>
      <c r="E5" t="s">
        <v>79</v>
      </c>
      <c r="F5" t="s">
        <v>80</v>
      </c>
      <c r="H5" t="s">
        <v>39</v>
      </c>
      <c r="I5">
        <v>1</v>
      </c>
      <c r="J5" t="s">
        <v>40</v>
      </c>
      <c r="K5" t="s">
        <v>41</v>
      </c>
      <c r="N5" t="s">
        <v>81</v>
      </c>
      <c r="V5" t="s">
        <v>82</v>
      </c>
      <c r="AD5" t="s">
        <v>83</v>
      </c>
      <c r="AH5" s="53"/>
    </row>
    <row r="6" spans="1:34">
      <c r="A6" s="52" t="s">
        <v>49</v>
      </c>
      <c r="B6" s="2"/>
      <c r="C6" t="s">
        <v>50</v>
      </c>
      <c r="E6" t="s">
        <v>79</v>
      </c>
      <c r="F6" t="s">
        <v>80</v>
      </c>
      <c r="H6" t="s">
        <v>39</v>
      </c>
      <c r="I6">
        <v>1</v>
      </c>
      <c r="J6" t="s">
        <v>40</v>
      </c>
      <c r="K6" t="s">
        <v>41</v>
      </c>
      <c r="N6" t="s">
        <v>81</v>
      </c>
      <c r="V6" t="s">
        <v>82</v>
      </c>
      <c r="AD6" t="s">
        <v>83</v>
      </c>
      <c r="AH6" s="53"/>
    </row>
    <row r="7" spans="1:34">
      <c r="A7" s="52" t="s">
        <v>34</v>
      </c>
      <c r="B7" s="2"/>
      <c r="C7" t="s">
        <v>35</v>
      </c>
      <c r="E7" t="s">
        <v>79</v>
      </c>
      <c r="F7" t="s">
        <v>80</v>
      </c>
      <c r="H7" t="s">
        <v>39</v>
      </c>
      <c r="I7">
        <v>1</v>
      </c>
      <c r="J7" t="s">
        <v>40</v>
      </c>
      <c r="K7" t="s">
        <v>41</v>
      </c>
      <c r="N7" t="s">
        <v>81</v>
      </c>
      <c r="V7" t="s">
        <v>82</v>
      </c>
      <c r="AD7" t="s">
        <v>83</v>
      </c>
      <c r="AH7" s="53"/>
    </row>
    <row r="8" spans="1:34">
      <c r="A8" s="52" t="s">
        <v>45</v>
      </c>
      <c r="B8" s="2"/>
      <c r="C8" t="s">
        <v>46</v>
      </c>
      <c r="E8" t="s">
        <v>79</v>
      </c>
      <c r="F8" t="s">
        <v>80</v>
      </c>
      <c r="H8" t="s">
        <v>39</v>
      </c>
      <c r="I8">
        <v>1</v>
      </c>
      <c r="J8" t="s">
        <v>40</v>
      </c>
      <c r="K8" t="s">
        <v>41</v>
      </c>
      <c r="N8" t="s">
        <v>81</v>
      </c>
      <c r="V8" t="s">
        <v>82</v>
      </c>
      <c r="AD8" t="s">
        <v>83</v>
      </c>
      <c r="AH8" s="53"/>
    </row>
    <row r="9" spans="1:34">
      <c r="A9" s="52" t="s">
        <v>49</v>
      </c>
      <c r="B9" s="2"/>
      <c r="C9" t="s">
        <v>50</v>
      </c>
      <c r="E9" t="s">
        <v>79</v>
      </c>
      <c r="F9" t="s">
        <v>80</v>
      </c>
      <c r="H9" t="s">
        <v>39</v>
      </c>
      <c r="I9">
        <v>1</v>
      </c>
      <c r="J9" t="s">
        <v>40</v>
      </c>
      <c r="K9" t="s">
        <v>41</v>
      </c>
      <c r="N9" t="s">
        <v>81</v>
      </c>
      <c r="V9" t="s">
        <v>82</v>
      </c>
      <c r="AD9" t="s">
        <v>83</v>
      </c>
      <c r="AH9" s="53"/>
    </row>
    <row r="10" spans="1:34">
      <c r="A10" s="52" t="s">
        <v>45</v>
      </c>
      <c r="B10" s="2"/>
      <c r="C10" t="s">
        <v>46</v>
      </c>
      <c r="E10" t="s">
        <v>79</v>
      </c>
      <c r="F10" t="s">
        <v>80</v>
      </c>
      <c r="H10" t="s">
        <v>39</v>
      </c>
      <c r="I10">
        <v>1</v>
      </c>
      <c r="J10" t="s">
        <v>40</v>
      </c>
      <c r="K10" t="s">
        <v>41</v>
      </c>
      <c r="N10" t="s">
        <v>81</v>
      </c>
      <c r="V10" t="s">
        <v>82</v>
      </c>
      <c r="AD10" t="s">
        <v>83</v>
      </c>
      <c r="AH10" s="53"/>
    </row>
    <row r="11" spans="1:34">
      <c r="A11" s="52" t="s">
        <v>53</v>
      </c>
      <c r="B11" s="2"/>
      <c r="C11" t="s">
        <v>54</v>
      </c>
      <c r="E11" t="s">
        <v>79</v>
      </c>
      <c r="F11" t="s">
        <v>80</v>
      </c>
      <c r="H11" t="s">
        <v>39</v>
      </c>
      <c r="I11">
        <v>1</v>
      </c>
      <c r="J11" t="s">
        <v>40</v>
      </c>
      <c r="K11" t="s">
        <v>41</v>
      </c>
      <c r="N11" t="s">
        <v>81</v>
      </c>
      <c r="V11" t="s">
        <v>82</v>
      </c>
      <c r="AD11" t="s">
        <v>83</v>
      </c>
      <c r="AH11" s="53"/>
    </row>
    <row r="12" spans="1:34">
      <c r="A12" s="52" t="s">
        <v>45</v>
      </c>
      <c r="B12" s="2"/>
      <c r="C12" t="s">
        <v>46</v>
      </c>
      <c r="E12" t="s">
        <v>79</v>
      </c>
      <c r="F12" t="s">
        <v>80</v>
      </c>
      <c r="H12" t="s">
        <v>39</v>
      </c>
      <c r="I12">
        <v>1</v>
      </c>
      <c r="J12" t="s">
        <v>40</v>
      </c>
      <c r="K12" t="s">
        <v>41</v>
      </c>
      <c r="N12" t="s">
        <v>81</v>
      </c>
      <c r="V12" t="s">
        <v>82</v>
      </c>
      <c r="AD12" t="s">
        <v>83</v>
      </c>
      <c r="AH12" s="53"/>
    </row>
    <row r="13" spans="1:34">
      <c r="A13" s="52" t="s">
        <v>53</v>
      </c>
      <c r="B13" s="2"/>
      <c r="C13" t="s">
        <v>54</v>
      </c>
      <c r="E13" t="s">
        <v>79</v>
      </c>
      <c r="F13" t="s">
        <v>80</v>
      </c>
      <c r="H13" t="s">
        <v>39</v>
      </c>
      <c r="I13">
        <v>1</v>
      </c>
      <c r="J13" t="s">
        <v>40</v>
      </c>
      <c r="K13" t="s">
        <v>41</v>
      </c>
      <c r="N13" t="s">
        <v>81</v>
      </c>
      <c r="V13" t="s">
        <v>82</v>
      </c>
      <c r="AD13" t="s">
        <v>83</v>
      </c>
      <c r="AH13" s="53"/>
    </row>
    <row r="14" spans="1:34">
      <c r="A14" s="52" t="s">
        <v>45</v>
      </c>
      <c r="B14" s="2"/>
      <c r="C14" t="s">
        <v>46</v>
      </c>
      <c r="E14" t="s">
        <v>79</v>
      </c>
      <c r="F14" t="s">
        <v>80</v>
      </c>
      <c r="H14" t="s">
        <v>39</v>
      </c>
      <c r="I14">
        <v>1</v>
      </c>
      <c r="J14" t="s">
        <v>40</v>
      </c>
      <c r="K14" t="s">
        <v>41</v>
      </c>
      <c r="N14" t="s">
        <v>81</v>
      </c>
      <c r="V14" t="s">
        <v>82</v>
      </c>
      <c r="AD14" t="s">
        <v>83</v>
      </c>
      <c r="AH14" s="53"/>
    </row>
    <row r="15" spans="1:34">
      <c r="A15" s="52" t="s">
        <v>72</v>
      </c>
      <c r="B15" s="2"/>
      <c r="C15" t="s">
        <v>72</v>
      </c>
      <c r="E15" t="s">
        <v>79</v>
      </c>
      <c r="F15" t="s">
        <v>80</v>
      </c>
      <c r="H15" t="s">
        <v>39</v>
      </c>
      <c r="I15">
        <v>1</v>
      </c>
      <c r="J15" t="s">
        <v>40</v>
      </c>
      <c r="K15" t="s">
        <v>41</v>
      </c>
      <c r="N15" t="s">
        <v>81</v>
      </c>
      <c r="V15" t="s">
        <v>82</v>
      </c>
      <c r="AD15" t="s">
        <v>83</v>
      </c>
      <c r="AH15" s="53"/>
    </row>
    <row r="16" spans="1:34">
      <c r="A16" s="52" t="s">
        <v>72</v>
      </c>
      <c r="B16" s="2"/>
      <c r="C16" t="s">
        <v>72</v>
      </c>
      <c r="E16" t="s">
        <v>79</v>
      </c>
      <c r="F16" t="s">
        <v>80</v>
      </c>
      <c r="H16" t="s">
        <v>39</v>
      </c>
      <c r="I16">
        <v>1</v>
      </c>
      <c r="J16" t="s">
        <v>40</v>
      </c>
      <c r="K16" t="s">
        <v>41</v>
      </c>
      <c r="N16" t="s">
        <v>81</v>
      </c>
      <c r="V16" t="s">
        <v>82</v>
      </c>
      <c r="AD16" t="s">
        <v>83</v>
      </c>
      <c r="AH16" s="53"/>
    </row>
    <row r="17" spans="1:34">
      <c r="A17" s="52" t="s">
        <v>72</v>
      </c>
      <c r="B17" s="2"/>
      <c r="C17" t="s">
        <v>72</v>
      </c>
      <c r="E17" t="s">
        <v>79</v>
      </c>
      <c r="F17" t="s">
        <v>80</v>
      </c>
      <c r="H17" t="s">
        <v>39</v>
      </c>
      <c r="I17">
        <v>1</v>
      </c>
      <c r="J17" t="s">
        <v>40</v>
      </c>
      <c r="K17" t="s">
        <v>41</v>
      </c>
      <c r="N17" t="s">
        <v>81</v>
      </c>
      <c r="V17" t="s">
        <v>82</v>
      </c>
      <c r="AD17" t="s">
        <v>83</v>
      </c>
      <c r="AH17" s="53"/>
    </row>
    <row r="18" spans="1:34">
      <c r="A18" s="52" t="s">
        <v>45</v>
      </c>
      <c r="B18" s="2"/>
      <c r="C18" t="s">
        <v>46</v>
      </c>
      <c r="E18" t="s">
        <v>79</v>
      </c>
      <c r="F18" t="s">
        <v>80</v>
      </c>
      <c r="H18" t="s">
        <v>39</v>
      </c>
      <c r="I18">
        <v>1</v>
      </c>
      <c r="J18" t="s">
        <v>40</v>
      </c>
      <c r="K18" t="s">
        <v>41</v>
      </c>
      <c r="N18" t="s">
        <v>81</v>
      </c>
      <c r="V18" t="s">
        <v>82</v>
      </c>
      <c r="AD18" t="s">
        <v>83</v>
      </c>
      <c r="AH18" s="53"/>
    </row>
    <row r="19" spans="1:34">
      <c r="A19" s="52" t="s">
        <v>45</v>
      </c>
      <c r="B19" s="2"/>
      <c r="C19" t="s">
        <v>46</v>
      </c>
      <c r="E19" t="s">
        <v>79</v>
      </c>
      <c r="F19" t="s">
        <v>80</v>
      </c>
      <c r="H19" t="s">
        <v>39</v>
      </c>
      <c r="I19">
        <v>1</v>
      </c>
      <c r="J19" t="s">
        <v>40</v>
      </c>
      <c r="K19" t="s">
        <v>41</v>
      </c>
      <c r="N19" t="s">
        <v>81</v>
      </c>
      <c r="V19" t="s">
        <v>82</v>
      </c>
      <c r="AD19" t="s">
        <v>83</v>
      </c>
      <c r="AH19" s="53"/>
    </row>
    <row r="20" spans="1:34">
      <c r="A20" s="52" t="s">
        <v>72</v>
      </c>
      <c r="B20" s="2"/>
      <c r="C20" t="s">
        <v>72</v>
      </c>
      <c r="E20" t="s">
        <v>79</v>
      </c>
      <c r="F20" t="s">
        <v>80</v>
      </c>
      <c r="H20" t="s">
        <v>39</v>
      </c>
      <c r="I20">
        <v>1</v>
      </c>
      <c r="J20" t="s">
        <v>40</v>
      </c>
      <c r="K20" t="s">
        <v>41</v>
      </c>
      <c r="N20" t="s">
        <v>81</v>
      </c>
      <c r="V20" t="s">
        <v>82</v>
      </c>
      <c r="AD20" t="s">
        <v>83</v>
      </c>
      <c r="AH20" s="53"/>
    </row>
    <row r="21" spans="1:34">
      <c r="A21" s="52" t="s">
        <v>45</v>
      </c>
      <c r="B21" s="2"/>
      <c r="C21" t="s">
        <v>46</v>
      </c>
      <c r="E21" t="s">
        <v>79</v>
      </c>
      <c r="F21" t="s">
        <v>80</v>
      </c>
      <c r="H21" t="s">
        <v>39</v>
      </c>
      <c r="I21">
        <v>1</v>
      </c>
      <c r="J21" t="s">
        <v>40</v>
      </c>
      <c r="K21" t="s">
        <v>41</v>
      </c>
      <c r="N21" t="s">
        <v>81</v>
      </c>
      <c r="V21" t="s">
        <v>82</v>
      </c>
      <c r="AD21" t="s">
        <v>83</v>
      </c>
      <c r="AH21" s="53"/>
    </row>
    <row r="22" spans="1:34">
      <c r="A22" s="52" t="s">
        <v>47</v>
      </c>
      <c r="B22" s="2"/>
      <c r="C22" t="s">
        <v>48</v>
      </c>
      <c r="E22" t="s">
        <v>79</v>
      </c>
      <c r="F22" t="s">
        <v>80</v>
      </c>
      <c r="H22" t="s">
        <v>39</v>
      </c>
      <c r="I22">
        <v>1</v>
      </c>
      <c r="J22" t="s">
        <v>40</v>
      </c>
      <c r="K22" t="s">
        <v>41</v>
      </c>
      <c r="N22" t="s">
        <v>81</v>
      </c>
      <c r="V22" t="s">
        <v>82</v>
      </c>
      <c r="AD22" t="s">
        <v>83</v>
      </c>
      <c r="AH22" s="53"/>
    </row>
    <row r="23" spans="1:34">
      <c r="A23" s="52" t="s">
        <v>72</v>
      </c>
      <c r="B23" s="2"/>
      <c r="C23" t="s">
        <v>72</v>
      </c>
      <c r="E23" t="s">
        <v>79</v>
      </c>
      <c r="F23" t="s">
        <v>80</v>
      </c>
      <c r="H23" t="s">
        <v>39</v>
      </c>
      <c r="I23">
        <v>1</v>
      </c>
      <c r="J23" t="s">
        <v>40</v>
      </c>
      <c r="K23" t="s">
        <v>41</v>
      </c>
      <c r="N23" t="s">
        <v>81</v>
      </c>
      <c r="V23" t="s">
        <v>82</v>
      </c>
      <c r="AD23" t="s">
        <v>83</v>
      </c>
      <c r="AH23" s="53"/>
    </row>
    <row r="24" spans="1:34">
      <c r="A24" s="52" t="s">
        <v>34</v>
      </c>
      <c r="B24" s="2"/>
      <c r="C24" t="s">
        <v>35</v>
      </c>
      <c r="E24" t="s">
        <v>79</v>
      </c>
      <c r="F24" t="s">
        <v>80</v>
      </c>
      <c r="H24" t="s">
        <v>39</v>
      </c>
      <c r="I24">
        <v>1</v>
      </c>
      <c r="J24" t="s">
        <v>40</v>
      </c>
      <c r="K24" t="s">
        <v>41</v>
      </c>
      <c r="N24" t="s">
        <v>81</v>
      </c>
      <c r="V24" t="s">
        <v>82</v>
      </c>
      <c r="AD24" t="s">
        <v>83</v>
      </c>
      <c r="AH24" s="53"/>
    </row>
    <row r="25" spans="1:34">
      <c r="A25" s="52" t="s">
        <v>34</v>
      </c>
      <c r="B25" s="2"/>
      <c r="C25" t="s">
        <v>35</v>
      </c>
      <c r="E25" t="s">
        <v>79</v>
      </c>
      <c r="F25" t="s">
        <v>80</v>
      </c>
      <c r="H25" t="s">
        <v>39</v>
      </c>
      <c r="I25">
        <v>1</v>
      </c>
      <c r="J25" t="s">
        <v>40</v>
      </c>
      <c r="K25" t="s">
        <v>41</v>
      </c>
      <c r="N25" t="s">
        <v>81</v>
      </c>
      <c r="V25" t="s">
        <v>82</v>
      </c>
      <c r="AD25" t="s">
        <v>83</v>
      </c>
      <c r="AH25" s="53"/>
    </row>
    <row r="26" spans="1:34">
      <c r="A26" s="52" t="s">
        <v>45</v>
      </c>
      <c r="B26" s="2"/>
      <c r="C26" t="s">
        <v>46</v>
      </c>
      <c r="E26" t="s">
        <v>79</v>
      </c>
      <c r="F26" t="s">
        <v>80</v>
      </c>
      <c r="H26" t="s">
        <v>39</v>
      </c>
      <c r="I26">
        <v>1</v>
      </c>
      <c r="J26" t="s">
        <v>40</v>
      </c>
      <c r="K26" t="s">
        <v>41</v>
      </c>
      <c r="N26" t="s">
        <v>81</v>
      </c>
      <c r="V26" t="s">
        <v>82</v>
      </c>
      <c r="AD26" t="s">
        <v>83</v>
      </c>
      <c r="AH26" s="53"/>
    </row>
    <row r="27" spans="1:34">
      <c r="A27" s="52" t="s">
        <v>45</v>
      </c>
      <c r="B27" s="2"/>
      <c r="C27" t="s">
        <v>46</v>
      </c>
      <c r="E27" t="s">
        <v>79</v>
      </c>
      <c r="F27" t="s">
        <v>80</v>
      </c>
      <c r="H27" t="s">
        <v>39</v>
      </c>
      <c r="I27">
        <v>1</v>
      </c>
      <c r="J27" t="s">
        <v>40</v>
      </c>
      <c r="K27" t="s">
        <v>41</v>
      </c>
      <c r="N27" t="s">
        <v>81</v>
      </c>
      <c r="V27" t="s">
        <v>82</v>
      </c>
      <c r="AD27" t="s">
        <v>83</v>
      </c>
      <c r="AH27" s="53"/>
    </row>
    <row r="28" spans="1:34">
      <c r="A28" s="52" t="s">
        <v>45</v>
      </c>
      <c r="B28" s="2"/>
      <c r="C28" t="s">
        <v>46</v>
      </c>
      <c r="E28" t="s">
        <v>79</v>
      </c>
      <c r="F28" t="s">
        <v>80</v>
      </c>
      <c r="H28" t="s">
        <v>39</v>
      </c>
      <c r="I28">
        <v>1</v>
      </c>
      <c r="J28" t="s">
        <v>40</v>
      </c>
      <c r="K28" t="s">
        <v>41</v>
      </c>
      <c r="N28" t="s">
        <v>81</v>
      </c>
      <c r="V28" t="s">
        <v>82</v>
      </c>
      <c r="AD28" t="s">
        <v>83</v>
      </c>
      <c r="AH28" s="53"/>
    </row>
    <row r="29" spans="1:34">
      <c r="A29" s="52" t="s">
        <v>72</v>
      </c>
      <c r="B29" s="2"/>
      <c r="C29" t="s">
        <v>72</v>
      </c>
      <c r="E29" t="s">
        <v>79</v>
      </c>
      <c r="F29" t="s">
        <v>80</v>
      </c>
      <c r="H29" t="s">
        <v>39</v>
      </c>
      <c r="I29">
        <v>1</v>
      </c>
      <c r="J29" t="s">
        <v>40</v>
      </c>
      <c r="K29" t="s">
        <v>41</v>
      </c>
      <c r="N29" t="s">
        <v>81</v>
      </c>
      <c r="V29" t="s">
        <v>82</v>
      </c>
      <c r="AD29" t="s">
        <v>83</v>
      </c>
      <c r="AH29" s="53"/>
    </row>
    <row r="30" spans="1:34">
      <c r="A30" s="52" t="s">
        <v>72</v>
      </c>
      <c r="B30" s="2"/>
      <c r="C30" t="s">
        <v>72</v>
      </c>
      <c r="E30" t="s">
        <v>79</v>
      </c>
      <c r="F30" t="s">
        <v>80</v>
      </c>
      <c r="H30" t="s">
        <v>39</v>
      </c>
      <c r="I30">
        <v>1</v>
      </c>
      <c r="J30" t="s">
        <v>40</v>
      </c>
      <c r="K30" t="s">
        <v>41</v>
      </c>
      <c r="N30" t="s">
        <v>81</v>
      </c>
      <c r="V30" t="s">
        <v>82</v>
      </c>
      <c r="AD30" t="s">
        <v>83</v>
      </c>
      <c r="AH30" s="53"/>
    </row>
    <row r="31" spans="1:34">
      <c r="A31" s="52" t="s">
        <v>45</v>
      </c>
      <c r="B31" s="2"/>
      <c r="C31" t="s">
        <v>46</v>
      </c>
      <c r="E31" t="s">
        <v>79</v>
      </c>
      <c r="F31" t="s">
        <v>80</v>
      </c>
      <c r="H31" t="s">
        <v>39</v>
      </c>
      <c r="I31">
        <v>1</v>
      </c>
      <c r="J31" t="s">
        <v>40</v>
      </c>
      <c r="K31" t="s">
        <v>41</v>
      </c>
      <c r="N31" t="s">
        <v>81</v>
      </c>
      <c r="V31" t="s">
        <v>82</v>
      </c>
      <c r="AD31" t="s">
        <v>83</v>
      </c>
      <c r="AH31" s="53"/>
    </row>
    <row r="32" spans="1:34">
      <c r="A32" s="52" t="s">
        <v>45</v>
      </c>
      <c r="B32" s="2"/>
      <c r="C32" t="s">
        <v>46</v>
      </c>
      <c r="E32" t="s">
        <v>79</v>
      </c>
      <c r="F32" t="s">
        <v>80</v>
      </c>
      <c r="H32" t="s">
        <v>39</v>
      </c>
      <c r="I32">
        <v>1</v>
      </c>
      <c r="J32" t="s">
        <v>40</v>
      </c>
      <c r="K32" t="s">
        <v>41</v>
      </c>
      <c r="N32" t="s">
        <v>81</v>
      </c>
      <c r="V32" t="s">
        <v>82</v>
      </c>
      <c r="AD32" t="s">
        <v>83</v>
      </c>
      <c r="AH32" s="53"/>
    </row>
    <row r="33" spans="1:34">
      <c r="A33" s="52" t="s">
        <v>34</v>
      </c>
      <c r="B33" s="2"/>
      <c r="C33" t="s">
        <v>35</v>
      </c>
      <c r="E33" t="s">
        <v>79</v>
      </c>
      <c r="F33" t="s">
        <v>80</v>
      </c>
      <c r="H33" t="s">
        <v>39</v>
      </c>
      <c r="I33">
        <v>1</v>
      </c>
      <c r="J33" t="s">
        <v>40</v>
      </c>
      <c r="K33" t="s">
        <v>41</v>
      </c>
      <c r="N33" t="s">
        <v>81</v>
      </c>
      <c r="V33" t="s">
        <v>82</v>
      </c>
      <c r="AD33" t="s">
        <v>83</v>
      </c>
      <c r="AH33" s="53"/>
    </row>
    <row r="34" spans="1:34">
      <c r="A34" s="52" t="s">
        <v>34</v>
      </c>
      <c r="B34" s="2"/>
      <c r="C34" t="s">
        <v>35</v>
      </c>
      <c r="E34" t="s">
        <v>79</v>
      </c>
      <c r="F34" t="s">
        <v>80</v>
      </c>
      <c r="H34" t="s">
        <v>39</v>
      </c>
      <c r="I34">
        <v>1</v>
      </c>
      <c r="J34" t="s">
        <v>40</v>
      </c>
      <c r="K34" t="s">
        <v>41</v>
      </c>
      <c r="N34" t="s">
        <v>81</v>
      </c>
      <c r="V34" t="s">
        <v>82</v>
      </c>
      <c r="AD34" t="s">
        <v>83</v>
      </c>
      <c r="AH34" s="53"/>
    </row>
    <row r="35" spans="1:34">
      <c r="A35" s="52" t="s">
        <v>45</v>
      </c>
      <c r="B35" s="2"/>
      <c r="C35" t="s">
        <v>46</v>
      </c>
      <c r="E35" t="s">
        <v>79</v>
      </c>
      <c r="F35" t="s">
        <v>80</v>
      </c>
      <c r="H35" t="s">
        <v>39</v>
      </c>
      <c r="I35">
        <v>1</v>
      </c>
      <c r="J35" t="s">
        <v>40</v>
      </c>
      <c r="K35" t="s">
        <v>41</v>
      </c>
      <c r="N35" t="s">
        <v>81</v>
      </c>
      <c r="V35" t="s">
        <v>82</v>
      </c>
      <c r="AD35" t="s">
        <v>83</v>
      </c>
      <c r="AH35" s="53"/>
    </row>
    <row r="36" spans="1:34">
      <c r="A36" s="52" t="s">
        <v>45</v>
      </c>
      <c r="B36" s="2"/>
      <c r="C36" t="s">
        <v>46</v>
      </c>
      <c r="E36" t="s">
        <v>79</v>
      </c>
      <c r="F36" t="s">
        <v>80</v>
      </c>
      <c r="H36" t="s">
        <v>39</v>
      </c>
      <c r="I36">
        <v>1</v>
      </c>
      <c r="J36" t="s">
        <v>40</v>
      </c>
      <c r="K36" t="s">
        <v>41</v>
      </c>
      <c r="N36" t="s">
        <v>81</v>
      </c>
      <c r="V36" t="s">
        <v>82</v>
      </c>
      <c r="AD36" t="s">
        <v>83</v>
      </c>
      <c r="AH36" s="53"/>
    </row>
    <row r="37" spans="1:34">
      <c r="A37" s="52" t="s">
        <v>72</v>
      </c>
      <c r="B37" s="2"/>
      <c r="C37" t="s">
        <v>72</v>
      </c>
      <c r="E37" t="s">
        <v>79</v>
      </c>
      <c r="F37" t="s">
        <v>80</v>
      </c>
      <c r="H37" t="s">
        <v>39</v>
      </c>
      <c r="I37">
        <v>1</v>
      </c>
      <c r="J37" t="s">
        <v>40</v>
      </c>
      <c r="K37" t="s">
        <v>41</v>
      </c>
      <c r="N37" t="s">
        <v>81</v>
      </c>
      <c r="V37" t="s">
        <v>82</v>
      </c>
      <c r="AD37" t="s">
        <v>83</v>
      </c>
      <c r="AH37" s="53"/>
    </row>
    <row r="38" spans="1:34">
      <c r="A38" s="52" t="s">
        <v>45</v>
      </c>
      <c r="B38" s="2"/>
      <c r="C38" t="s">
        <v>46</v>
      </c>
      <c r="E38" t="s">
        <v>79</v>
      </c>
      <c r="F38" t="s">
        <v>80</v>
      </c>
      <c r="H38" t="s">
        <v>39</v>
      </c>
      <c r="I38">
        <v>1</v>
      </c>
      <c r="J38" t="s">
        <v>40</v>
      </c>
      <c r="K38" t="s">
        <v>41</v>
      </c>
      <c r="N38" t="s">
        <v>81</v>
      </c>
      <c r="V38" t="s">
        <v>82</v>
      </c>
      <c r="AD38" t="s">
        <v>83</v>
      </c>
      <c r="AH38" s="53"/>
    </row>
    <row r="39" spans="1:34">
      <c r="A39" s="52" t="s">
        <v>45</v>
      </c>
      <c r="B39" s="2"/>
      <c r="C39" t="s">
        <v>46</v>
      </c>
      <c r="E39" t="s">
        <v>79</v>
      </c>
      <c r="F39" t="s">
        <v>80</v>
      </c>
      <c r="H39" t="s">
        <v>39</v>
      </c>
      <c r="I39">
        <v>1</v>
      </c>
      <c r="J39" t="s">
        <v>40</v>
      </c>
      <c r="K39" t="s">
        <v>41</v>
      </c>
      <c r="N39" t="s">
        <v>81</v>
      </c>
      <c r="V39" t="s">
        <v>82</v>
      </c>
      <c r="AD39" t="s">
        <v>83</v>
      </c>
      <c r="AH39" s="53"/>
    </row>
    <row r="40" spans="1:34">
      <c r="A40" s="52" t="s">
        <v>45</v>
      </c>
      <c r="B40" s="2"/>
      <c r="C40" t="s">
        <v>46</v>
      </c>
      <c r="E40" t="s">
        <v>79</v>
      </c>
      <c r="F40" t="s">
        <v>80</v>
      </c>
      <c r="H40" t="s">
        <v>39</v>
      </c>
      <c r="I40">
        <v>1</v>
      </c>
      <c r="J40" t="s">
        <v>40</v>
      </c>
      <c r="K40" t="s">
        <v>41</v>
      </c>
      <c r="N40" t="s">
        <v>81</v>
      </c>
      <c r="V40" t="s">
        <v>82</v>
      </c>
      <c r="AD40" t="s">
        <v>83</v>
      </c>
      <c r="AH40" s="53"/>
    </row>
    <row r="41" spans="1:34">
      <c r="A41" s="52" t="s">
        <v>55</v>
      </c>
      <c r="B41" s="2"/>
      <c r="C41" t="s">
        <v>44</v>
      </c>
      <c r="E41" t="s">
        <v>79</v>
      </c>
      <c r="F41" t="s">
        <v>80</v>
      </c>
      <c r="H41" t="s">
        <v>39</v>
      </c>
      <c r="I41">
        <v>1</v>
      </c>
      <c r="J41" t="s">
        <v>40</v>
      </c>
      <c r="K41" t="s">
        <v>41</v>
      </c>
      <c r="N41" t="s">
        <v>81</v>
      </c>
      <c r="V41" t="s">
        <v>82</v>
      </c>
      <c r="AD41" t="s">
        <v>83</v>
      </c>
      <c r="AH41" s="53"/>
    </row>
    <row r="42" spans="1:34">
      <c r="A42" s="52" t="s">
        <v>34</v>
      </c>
      <c r="B42" s="2"/>
      <c r="C42" t="s">
        <v>35</v>
      </c>
      <c r="E42" t="s">
        <v>79</v>
      </c>
      <c r="F42" t="s">
        <v>80</v>
      </c>
      <c r="H42" t="s">
        <v>39</v>
      </c>
      <c r="I42">
        <v>1</v>
      </c>
      <c r="J42" t="s">
        <v>40</v>
      </c>
      <c r="K42" t="s">
        <v>41</v>
      </c>
      <c r="N42" t="s">
        <v>81</v>
      </c>
      <c r="V42" t="s">
        <v>82</v>
      </c>
      <c r="AD42" t="s">
        <v>83</v>
      </c>
      <c r="AH42" s="53"/>
    </row>
    <row r="43" spans="1:34">
      <c r="A43" s="52" t="s">
        <v>34</v>
      </c>
      <c r="B43" s="2"/>
      <c r="C43" t="s">
        <v>35</v>
      </c>
      <c r="E43" t="s">
        <v>79</v>
      </c>
      <c r="F43" t="s">
        <v>80</v>
      </c>
      <c r="H43" t="s">
        <v>39</v>
      </c>
      <c r="I43">
        <v>1</v>
      </c>
      <c r="J43" t="s">
        <v>40</v>
      </c>
      <c r="K43" t="s">
        <v>41</v>
      </c>
      <c r="N43" t="s">
        <v>81</v>
      </c>
      <c r="V43" t="s">
        <v>82</v>
      </c>
      <c r="AD43" t="s">
        <v>83</v>
      </c>
      <c r="AH43" s="53"/>
    </row>
    <row r="44" spans="1:34">
      <c r="A44" s="52" t="s">
        <v>72</v>
      </c>
      <c r="B44" s="2"/>
      <c r="C44" t="s">
        <v>72</v>
      </c>
      <c r="E44" t="s">
        <v>79</v>
      </c>
      <c r="F44" t="s">
        <v>80</v>
      </c>
      <c r="H44" t="s">
        <v>39</v>
      </c>
      <c r="I44">
        <v>1</v>
      </c>
      <c r="J44" t="s">
        <v>40</v>
      </c>
      <c r="K44" t="s">
        <v>41</v>
      </c>
      <c r="N44" t="s">
        <v>81</v>
      </c>
      <c r="V44" t="s">
        <v>82</v>
      </c>
      <c r="AD44" t="s">
        <v>83</v>
      </c>
      <c r="AH44" s="53"/>
    </row>
    <row r="45" spans="1:34">
      <c r="A45" s="52" t="s">
        <v>45</v>
      </c>
      <c r="B45" s="2"/>
      <c r="C45" t="s">
        <v>46</v>
      </c>
      <c r="E45" t="s">
        <v>79</v>
      </c>
      <c r="F45" t="s">
        <v>80</v>
      </c>
      <c r="H45" t="s">
        <v>39</v>
      </c>
      <c r="I45">
        <v>1</v>
      </c>
      <c r="J45" t="s">
        <v>40</v>
      </c>
      <c r="K45" t="s">
        <v>41</v>
      </c>
      <c r="N45" t="s">
        <v>81</v>
      </c>
      <c r="V45" t="s">
        <v>82</v>
      </c>
      <c r="AD45" t="s">
        <v>83</v>
      </c>
      <c r="AH45" s="53"/>
    </row>
    <row r="46" spans="1:34">
      <c r="A46" s="52" t="s">
        <v>45</v>
      </c>
      <c r="B46" s="2"/>
      <c r="C46" t="s">
        <v>46</v>
      </c>
      <c r="E46" t="s">
        <v>79</v>
      </c>
      <c r="F46" t="s">
        <v>80</v>
      </c>
      <c r="H46" t="s">
        <v>39</v>
      </c>
      <c r="I46">
        <v>1</v>
      </c>
      <c r="J46" t="s">
        <v>40</v>
      </c>
      <c r="K46" t="s">
        <v>41</v>
      </c>
      <c r="N46" t="s">
        <v>81</v>
      </c>
      <c r="V46" t="s">
        <v>82</v>
      </c>
      <c r="AD46" t="s">
        <v>83</v>
      </c>
      <c r="AH46" s="53"/>
    </row>
    <row r="47" spans="1:34">
      <c r="A47" s="52" t="s">
        <v>72</v>
      </c>
      <c r="B47" s="2"/>
      <c r="C47" t="s">
        <v>72</v>
      </c>
      <c r="E47" t="s">
        <v>79</v>
      </c>
      <c r="F47" t="s">
        <v>80</v>
      </c>
      <c r="H47" t="s">
        <v>39</v>
      </c>
      <c r="I47">
        <v>1</v>
      </c>
      <c r="J47" t="s">
        <v>40</v>
      </c>
      <c r="K47" t="s">
        <v>41</v>
      </c>
      <c r="N47" t="s">
        <v>81</v>
      </c>
      <c r="V47" t="s">
        <v>82</v>
      </c>
      <c r="AD47" t="s">
        <v>83</v>
      </c>
      <c r="AH47" s="53"/>
    </row>
    <row r="48" spans="1:34">
      <c r="A48" s="52" t="s">
        <v>45</v>
      </c>
      <c r="B48" s="2"/>
      <c r="C48" t="s">
        <v>46</v>
      </c>
      <c r="E48" t="s">
        <v>79</v>
      </c>
      <c r="F48" t="s">
        <v>80</v>
      </c>
      <c r="H48" t="s">
        <v>39</v>
      </c>
      <c r="I48">
        <v>1</v>
      </c>
      <c r="J48" t="s">
        <v>40</v>
      </c>
      <c r="K48" t="s">
        <v>41</v>
      </c>
      <c r="N48" t="s">
        <v>81</v>
      </c>
      <c r="V48" t="s">
        <v>82</v>
      </c>
      <c r="AD48" t="s">
        <v>83</v>
      </c>
      <c r="AH48" s="53"/>
    </row>
    <row r="49" spans="1:34">
      <c r="A49" s="52" t="s">
        <v>45</v>
      </c>
      <c r="B49" s="2"/>
      <c r="C49" t="s">
        <v>46</v>
      </c>
      <c r="E49" t="s">
        <v>79</v>
      </c>
      <c r="F49" t="s">
        <v>80</v>
      </c>
      <c r="H49" t="s">
        <v>39</v>
      </c>
      <c r="I49">
        <v>1</v>
      </c>
      <c r="J49" t="s">
        <v>40</v>
      </c>
      <c r="K49" t="s">
        <v>41</v>
      </c>
      <c r="N49" t="s">
        <v>81</v>
      </c>
      <c r="V49" t="s">
        <v>82</v>
      </c>
      <c r="AD49" t="s">
        <v>83</v>
      </c>
      <c r="AH49" s="53"/>
    </row>
    <row r="50" spans="1:34">
      <c r="A50" s="52" t="s">
        <v>45</v>
      </c>
      <c r="B50" s="2"/>
      <c r="C50" t="s">
        <v>46</v>
      </c>
      <c r="E50" t="s">
        <v>79</v>
      </c>
      <c r="F50" t="s">
        <v>80</v>
      </c>
      <c r="H50" t="s">
        <v>39</v>
      </c>
      <c r="I50">
        <v>1</v>
      </c>
      <c r="J50" t="s">
        <v>40</v>
      </c>
      <c r="K50" t="s">
        <v>41</v>
      </c>
      <c r="N50" t="s">
        <v>81</v>
      </c>
      <c r="V50" t="s">
        <v>82</v>
      </c>
      <c r="AD50" t="s">
        <v>83</v>
      </c>
      <c r="AH50" s="53"/>
    </row>
    <row r="51" spans="1:34">
      <c r="A51" s="52" t="s">
        <v>72</v>
      </c>
      <c r="B51" s="2"/>
      <c r="C51" t="s">
        <v>72</v>
      </c>
      <c r="E51" t="s">
        <v>79</v>
      </c>
      <c r="F51" t="s">
        <v>80</v>
      </c>
      <c r="H51" t="s">
        <v>39</v>
      </c>
      <c r="I51">
        <v>1</v>
      </c>
      <c r="J51" t="s">
        <v>40</v>
      </c>
      <c r="K51" t="s">
        <v>41</v>
      </c>
      <c r="N51" t="s">
        <v>81</v>
      </c>
      <c r="V51" t="s">
        <v>82</v>
      </c>
      <c r="AD51" t="s">
        <v>83</v>
      </c>
      <c r="AH51" s="53"/>
    </row>
    <row r="52" spans="1:34">
      <c r="A52" s="52" t="s">
        <v>72</v>
      </c>
      <c r="B52" s="2"/>
      <c r="C52" t="s">
        <v>72</v>
      </c>
      <c r="E52" t="s">
        <v>79</v>
      </c>
      <c r="F52" t="s">
        <v>80</v>
      </c>
      <c r="H52" t="s">
        <v>39</v>
      </c>
      <c r="I52">
        <v>1</v>
      </c>
      <c r="J52" t="s">
        <v>40</v>
      </c>
      <c r="K52" t="s">
        <v>41</v>
      </c>
      <c r="N52" t="s">
        <v>81</v>
      </c>
      <c r="V52" t="s">
        <v>82</v>
      </c>
      <c r="AD52" t="s">
        <v>83</v>
      </c>
      <c r="AH52" s="53"/>
    </row>
    <row r="53" spans="1:34">
      <c r="A53" s="52" t="s">
        <v>84</v>
      </c>
      <c r="B53" s="2"/>
      <c r="C53" t="s">
        <v>63</v>
      </c>
      <c r="E53" t="s">
        <v>79</v>
      </c>
      <c r="F53" t="s">
        <v>80</v>
      </c>
      <c r="H53" t="s">
        <v>39</v>
      </c>
      <c r="I53">
        <v>1</v>
      </c>
      <c r="J53" t="s">
        <v>40</v>
      </c>
      <c r="K53" t="s">
        <v>41</v>
      </c>
      <c r="N53" t="s">
        <v>81</v>
      </c>
      <c r="V53" t="s">
        <v>82</v>
      </c>
      <c r="AD53" t="s">
        <v>83</v>
      </c>
      <c r="AH53" s="53"/>
    </row>
    <row r="54" spans="1:34">
      <c r="A54" s="52" t="s">
        <v>45</v>
      </c>
      <c r="B54" s="2"/>
      <c r="C54" t="s">
        <v>46</v>
      </c>
      <c r="E54" t="s">
        <v>79</v>
      </c>
      <c r="F54" t="s">
        <v>80</v>
      </c>
      <c r="H54" t="s">
        <v>39</v>
      </c>
      <c r="I54">
        <v>1</v>
      </c>
      <c r="J54" t="s">
        <v>40</v>
      </c>
      <c r="K54" t="s">
        <v>41</v>
      </c>
      <c r="N54" t="s">
        <v>81</v>
      </c>
      <c r="V54" t="s">
        <v>82</v>
      </c>
      <c r="AD54" t="s">
        <v>83</v>
      </c>
      <c r="AH54" s="53"/>
    </row>
    <row r="55" spans="1:34">
      <c r="A55" s="52" t="s">
        <v>45</v>
      </c>
      <c r="B55" s="2"/>
      <c r="C55" t="s">
        <v>46</v>
      </c>
      <c r="E55" t="s">
        <v>79</v>
      </c>
      <c r="F55" t="s">
        <v>80</v>
      </c>
      <c r="H55" t="s">
        <v>39</v>
      </c>
      <c r="I55">
        <v>1</v>
      </c>
      <c r="J55" t="s">
        <v>40</v>
      </c>
      <c r="K55" t="s">
        <v>41</v>
      </c>
      <c r="N55" t="s">
        <v>81</v>
      </c>
      <c r="V55" t="s">
        <v>82</v>
      </c>
      <c r="AD55" t="s">
        <v>83</v>
      </c>
      <c r="AH55" s="53"/>
    </row>
    <row r="56" spans="1:34">
      <c r="A56" s="52" t="s">
        <v>72</v>
      </c>
      <c r="B56" s="2"/>
      <c r="C56" t="s">
        <v>72</v>
      </c>
      <c r="E56" t="s">
        <v>79</v>
      </c>
      <c r="F56" t="s">
        <v>80</v>
      </c>
      <c r="H56" t="s">
        <v>39</v>
      </c>
      <c r="I56">
        <v>1</v>
      </c>
      <c r="J56" t="s">
        <v>40</v>
      </c>
      <c r="K56" t="s">
        <v>41</v>
      </c>
      <c r="N56" t="s">
        <v>81</v>
      </c>
      <c r="V56" t="s">
        <v>82</v>
      </c>
      <c r="AD56" t="s">
        <v>83</v>
      </c>
      <c r="AH56" s="53"/>
    </row>
    <row r="57" spans="1:34">
      <c r="A57" s="52" t="s">
        <v>34</v>
      </c>
      <c r="B57" s="2"/>
      <c r="C57" t="s">
        <v>35</v>
      </c>
      <c r="E57" t="s">
        <v>79</v>
      </c>
      <c r="F57" t="s">
        <v>80</v>
      </c>
      <c r="H57" t="s">
        <v>39</v>
      </c>
      <c r="I57">
        <v>1</v>
      </c>
      <c r="J57" t="s">
        <v>40</v>
      </c>
      <c r="K57" t="s">
        <v>41</v>
      </c>
      <c r="N57" t="s">
        <v>81</v>
      </c>
      <c r="V57" t="s">
        <v>82</v>
      </c>
      <c r="AD57" t="s">
        <v>83</v>
      </c>
      <c r="AH57" s="53"/>
    </row>
    <row r="58" spans="1:34">
      <c r="A58" s="52" t="s">
        <v>72</v>
      </c>
      <c r="B58" s="2"/>
      <c r="C58" t="s">
        <v>72</v>
      </c>
      <c r="E58" t="s">
        <v>79</v>
      </c>
      <c r="F58" t="s">
        <v>80</v>
      </c>
      <c r="H58" t="s">
        <v>39</v>
      </c>
      <c r="I58">
        <v>1</v>
      </c>
      <c r="J58" t="s">
        <v>40</v>
      </c>
      <c r="K58" t="s">
        <v>41</v>
      </c>
      <c r="N58" t="s">
        <v>81</v>
      </c>
      <c r="V58" t="s">
        <v>82</v>
      </c>
      <c r="AD58" t="s">
        <v>83</v>
      </c>
      <c r="AH58" s="53"/>
    </row>
    <row r="59" spans="1:34">
      <c r="A59" s="52" t="s">
        <v>45</v>
      </c>
      <c r="B59" s="2"/>
      <c r="C59" t="s">
        <v>46</v>
      </c>
      <c r="E59" t="s">
        <v>79</v>
      </c>
      <c r="F59" t="s">
        <v>80</v>
      </c>
      <c r="H59" t="s">
        <v>39</v>
      </c>
      <c r="I59">
        <v>1</v>
      </c>
      <c r="J59" t="s">
        <v>40</v>
      </c>
      <c r="K59" t="s">
        <v>41</v>
      </c>
      <c r="N59" t="s">
        <v>81</v>
      </c>
      <c r="V59" t="s">
        <v>82</v>
      </c>
      <c r="AD59" t="s">
        <v>83</v>
      </c>
      <c r="AH59" s="53"/>
    </row>
    <row r="60" spans="1:34">
      <c r="A60" s="52" t="s">
        <v>49</v>
      </c>
      <c r="B60" s="2"/>
      <c r="C60" t="s">
        <v>50</v>
      </c>
      <c r="E60" t="s">
        <v>79</v>
      </c>
      <c r="F60" t="s">
        <v>80</v>
      </c>
      <c r="H60" t="s">
        <v>39</v>
      </c>
      <c r="I60">
        <v>1</v>
      </c>
      <c r="J60" t="s">
        <v>40</v>
      </c>
      <c r="K60" t="s">
        <v>41</v>
      </c>
      <c r="N60" t="s">
        <v>81</v>
      </c>
      <c r="V60" t="s">
        <v>82</v>
      </c>
      <c r="AD60" t="s">
        <v>83</v>
      </c>
      <c r="AH60" s="53"/>
    </row>
    <row r="61" spans="1:34">
      <c r="A61" s="52" t="s">
        <v>85</v>
      </c>
      <c r="B61" s="2"/>
      <c r="C61" t="s">
        <v>54</v>
      </c>
      <c r="E61" t="s">
        <v>79</v>
      </c>
      <c r="F61" t="s">
        <v>80</v>
      </c>
      <c r="H61" t="s">
        <v>39</v>
      </c>
      <c r="I61">
        <v>1</v>
      </c>
      <c r="J61" t="s">
        <v>40</v>
      </c>
      <c r="K61" t="s">
        <v>41</v>
      </c>
      <c r="N61" t="s">
        <v>81</v>
      </c>
      <c r="V61" t="s">
        <v>82</v>
      </c>
      <c r="AD61" t="s">
        <v>83</v>
      </c>
      <c r="AH61" s="53"/>
    </row>
    <row r="62" spans="1:34">
      <c r="A62" s="52" t="s">
        <v>85</v>
      </c>
      <c r="B62" s="2"/>
      <c r="C62" t="s">
        <v>54</v>
      </c>
      <c r="E62" t="s">
        <v>79</v>
      </c>
      <c r="F62" t="s">
        <v>80</v>
      </c>
      <c r="H62" t="s">
        <v>39</v>
      </c>
      <c r="I62">
        <v>1</v>
      </c>
      <c r="J62" t="s">
        <v>40</v>
      </c>
      <c r="K62" t="s">
        <v>41</v>
      </c>
      <c r="N62" t="s">
        <v>81</v>
      </c>
      <c r="V62" t="s">
        <v>82</v>
      </c>
      <c r="AD62" t="s">
        <v>83</v>
      </c>
      <c r="AH62" s="53"/>
    </row>
    <row r="63" spans="1:34">
      <c r="A63" s="52" t="s">
        <v>49</v>
      </c>
      <c r="B63" s="2"/>
      <c r="C63" t="s">
        <v>50</v>
      </c>
      <c r="E63" t="s">
        <v>79</v>
      </c>
      <c r="F63" t="s">
        <v>80</v>
      </c>
      <c r="H63" t="s">
        <v>39</v>
      </c>
      <c r="I63">
        <v>1</v>
      </c>
      <c r="J63" t="s">
        <v>40</v>
      </c>
      <c r="K63" t="s">
        <v>41</v>
      </c>
      <c r="N63" t="s">
        <v>81</v>
      </c>
      <c r="V63" t="s">
        <v>82</v>
      </c>
      <c r="AD63" t="s">
        <v>83</v>
      </c>
      <c r="AH63" s="53"/>
    </row>
    <row r="64" spans="1:34">
      <c r="A64" s="52" t="s">
        <v>86</v>
      </c>
      <c r="B64" s="2"/>
      <c r="C64" t="s">
        <v>52</v>
      </c>
      <c r="E64" t="s">
        <v>79</v>
      </c>
      <c r="F64" t="s">
        <v>80</v>
      </c>
      <c r="H64" t="s">
        <v>39</v>
      </c>
      <c r="I64">
        <v>1</v>
      </c>
      <c r="J64" t="s">
        <v>40</v>
      </c>
      <c r="K64" t="s">
        <v>41</v>
      </c>
      <c r="N64" t="s">
        <v>81</v>
      </c>
      <c r="V64" t="s">
        <v>82</v>
      </c>
      <c r="AD64" t="s">
        <v>83</v>
      </c>
      <c r="AH64" s="53"/>
    </row>
    <row r="65" spans="1:34" ht="15.75" thickBot="1">
      <c r="A65" s="54" t="s">
        <v>87</v>
      </c>
      <c r="B65" s="11"/>
      <c r="C65" s="12" t="s">
        <v>88</v>
      </c>
      <c r="D65" s="12" t="s">
        <v>61</v>
      </c>
      <c r="E65" s="12" t="s">
        <v>79</v>
      </c>
      <c r="F65" s="12" t="s">
        <v>80</v>
      </c>
      <c r="G65" s="12"/>
      <c r="H65" s="12" t="s">
        <v>39</v>
      </c>
      <c r="I65" s="12">
        <v>1</v>
      </c>
      <c r="J65" s="12" t="s">
        <v>40</v>
      </c>
      <c r="K65" s="12" t="s">
        <v>41</v>
      </c>
      <c r="L65" s="12"/>
      <c r="M65" s="12"/>
      <c r="N65" s="12" t="s">
        <v>81</v>
      </c>
      <c r="O65" s="12"/>
      <c r="P65" s="12"/>
      <c r="Q65" s="12"/>
      <c r="R65" s="12"/>
      <c r="S65" s="12"/>
      <c r="T65" s="12"/>
      <c r="U65" s="12"/>
      <c r="V65" s="12" t="s">
        <v>82</v>
      </c>
      <c r="W65" s="12"/>
      <c r="X65" s="12"/>
      <c r="Y65" s="12"/>
      <c r="Z65" s="12"/>
      <c r="AA65" s="12"/>
      <c r="AB65" s="12"/>
      <c r="AC65" s="12"/>
      <c r="AD65" s="12" t="s">
        <v>83</v>
      </c>
      <c r="AE65" s="12"/>
      <c r="AF65" s="12"/>
      <c r="AG65" s="12"/>
      <c r="AH65" s="55"/>
    </row>
    <row r="66" spans="1:34" ht="15.75" thickTop="1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E7A9E1-DF1C-4942-B4E4-922061DC2B46}">
  <dimension ref="A1:AH66"/>
  <sheetViews>
    <sheetView workbookViewId="0"/>
  </sheetViews>
  <sheetFormatPr defaultColWidth="11.42578125" defaultRowHeight="15"/>
  <cols>
    <col min="1" max="1" width="8.85546875" bestFit="1" customWidth="1"/>
    <col min="2" max="2" width="5.7109375" bestFit="1" customWidth="1"/>
    <col min="3" max="3" width="13.85546875" bestFit="1" customWidth="1"/>
    <col min="4" max="4" width="11.140625" bestFit="1" customWidth="1"/>
    <col min="5" max="5" width="48.5703125" bestFit="1" customWidth="1"/>
    <col min="6" max="6" width="47.42578125" bestFit="1" customWidth="1"/>
  </cols>
  <sheetData>
    <row r="1" spans="1:34" ht="16.5" thickTop="1" thickBot="1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6" t="s">
        <v>27</v>
      </c>
      <c r="AC1" s="6" t="s">
        <v>28</v>
      </c>
      <c r="AD1" s="6" t="s">
        <v>29</v>
      </c>
      <c r="AE1" s="6" t="s">
        <v>30</v>
      </c>
      <c r="AF1" s="6" t="s">
        <v>31</v>
      </c>
      <c r="AG1" s="6" t="s">
        <v>32</v>
      </c>
      <c r="AH1" s="6" t="s">
        <v>33</v>
      </c>
    </row>
    <row r="2" spans="1:34" ht="15.75" thickTop="1">
      <c r="A2" s="50" t="s">
        <v>72</v>
      </c>
      <c r="B2" s="10"/>
      <c r="C2" s="14" t="s">
        <v>72</v>
      </c>
      <c r="D2" s="14" t="s">
        <v>36</v>
      </c>
      <c r="E2" s="14" t="s">
        <v>89</v>
      </c>
      <c r="F2" s="14" t="s">
        <v>90</v>
      </c>
      <c r="G2" s="14"/>
      <c r="H2" s="14" t="s">
        <v>39</v>
      </c>
      <c r="I2" s="14">
        <v>1</v>
      </c>
      <c r="J2" s="14" t="s">
        <v>40</v>
      </c>
      <c r="K2" s="14" t="s">
        <v>41</v>
      </c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51"/>
    </row>
    <row r="3" spans="1:34">
      <c r="A3" s="52" t="s">
        <v>34</v>
      </c>
      <c r="B3" s="2"/>
      <c r="C3" t="s">
        <v>35</v>
      </c>
      <c r="E3" t="s">
        <v>89</v>
      </c>
      <c r="F3" t="s">
        <v>90</v>
      </c>
      <c r="H3" t="s">
        <v>39</v>
      </c>
      <c r="I3">
        <v>1</v>
      </c>
      <c r="J3" t="s">
        <v>40</v>
      </c>
      <c r="K3" t="s">
        <v>41</v>
      </c>
      <c r="AH3" s="53"/>
    </row>
    <row r="4" spans="1:34">
      <c r="A4" s="52" t="s">
        <v>73</v>
      </c>
      <c r="B4" s="2"/>
      <c r="C4" t="s">
        <v>59</v>
      </c>
      <c r="E4" t="s">
        <v>89</v>
      </c>
      <c r="F4" t="s">
        <v>90</v>
      </c>
      <c r="H4" t="s">
        <v>39</v>
      </c>
      <c r="I4">
        <v>1</v>
      </c>
      <c r="J4" t="s">
        <v>40</v>
      </c>
      <c r="K4" t="s">
        <v>41</v>
      </c>
      <c r="AH4" s="53"/>
    </row>
    <row r="5" spans="1:34">
      <c r="A5" s="52" t="s">
        <v>34</v>
      </c>
      <c r="B5" s="2"/>
      <c r="C5" t="s">
        <v>35</v>
      </c>
      <c r="E5" t="s">
        <v>89</v>
      </c>
      <c r="F5" t="s">
        <v>90</v>
      </c>
      <c r="H5" t="s">
        <v>39</v>
      </c>
      <c r="I5">
        <v>1</v>
      </c>
      <c r="J5" t="s">
        <v>40</v>
      </c>
      <c r="K5" t="s">
        <v>41</v>
      </c>
      <c r="AH5" s="53"/>
    </row>
    <row r="6" spans="1:34">
      <c r="A6" s="52" t="s">
        <v>91</v>
      </c>
      <c r="B6" s="2"/>
      <c r="C6" t="s">
        <v>52</v>
      </c>
      <c r="E6" t="s">
        <v>89</v>
      </c>
      <c r="F6" t="s">
        <v>90</v>
      </c>
      <c r="H6" t="s">
        <v>39</v>
      </c>
      <c r="I6">
        <v>1</v>
      </c>
      <c r="J6" t="s">
        <v>40</v>
      </c>
      <c r="K6" t="s">
        <v>41</v>
      </c>
      <c r="AH6" s="53"/>
    </row>
    <row r="7" spans="1:34">
      <c r="A7" s="52" t="s">
        <v>49</v>
      </c>
      <c r="B7" s="2"/>
      <c r="C7" t="s">
        <v>50</v>
      </c>
      <c r="E7" t="s">
        <v>89</v>
      </c>
      <c r="F7" t="s">
        <v>90</v>
      </c>
      <c r="H7" t="s">
        <v>39</v>
      </c>
      <c r="I7">
        <v>1</v>
      </c>
      <c r="J7" t="s">
        <v>40</v>
      </c>
      <c r="K7" t="s">
        <v>41</v>
      </c>
      <c r="AH7" s="53"/>
    </row>
    <row r="8" spans="1:34">
      <c r="A8" s="52" t="s">
        <v>49</v>
      </c>
      <c r="B8" s="2"/>
      <c r="C8" t="s">
        <v>50</v>
      </c>
      <c r="E8" t="s">
        <v>89</v>
      </c>
      <c r="F8" t="s">
        <v>90</v>
      </c>
      <c r="H8" t="s">
        <v>39</v>
      </c>
      <c r="I8">
        <v>1</v>
      </c>
      <c r="J8" t="s">
        <v>40</v>
      </c>
      <c r="K8" t="s">
        <v>41</v>
      </c>
      <c r="AH8" s="53"/>
    </row>
    <row r="9" spans="1:34">
      <c r="A9" s="52" t="s">
        <v>49</v>
      </c>
      <c r="B9" s="2"/>
      <c r="C9" t="s">
        <v>50</v>
      </c>
      <c r="E9" t="s">
        <v>89</v>
      </c>
      <c r="F9" t="s">
        <v>90</v>
      </c>
      <c r="H9" t="s">
        <v>39</v>
      </c>
      <c r="I9">
        <v>1</v>
      </c>
      <c r="J9" t="s">
        <v>40</v>
      </c>
      <c r="K9" t="s">
        <v>41</v>
      </c>
      <c r="AH9" s="53"/>
    </row>
    <row r="10" spans="1:34">
      <c r="A10" s="52" t="s">
        <v>34</v>
      </c>
      <c r="B10" s="2"/>
      <c r="C10" t="s">
        <v>35</v>
      </c>
      <c r="E10" t="s">
        <v>89</v>
      </c>
      <c r="F10" t="s">
        <v>90</v>
      </c>
      <c r="H10" t="s">
        <v>39</v>
      </c>
      <c r="I10">
        <v>1</v>
      </c>
      <c r="J10" t="s">
        <v>40</v>
      </c>
      <c r="K10" t="s">
        <v>41</v>
      </c>
      <c r="AH10" s="53"/>
    </row>
    <row r="11" spans="1:34">
      <c r="A11" s="52" t="s">
        <v>45</v>
      </c>
      <c r="B11" s="2"/>
      <c r="C11" t="s">
        <v>46</v>
      </c>
      <c r="E11" t="s">
        <v>89</v>
      </c>
      <c r="F11" t="s">
        <v>90</v>
      </c>
      <c r="H11" t="s">
        <v>39</v>
      </c>
      <c r="I11">
        <v>1</v>
      </c>
      <c r="J11" t="s">
        <v>40</v>
      </c>
      <c r="K11" t="s">
        <v>41</v>
      </c>
      <c r="AH11" s="53"/>
    </row>
    <row r="12" spans="1:34">
      <c r="A12" s="52" t="s">
        <v>73</v>
      </c>
      <c r="B12" s="2"/>
      <c r="C12" t="s">
        <v>59</v>
      </c>
      <c r="E12" t="s">
        <v>89</v>
      </c>
      <c r="F12" t="s">
        <v>90</v>
      </c>
      <c r="H12" t="s">
        <v>39</v>
      </c>
      <c r="I12">
        <v>1</v>
      </c>
      <c r="J12" t="s">
        <v>40</v>
      </c>
      <c r="K12" t="s">
        <v>41</v>
      </c>
      <c r="AH12" s="53"/>
    </row>
    <row r="13" spans="1:34">
      <c r="A13" s="52" t="s">
        <v>73</v>
      </c>
      <c r="B13" s="2"/>
      <c r="C13" t="s">
        <v>59</v>
      </c>
      <c r="E13" t="s">
        <v>89</v>
      </c>
      <c r="F13" t="s">
        <v>90</v>
      </c>
      <c r="H13" t="s">
        <v>39</v>
      </c>
      <c r="I13">
        <v>1</v>
      </c>
      <c r="J13" t="s">
        <v>40</v>
      </c>
      <c r="K13" t="s">
        <v>41</v>
      </c>
      <c r="AH13" s="53"/>
    </row>
    <row r="14" spans="1:34">
      <c r="A14" s="52" t="s">
        <v>73</v>
      </c>
      <c r="B14" s="2"/>
      <c r="C14" t="s">
        <v>59</v>
      </c>
      <c r="E14" t="s">
        <v>89</v>
      </c>
      <c r="F14" t="s">
        <v>90</v>
      </c>
      <c r="H14" t="s">
        <v>39</v>
      </c>
      <c r="I14">
        <v>1</v>
      </c>
      <c r="J14" t="s">
        <v>40</v>
      </c>
      <c r="K14" t="s">
        <v>41</v>
      </c>
      <c r="AH14" s="53"/>
    </row>
    <row r="15" spans="1:34">
      <c r="A15" s="52" t="s">
        <v>43</v>
      </c>
      <c r="B15" s="2"/>
      <c r="C15" t="s">
        <v>44</v>
      </c>
      <c r="E15" t="s">
        <v>89</v>
      </c>
      <c r="F15" t="s">
        <v>90</v>
      </c>
      <c r="H15" t="s">
        <v>39</v>
      </c>
      <c r="I15">
        <v>1</v>
      </c>
      <c r="J15" t="s">
        <v>40</v>
      </c>
      <c r="K15" t="s">
        <v>41</v>
      </c>
      <c r="AH15" s="53"/>
    </row>
    <row r="16" spans="1:34">
      <c r="A16" s="52" t="s">
        <v>73</v>
      </c>
      <c r="B16" s="2"/>
      <c r="C16" t="s">
        <v>59</v>
      </c>
      <c r="E16" t="s">
        <v>89</v>
      </c>
      <c r="F16" t="s">
        <v>90</v>
      </c>
      <c r="H16" t="s">
        <v>39</v>
      </c>
      <c r="I16">
        <v>1</v>
      </c>
      <c r="J16" t="s">
        <v>40</v>
      </c>
      <c r="K16" t="s">
        <v>41</v>
      </c>
      <c r="AH16" s="53"/>
    </row>
    <row r="17" spans="1:34">
      <c r="A17" s="52" t="s">
        <v>43</v>
      </c>
      <c r="B17" s="2"/>
      <c r="C17" t="s">
        <v>44</v>
      </c>
      <c r="E17" t="s">
        <v>89</v>
      </c>
      <c r="F17" t="s">
        <v>90</v>
      </c>
      <c r="H17" t="s">
        <v>39</v>
      </c>
      <c r="I17">
        <v>1</v>
      </c>
      <c r="J17" t="s">
        <v>40</v>
      </c>
      <c r="K17" t="s">
        <v>41</v>
      </c>
      <c r="AH17" s="53"/>
    </row>
    <row r="18" spans="1:34">
      <c r="A18" s="52" t="s">
        <v>34</v>
      </c>
      <c r="B18" s="2"/>
      <c r="C18" t="s">
        <v>35</v>
      </c>
      <c r="E18" t="s">
        <v>89</v>
      </c>
      <c r="F18" t="s">
        <v>90</v>
      </c>
      <c r="H18" t="s">
        <v>39</v>
      </c>
      <c r="I18">
        <v>1</v>
      </c>
      <c r="J18" t="s">
        <v>40</v>
      </c>
      <c r="K18" t="s">
        <v>41</v>
      </c>
      <c r="AH18" s="53"/>
    </row>
    <row r="19" spans="1:34">
      <c r="A19" s="52" t="s">
        <v>51</v>
      </c>
      <c r="B19" s="2"/>
      <c r="C19" t="s">
        <v>52</v>
      </c>
      <c r="E19" t="s">
        <v>89</v>
      </c>
      <c r="F19" t="s">
        <v>90</v>
      </c>
      <c r="H19" t="s">
        <v>39</v>
      </c>
      <c r="I19">
        <v>1</v>
      </c>
      <c r="J19" t="s">
        <v>40</v>
      </c>
      <c r="K19" t="s">
        <v>41</v>
      </c>
      <c r="AH19" s="53"/>
    </row>
    <row r="20" spans="1:34">
      <c r="A20" s="52" t="s">
        <v>34</v>
      </c>
      <c r="B20" s="2"/>
      <c r="C20" t="s">
        <v>35</v>
      </c>
      <c r="E20" t="s">
        <v>89</v>
      </c>
      <c r="F20" t="s">
        <v>90</v>
      </c>
      <c r="H20" t="s">
        <v>39</v>
      </c>
      <c r="I20">
        <v>1</v>
      </c>
      <c r="J20" t="s">
        <v>40</v>
      </c>
      <c r="K20" t="s">
        <v>41</v>
      </c>
      <c r="AH20" s="53"/>
    </row>
    <row r="21" spans="1:34">
      <c r="A21" s="52" t="s">
        <v>43</v>
      </c>
      <c r="B21" s="2"/>
      <c r="C21" t="s">
        <v>44</v>
      </c>
      <c r="E21" t="s">
        <v>89</v>
      </c>
      <c r="F21" t="s">
        <v>90</v>
      </c>
      <c r="H21" t="s">
        <v>39</v>
      </c>
      <c r="I21">
        <v>1</v>
      </c>
      <c r="J21" t="s">
        <v>40</v>
      </c>
      <c r="K21" t="s">
        <v>41</v>
      </c>
      <c r="AH21" s="53"/>
    </row>
    <row r="22" spans="1:34">
      <c r="A22" s="52" t="s">
        <v>43</v>
      </c>
      <c r="B22" s="2"/>
      <c r="C22" t="s">
        <v>44</v>
      </c>
      <c r="E22" t="s">
        <v>89</v>
      </c>
      <c r="F22" t="s">
        <v>90</v>
      </c>
      <c r="H22" t="s">
        <v>39</v>
      </c>
      <c r="I22">
        <v>1</v>
      </c>
      <c r="J22" t="s">
        <v>40</v>
      </c>
      <c r="K22" t="s">
        <v>41</v>
      </c>
      <c r="AH22" s="53"/>
    </row>
    <row r="23" spans="1:34">
      <c r="A23" s="52" t="s">
        <v>34</v>
      </c>
      <c r="B23" s="2"/>
      <c r="C23" t="s">
        <v>35</v>
      </c>
      <c r="E23" t="s">
        <v>89</v>
      </c>
      <c r="F23" t="s">
        <v>90</v>
      </c>
      <c r="H23" t="s">
        <v>39</v>
      </c>
      <c r="I23">
        <v>1</v>
      </c>
      <c r="J23" t="s">
        <v>40</v>
      </c>
      <c r="K23" t="s">
        <v>41</v>
      </c>
      <c r="AH23" s="53"/>
    </row>
    <row r="24" spans="1:34">
      <c r="A24" s="52" t="s">
        <v>34</v>
      </c>
      <c r="B24" s="2"/>
      <c r="C24" t="s">
        <v>35</v>
      </c>
      <c r="E24" t="s">
        <v>89</v>
      </c>
      <c r="F24" t="s">
        <v>90</v>
      </c>
      <c r="H24" t="s">
        <v>39</v>
      </c>
      <c r="I24">
        <v>1</v>
      </c>
      <c r="J24" t="s">
        <v>40</v>
      </c>
      <c r="K24" t="s">
        <v>41</v>
      </c>
      <c r="AH24" s="53"/>
    </row>
    <row r="25" spans="1:34">
      <c r="A25" s="52" t="s">
        <v>73</v>
      </c>
      <c r="B25" s="2"/>
      <c r="C25" t="s">
        <v>59</v>
      </c>
      <c r="E25" t="s">
        <v>89</v>
      </c>
      <c r="F25" t="s">
        <v>90</v>
      </c>
      <c r="H25" t="s">
        <v>39</v>
      </c>
      <c r="I25">
        <v>1</v>
      </c>
      <c r="J25" t="s">
        <v>40</v>
      </c>
      <c r="K25" t="s">
        <v>41</v>
      </c>
      <c r="AH25" s="53"/>
    </row>
    <row r="26" spans="1:34">
      <c r="A26" s="52" t="s">
        <v>92</v>
      </c>
      <c r="B26" s="2"/>
      <c r="C26" t="s">
        <v>59</v>
      </c>
      <c r="E26" t="s">
        <v>89</v>
      </c>
      <c r="F26" t="s">
        <v>90</v>
      </c>
      <c r="H26" t="s">
        <v>39</v>
      </c>
      <c r="I26">
        <v>1</v>
      </c>
      <c r="J26" t="s">
        <v>40</v>
      </c>
      <c r="K26" t="s">
        <v>41</v>
      </c>
      <c r="AH26" s="53"/>
    </row>
    <row r="27" spans="1:34">
      <c r="A27" s="52" t="s">
        <v>34</v>
      </c>
      <c r="B27" s="2"/>
      <c r="C27" t="s">
        <v>35</v>
      </c>
      <c r="E27" t="s">
        <v>89</v>
      </c>
      <c r="F27" t="s">
        <v>90</v>
      </c>
      <c r="H27" t="s">
        <v>39</v>
      </c>
      <c r="I27">
        <v>1</v>
      </c>
      <c r="J27" t="s">
        <v>40</v>
      </c>
      <c r="K27" t="s">
        <v>41</v>
      </c>
      <c r="AH27" s="53"/>
    </row>
    <row r="28" spans="1:34">
      <c r="A28" s="52" t="s">
        <v>34</v>
      </c>
      <c r="B28" s="2"/>
      <c r="C28" t="s">
        <v>35</v>
      </c>
      <c r="E28" t="s">
        <v>89</v>
      </c>
      <c r="F28" t="s">
        <v>90</v>
      </c>
      <c r="H28" t="s">
        <v>39</v>
      </c>
      <c r="I28">
        <v>1</v>
      </c>
      <c r="J28" t="s">
        <v>40</v>
      </c>
      <c r="K28" t="s">
        <v>41</v>
      </c>
      <c r="AH28" s="53"/>
    </row>
    <row r="29" spans="1:34">
      <c r="A29" s="52" t="s">
        <v>34</v>
      </c>
      <c r="B29" s="2"/>
      <c r="C29" t="s">
        <v>35</v>
      </c>
      <c r="E29" t="s">
        <v>89</v>
      </c>
      <c r="F29" t="s">
        <v>90</v>
      </c>
      <c r="H29" t="s">
        <v>39</v>
      </c>
      <c r="I29">
        <v>1</v>
      </c>
      <c r="J29" t="s">
        <v>40</v>
      </c>
      <c r="K29" t="s">
        <v>41</v>
      </c>
      <c r="AH29" s="53"/>
    </row>
    <row r="30" spans="1:34">
      <c r="A30" s="52" t="s">
        <v>34</v>
      </c>
      <c r="B30" s="2"/>
      <c r="C30" t="s">
        <v>35</v>
      </c>
      <c r="E30" t="s">
        <v>89</v>
      </c>
      <c r="F30" t="s">
        <v>90</v>
      </c>
      <c r="H30" t="s">
        <v>39</v>
      </c>
      <c r="I30">
        <v>1</v>
      </c>
      <c r="J30" t="s">
        <v>40</v>
      </c>
      <c r="K30" t="s">
        <v>41</v>
      </c>
      <c r="AH30" s="53"/>
    </row>
    <row r="31" spans="1:34">
      <c r="A31" s="52" t="s">
        <v>45</v>
      </c>
      <c r="B31" s="2"/>
      <c r="C31" t="s">
        <v>46</v>
      </c>
      <c r="E31" t="s">
        <v>89</v>
      </c>
      <c r="F31" t="s">
        <v>90</v>
      </c>
      <c r="H31" t="s">
        <v>39</v>
      </c>
      <c r="I31">
        <v>1</v>
      </c>
      <c r="J31" t="s">
        <v>40</v>
      </c>
      <c r="K31" t="s">
        <v>41</v>
      </c>
      <c r="AH31" s="53"/>
    </row>
    <row r="32" spans="1:34">
      <c r="A32" s="52" t="s">
        <v>73</v>
      </c>
      <c r="B32" s="2"/>
      <c r="C32" t="s">
        <v>59</v>
      </c>
      <c r="E32" t="s">
        <v>89</v>
      </c>
      <c r="F32" t="s">
        <v>90</v>
      </c>
      <c r="H32" t="s">
        <v>39</v>
      </c>
      <c r="I32">
        <v>1</v>
      </c>
      <c r="J32" t="s">
        <v>40</v>
      </c>
      <c r="K32" t="s">
        <v>41</v>
      </c>
      <c r="AH32" s="53"/>
    </row>
    <row r="33" spans="1:34">
      <c r="A33" s="52" t="s">
        <v>73</v>
      </c>
      <c r="B33" s="2"/>
      <c r="C33" t="s">
        <v>59</v>
      </c>
      <c r="E33" t="s">
        <v>89</v>
      </c>
      <c r="F33" t="s">
        <v>90</v>
      </c>
      <c r="H33" t="s">
        <v>39</v>
      </c>
      <c r="I33">
        <v>1</v>
      </c>
      <c r="J33" t="s">
        <v>40</v>
      </c>
      <c r="K33" t="s">
        <v>41</v>
      </c>
      <c r="AH33" s="53"/>
    </row>
    <row r="34" spans="1:34">
      <c r="A34" s="52" t="s">
        <v>43</v>
      </c>
      <c r="B34" s="2"/>
      <c r="C34" t="s">
        <v>44</v>
      </c>
      <c r="E34" t="s">
        <v>89</v>
      </c>
      <c r="F34" t="s">
        <v>90</v>
      </c>
      <c r="H34" t="s">
        <v>39</v>
      </c>
      <c r="I34">
        <v>1</v>
      </c>
      <c r="J34" t="s">
        <v>40</v>
      </c>
      <c r="K34" t="s">
        <v>41</v>
      </c>
      <c r="AH34" s="53"/>
    </row>
    <row r="35" spans="1:34">
      <c r="A35" s="52" t="s">
        <v>34</v>
      </c>
      <c r="B35" s="2"/>
      <c r="C35" t="s">
        <v>35</v>
      </c>
      <c r="E35" t="s">
        <v>89</v>
      </c>
      <c r="F35" t="s">
        <v>90</v>
      </c>
      <c r="H35" t="s">
        <v>39</v>
      </c>
      <c r="I35">
        <v>1</v>
      </c>
      <c r="J35" t="s">
        <v>40</v>
      </c>
      <c r="K35" t="s">
        <v>41</v>
      </c>
      <c r="AH35" s="53"/>
    </row>
    <row r="36" spans="1:34">
      <c r="A36" s="52" t="s">
        <v>53</v>
      </c>
      <c r="B36" s="2"/>
      <c r="C36" t="s">
        <v>54</v>
      </c>
      <c r="E36" t="s">
        <v>89</v>
      </c>
      <c r="F36" t="s">
        <v>90</v>
      </c>
      <c r="H36" t="s">
        <v>39</v>
      </c>
      <c r="I36">
        <v>1</v>
      </c>
      <c r="J36" t="s">
        <v>40</v>
      </c>
      <c r="K36" t="s">
        <v>41</v>
      </c>
      <c r="AH36" s="53"/>
    </row>
    <row r="37" spans="1:34">
      <c r="A37" s="52" t="s">
        <v>43</v>
      </c>
      <c r="B37" s="2"/>
      <c r="C37" t="s">
        <v>44</v>
      </c>
      <c r="E37" t="s">
        <v>89</v>
      </c>
      <c r="F37" t="s">
        <v>90</v>
      </c>
      <c r="H37" t="s">
        <v>39</v>
      </c>
      <c r="I37">
        <v>1</v>
      </c>
      <c r="J37" t="s">
        <v>40</v>
      </c>
      <c r="K37" t="s">
        <v>41</v>
      </c>
      <c r="AH37" s="53"/>
    </row>
    <row r="38" spans="1:34">
      <c r="A38" s="52" t="s">
        <v>34</v>
      </c>
      <c r="B38" s="2"/>
      <c r="C38" t="s">
        <v>35</v>
      </c>
      <c r="E38" t="s">
        <v>89</v>
      </c>
      <c r="F38" t="s">
        <v>90</v>
      </c>
      <c r="H38" t="s">
        <v>39</v>
      </c>
      <c r="I38">
        <v>1</v>
      </c>
      <c r="J38" t="s">
        <v>40</v>
      </c>
      <c r="K38" t="s">
        <v>41</v>
      </c>
      <c r="AH38" s="53"/>
    </row>
    <row r="39" spans="1:34">
      <c r="A39" s="52" t="s">
        <v>43</v>
      </c>
      <c r="B39" s="2"/>
      <c r="C39" t="s">
        <v>44</v>
      </c>
      <c r="E39" t="s">
        <v>89</v>
      </c>
      <c r="F39" t="s">
        <v>90</v>
      </c>
      <c r="H39" t="s">
        <v>39</v>
      </c>
      <c r="I39">
        <v>1</v>
      </c>
      <c r="J39" t="s">
        <v>40</v>
      </c>
      <c r="K39" t="s">
        <v>41</v>
      </c>
      <c r="AH39" s="53"/>
    </row>
    <row r="40" spans="1:34">
      <c r="A40" s="52" t="s">
        <v>73</v>
      </c>
      <c r="B40" s="2"/>
      <c r="C40" t="s">
        <v>59</v>
      </c>
      <c r="E40" t="s">
        <v>89</v>
      </c>
      <c r="F40" t="s">
        <v>90</v>
      </c>
      <c r="H40" t="s">
        <v>39</v>
      </c>
      <c r="I40">
        <v>1</v>
      </c>
      <c r="J40" t="s">
        <v>40</v>
      </c>
      <c r="K40" t="s">
        <v>41</v>
      </c>
      <c r="AH40" s="53"/>
    </row>
    <row r="41" spans="1:34">
      <c r="A41" s="52" t="s">
        <v>34</v>
      </c>
      <c r="B41" s="2"/>
      <c r="C41" t="s">
        <v>35</v>
      </c>
      <c r="E41" t="s">
        <v>89</v>
      </c>
      <c r="F41" t="s">
        <v>90</v>
      </c>
      <c r="H41" t="s">
        <v>39</v>
      </c>
      <c r="I41">
        <v>1</v>
      </c>
      <c r="J41" t="s">
        <v>40</v>
      </c>
      <c r="K41" t="s">
        <v>41</v>
      </c>
      <c r="AH41" s="53"/>
    </row>
    <row r="42" spans="1:34">
      <c r="A42" s="52" t="s">
        <v>34</v>
      </c>
      <c r="B42" s="2"/>
      <c r="C42" t="s">
        <v>35</v>
      </c>
      <c r="E42" t="s">
        <v>89</v>
      </c>
      <c r="F42" t="s">
        <v>90</v>
      </c>
      <c r="H42" t="s">
        <v>39</v>
      </c>
      <c r="I42">
        <v>1</v>
      </c>
      <c r="J42" t="s">
        <v>40</v>
      </c>
      <c r="K42" t="s">
        <v>41</v>
      </c>
      <c r="AH42" s="53"/>
    </row>
    <row r="43" spans="1:34">
      <c r="A43" s="52" t="s">
        <v>93</v>
      </c>
      <c r="B43" s="2"/>
      <c r="C43" t="s">
        <v>59</v>
      </c>
      <c r="E43" t="s">
        <v>89</v>
      </c>
      <c r="F43" t="s">
        <v>90</v>
      </c>
      <c r="H43" t="s">
        <v>39</v>
      </c>
      <c r="I43">
        <v>1</v>
      </c>
      <c r="J43" t="s">
        <v>40</v>
      </c>
      <c r="K43" t="s">
        <v>41</v>
      </c>
      <c r="AH43" s="53"/>
    </row>
    <row r="44" spans="1:34">
      <c r="A44" s="52" t="s">
        <v>78</v>
      </c>
      <c r="B44" s="2"/>
      <c r="C44" t="s">
        <v>44</v>
      </c>
      <c r="E44" t="s">
        <v>89</v>
      </c>
      <c r="F44" t="s">
        <v>90</v>
      </c>
      <c r="H44" t="s">
        <v>39</v>
      </c>
      <c r="I44">
        <v>1</v>
      </c>
      <c r="J44" t="s">
        <v>40</v>
      </c>
      <c r="K44" t="s">
        <v>41</v>
      </c>
      <c r="AH44" s="53"/>
    </row>
    <row r="45" spans="1:34">
      <c r="A45" s="52" t="s">
        <v>34</v>
      </c>
      <c r="B45" s="2"/>
      <c r="C45" t="s">
        <v>35</v>
      </c>
      <c r="E45" t="s">
        <v>89</v>
      </c>
      <c r="F45" t="s">
        <v>90</v>
      </c>
      <c r="H45" t="s">
        <v>39</v>
      </c>
      <c r="I45">
        <v>1</v>
      </c>
      <c r="J45" t="s">
        <v>40</v>
      </c>
      <c r="K45" t="s">
        <v>41</v>
      </c>
      <c r="AH45" s="53"/>
    </row>
    <row r="46" spans="1:34">
      <c r="A46" s="52" t="s">
        <v>34</v>
      </c>
      <c r="B46" s="2"/>
      <c r="C46" t="s">
        <v>35</v>
      </c>
      <c r="E46" t="s">
        <v>89</v>
      </c>
      <c r="F46" t="s">
        <v>90</v>
      </c>
      <c r="H46" t="s">
        <v>39</v>
      </c>
      <c r="I46">
        <v>1</v>
      </c>
      <c r="J46" t="s">
        <v>40</v>
      </c>
      <c r="K46" t="s">
        <v>41</v>
      </c>
      <c r="AH46" s="53"/>
    </row>
    <row r="47" spans="1:34">
      <c r="A47" s="52" t="s">
        <v>45</v>
      </c>
      <c r="B47" s="2"/>
      <c r="C47" t="s">
        <v>46</v>
      </c>
      <c r="E47" t="s">
        <v>89</v>
      </c>
      <c r="F47" t="s">
        <v>90</v>
      </c>
      <c r="H47" t="s">
        <v>39</v>
      </c>
      <c r="I47">
        <v>1</v>
      </c>
      <c r="J47" t="s">
        <v>40</v>
      </c>
      <c r="K47" t="s">
        <v>41</v>
      </c>
      <c r="AH47" s="53"/>
    </row>
    <row r="48" spans="1:34">
      <c r="A48" s="52" t="s">
        <v>73</v>
      </c>
      <c r="B48" s="2"/>
      <c r="C48" t="s">
        <v>59</v>
      </c>
      <c r="E48" t="s">
        <v>89</v>
      </c>
      <c r="F48" t="s">
        <v>90</v>
      </c>
      <c r="H48" t="s">
        <v>39</v>
      </c>
      <c r="I48">
        <v>1</v>
      </c>
      <c r="J48" t="s">
        <v>40</v>
      </c>
      <c r="K48" t="s">
        <v>41</v>
      </c>
      <c r="AH48" s="53"/>
    </row>
    <row r="49" spans="1:34">
      <c r="A49" s="52" t="s">
        <v>53</v>
      </c>
      <c r="B49" s="2"/>
      <c r="C49" t="s">
        <v>54</v>
      </c>
      <c r="E49" t="s">
        <v>89</v>
      </c>
      <c r="F49" t="s">
        <v>90</v>
      </c>
      <c r="H49" t="s">
        <v>39</v>
      </c>
      <c r="I49">
        <v>1</v>
      </c>
      <c r="J49" t="s">
        <v>40</v>
      </c>
      <c r="K49" t="s">
        <v>41</v>
      </c>
      <c r="AH49" s="53"/>
    </row>
    <row r="50" spans="1:34">
      <c r="A50" s="52" t="s">
        <v>71</v>
      </c>
      <c r="B50" s="2"/>
      <c r="C50" t="s">
        <v>52</v>
      </c>
      <c r="E50" t="s">
        <v>89</v>
      </c>
      <c r="F50" t="s">
        <v>90</v>
      </c>
      <c r="H50" t="s">
        <v>39</v>
      </c>
      <c r="I50">
        <v>1</v>
      </c>
      <c r="J50" t="s">
        <v>40</v>
      </c>
      <c r="K50" t="s">
        <v>41</v>
      </c>
      <c r="AH50" s="53"/>
    </row>
    <row r="51" spans="1:34">
      <c r="A51" s="52" t="s">
        <v>71</v>
      </c>
      <c r="B51" s="2"/>
      <c r="C51" t="s">
        <v>52</v>
      </c>
      <c r="E51" t="s">
        <v>89</v>
      </c>
      <c r="F51" t="s">
        <v>90</v>
      </c>
      <c r="H51" t="s">
        <v>39</v>
      </c>
      <c r="I51">
        <v>1</v>
      </c>
      <c r="J51" t="s">
        <v>40</v>
      </c>
      <c r="K51" t="s">
        <v>41</v>
      </c>
      <c r="AH51" s="53"/>
    </row>
    <row r="52" spans="1:34">
      <c r="A52" s="52" t="s">
        <v>45</v>
      </c>
      <c r="B52" s="2"/>
      <c r="C52" t="s">
        <v>46</v>
      </c>
      <c r="E52" t="s">
        <v>89</v>
      </c>
      <c r="F52" t="s">
        <v>90</v>
      </c>
      <c r="H52" t="s">
        <v>39</v>
      </c>
      <c r="I52">
        <v>1</v>
      </c>
      <c r="J52" t="s">
        <v>40</v>
      </c>
      <c r="K52" t="s">
        <v>41</v>
      </c>
      <c r="AH52" s="53"/>
    </row>
    <row r="53" spans="1:34">
      <c r="A53" s="52" t="s">
        <v>73</v>
      </c>
      <c r="B53" s="2"/>
      <c r="C53" t="s">
        <v>59</v>
      </c>
      <c r="E53" t="s">
        <v>89</v>
      </c>
      <c r="F53" t="s">
        <v>90</v>
      </c>
      <c r="H53" t="s">
        <v>39</v>
      </c>
      <c r="I53">
        <v>1</v>
      </c>
      <c r="J53" t="s">
        <v>40</v>
      </c>
      <c r="K53" t="s">
        <v>41</v>
      </c>
      <c r="AH53" s="53"/>
    </row>
    <row r="54" spans="1:34">
      <c r="A54" s="52" t="s">
        <v>34</v>
      </c>
      <c r="B54" s="2"/>
      <c r="C54" t="s">
        <v>35</v>
      </c>
      <c r="E54" t="s">
        <v>89</v>
      </c>
      <c r="F54" t="s">
        <v>90</v>
      </c>
      <c r="H54" t="s">
        <v>39</v>
      </c>
      <c r="I54">
        <v>1</v>
      </c>
      <c r="J54" t="s">
        <v>40</v>
      </c>
      <c r="K54" t="s">
        <v>41</v>
      </c>
      <c r="AH54" s="53"/>
    </row>
    <row r="55" spans="1:34">
      <c r="A55" s="52" t="s">
        <v>43</v>
      </c>
      <c r="B55" s="2"/>
      <c r="C55" t="s">
        <v>44</v>
      </c>
      <c r="E55" t="s">
        <v>89</v>
      </c>
      <c r="F55" t="s">
        <v>90</v>
      </c>
      <c r="H55" t="s">
        <v>39</v>
      </c>
      <c r="I55">
        <v>1</v>
      </c>
      <c r="J55" t="s">
        <v>40</v>
      </c>
      <c r="K55" t="s">
        <v>41</v>
      </c>
      <c r="AH55" s="53"/>
    </row>
    <row r="56" spans="1:34">
      <c r="A56" s="52" t="s">
        <v>34</v>
      </c>
      <c r="B56" s="2"/>
      <c r="C56" t="s">
        <v>35</v>
      </c>
      <c r="E56" t="s">
        <v>89</v>
      </c>
      <c r="F56" t="s">
        <v>90</v>
      </c>
      <c r="H56" t="s">
        <v>39</v>
      </c>
      <c r="I56">
        <v>1</v>
      </c>
      <c r="J56" t="s">
        <v>40</v>
      </c>
      <c r="K56" t="s">
        <v>41</v>
      </c>
      <c r="AH56" s="53"/>
    </row>
    <row r="57" spans="1:34">
      <c r="A57" s="52" t="s">
        <v>49</v>
      </c>
      <c r="B57" s="2"/>
      <c r="C57" t="s">
        <v>50</v>
      </c>
      <c r="E57" t="s">
        <v>89</v>
      </c>
      <c r="F57" t="s">
        <v>90</v>
      </c>
      <c r="H57" t="s">
        <v>39</v>
      </c>
      <c r="I57">
        <v>1</v>
      </c>
      <c r="J57" t="s">
        <v>40</v>
      </c>
      <c r="K57" t="s">
        <v>41</v>
      </c>
      <c r="AH57" s="53"/>
    </row>
    <row r="58" spans="1:34">
      <c r="A58" s="52" t="s">
        <v>72</v>
      </c>
      <c r="B58" s="2"/>
      <c r="C58" t="s">
        <v>72</v>
      </c>
      <c r="E58" t="s">
        <v>89</v>
      </c>
      <c r="F58" t="s">
        <v>90</v>
      </c>
      <c r="H58" t="s">
        <v>39</v>
      </c>
      <c r="I58">
        <v>1</v>
      </c>
      <c r="J58" t="s">
        <v>40</v>
      </c>
      <c r="K58" t="s">
        <v>41</v>
      </c>
      <c r="AH58" s="53"/>
    </row>
    <row r="59" spans="1:34">
      <c r="A59" s="52" t="s">
        <v>49</v>
      </c>
      <c r="B59" s="2"/>
      <c r="C59" t="s">
        <v>50</v>
      </c>
      <c r="E59" t="s">
        <v>89</v>
      </c>
      <c r="F59" t="s">
        <v>90</v>
      </c>
      <c r="H59" t="s">
        <v>39</v>
      </c>
      <c r="I59">
        <v>1</v>
      </c>
      <c r="J59" t="s">
        <v>40</v>
      </c>
      <c r="K59" t="s">
        <v>41</v>
      </c>
      <c r="AH59" s="53"/>
    </row>
    <row r="60" spans="1:34">
      <c r="A60" s="52" t="s">
        <v>34</v>
      </c>
      <c r="B60" s="2"/>
      <c r="C60" t="s">
        <v>35</v>
      </c>
      <c r="E60" t="s">
        <v>89</v>
      </c>
      <c r="F60" t="s">
        <v>90</v>
      </c>
      <c r="H60" t="s">
        <v>39</v>
      </c>
      <c r="I60">
        <v>1</v>
      </c>
      <c r="J60" t="s">
        <v>40</v>
      </c>
      <c r="K60" t="s">
        <v>41</v>
      </c>
      <c r="AH60" s="53"/>
    </row>
    <row r="61" spans="1:34">
      <c r="A61" s="52" t="s">
        <v>73</v>
      </c>
      <c r="B61" s="2"/>
      <c r="C61" t="s">
        <v>59</v>
      </c>
      <c r="E61" t="s">
        <v>89</v>
      </c>
      <c r="F61" t="s">
        <v>90</v>
      </c>
      <c r="H61" t="s">
        <v>39</v>
      </c>
      <c r="I61">
        <v>1</v>
      </c>
      <c r="J61" t="s">
        <v>40</v>
      </c>
      <c r="K61" t="s">
        <v>41</v>
      </c>
      <c r="AH61" s="53"/>
    </row>
    <row r="62" spans="1:34">
      <c r="A62" s="52" t="s">
        <v>49</v>
      </c>
      <c r="B62" s="2"/>
      <c r="C62" t="s">
        <v>50</v>
      </c>
      <c r="E62" t="s">
        <v>89</v>
      </c>
      <c r="F62" t="s">
        <v>90</v>
      </c>
      <c r="H62" t="s">
        <v>39</v>
      </c>
      <c r="I62">
        <v>1</v>
      </c>
      <c r="J62" t="s">
        <v>40</v>
      </c>
      <c r="K62" t="s">
        <v>41</v>
      </c>
      <c r="AH62" s="53"/>
    </row>
    <row r="63" spans="1:34">
      <c r="A63" s="52" t="s">
        <v>43</v>
      </c>
      <c r="B63" s="2"/>
      <c r="C63" t="s">
        <v>44</v>
      </c>
      <c r="E63" t="s">
        <v>89</v>
      </c>
      <c r="F63" t="s">
        <v>90</v>
      </c>
      <c r="H63" t="s">
        <v>39</v>
      </c>
      <c r="I63">
        <v>1</v>
      </c>
      <c r="J63" t="s">
        <v>40</v>
      </c>
      <c r="K63" t="s">
        <v>41</v>
      </c>
      <c r="AH63" s="53"/>
    </row>
    <row r="64" spans="1:34">
      <c r="A64" s="52" t="s">
        <v>92</v>
      </c>
      <c r="B64" s="2"/>
      <c r="C64" t="s">
        <v>59</v>
      </c>
      <c r="E64" t="s">
        <v>89</v>
      </c>
      <c r="F64" t="s">
        <v>90</v>
      </c>
      <c r="H64" t="s">
        <v>39</v>
      </c>
      <c r="I64">
        <v>1</v>
      </c>
      <c r="J64" t="s">
        <v>40</v>
      </c>
      <c r="K64" t="s">
        <v>41</v>
      </c>
      <c r="AH64" s="53"/>
    </row>
    <row r="65" spans="1:34" ht="15.75" thickBot="1">
      <c r="A65" s="54" t="s">
        <v>49</v>
      </c>
      <c r="B65" s="11"/>
      <c r="C65" s="12" t="s">
        <v>50</v>
      </c>
      <c r="D65" s="12" t="s">
        <v>61</v>
      </c>
      <c r="E65" s="12" t="s">
        <v>89</v>
      </c>
      <c r="F65" s="12" t="s">
        <v>90</v>
      </c>
      <c r="G65" s="12"/>
      <c r="H65" s="12" t="s">
        <v>39</v>
      </c>
      <c r="I65" s="12">
        <v>1</v>
      </c>
      <c r="J65" s="12" t="s">
        <v>40</v>
      </c>
      <c r="K65" s="12" t="s">
        <v>41</v>
      </c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55"/>
    </row>
    <row r="66" spans="1:34" ht="15.75" thickTop="1"/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1BF756-AB95-4FDA-80C8-1B1FD10774EB}">
  <dimension ref="A1:N57"/>
  <sheetViews>
    <sheetView topLeftCell="A31" workbookViewId="0">
      <selection activeCell="G37" sqref="G37"/>
    </sheetView>
  </sheetViews>
  <sheetFormatPr defaultColWidth="11.42578125" defaultRowHeight="15"/>
  <cols>
    <col min="1" max="1" width="23.42578125" bestFit="1" customWidth="1"/>
    <col min="2" max="2" width="7.5703125" bestFit="1" customWidth="1"/>
    <col min="3" max="3" width="7.85546875" bestFit="1" customWidth="1"/>
    <col min="4" max="4" width="8.5703125" bestFit="1" customWidth="1"/>
    <col min="5" max="5" width="12.5703125" bestFit="1" customWidth="1"/>
    <col min="7" max="7" width="33.5703125" bestFit="1" customWidth="1"/>
    <col min="8" max="8" width="7.5703125" bestFit="1" customWidth="1"/>
    <col min="9" max="9" width="7.85546875" bestFit="1" customWidth="1"/>
    <col min="10" max="10" width="8.5703125" bestFit="1" customWidth="1"/>
    <col min="11" max="11" width="12.5703125" bestFit="1" customWidth="1"/>
    <col min="14" max="14" width="0" hidden="1" customWidth="1"/>
  </cols>
  <sheetData>
    <row r="1" spans="1:14">
      <c r="A1" t="s">
        <v>94</v>
      </c>
      <c r="N1">
        <v>9</v>
      </c>
    </row>
    <row r="2" spans="1:14">
      <c r="A2" t="s">
        <v>95</v>
      </c>
      <c r="C2" t="s">
        <v>96</v>
      </c>
      <c r="D2" t="s">
        <v>97</v>
      </c>
      <c r="N2">
        <v>10</v>
      </c>
    </row>
    <row r="3" spans="1:14">
      <c r="A3" t="s">
        <v>98</v>
      </c>
      <c r="N3">
        <v>0</v>
      </c>
    </row>
    <row r="4" spans="1:14">
      <c r="A4" t="s">
        <v>99</v>
      </c>
      <c r="N4">
        <v>0</v>
      </c>
    </row>
    <row r="5" spans="1:14">
      <c r="A5" t="s">
        <v>100</v>
      </c>
      <c r="N5">
        <v>0</v>
      </c>
    </row>
    <row r="6" spans="1:14">
      <c r="A6" t="s">
        <v>101</v>
      </c>
      <c r="N6">
        <v>56</v>
      </c>
    </row>
    <row r="7" spans="1:14">
      <c r="A7" t="s">
        <v>102</v>
      </c>
      <c r="B7">
        <v>64</v>
      </c>
      <c r="D7" s="1" t="s">
        <v>103</v>
      </c>
      <c r="E7" t="s">
        <v>104</v>
      </c>
      <c r="N7">
        <v>16</v>
      </c>
    </row>
    <row r="8" spans="1:14">
      <c r="A8" t="s">
        <v>105</v>
      </c>
      <c r="B8">
        <v>1</v>
      </c>
      <c r="N8">
        <v>27</v>
      </c>
    </row>
    <row r="9" spans="1:14">
      <c r="A9" t="s">
        <v>106</v>
      </c>
      <c r="B9">
        <v>2</v>
      </c>
      <c r="C9" t="s">
        <v>107</v>
      </c>
      <c r="D9">
        <v>65</v>
      </c>
      <c r="N9">
        <v>31</v>
      </c>
    </row>
    <row r="10" spans="1:14">
      <c r="A10" s="2" t="s">
        <v>108</v>
      </c>
      <c r="B10" s="2">
        <f ca="1">COUNTA(OFFSET(ARMSA_P1_B_raw!A2,0,0,D9-B9+1,1))</f>
        <v>64</v>
      </c>
      <c r="N10">
        <v>32</v>
      </c>
    </row>
    <row r="11" spans="1:14">
      <c r="A11" t="s">
        <v>109</v>
      </c>
      <c r="N11">
        <v>31</v>
      </c>
    </row>
    <row r="12" spans="1:14">
      <c r="A12" t="s">
        <v>110</v>
      </c>
      <c r="N12">
        <v>31</v>
      </c>
    </row>
    <row r="13" spans="1:14">
      <c r="A13" t="s">
        <v>111</v>
      </c>
      <c r="N13">
        <v>30</v>
      </c>
    </row>
    <row r="14" spans="1:14" ht="15.75" thickBot="1">
      <c r="N14">
        <v>8</v>
      </c>
    </row>
    <row r="15" spans="1:14" ht="15.75" thickTop="1">
      <c r="A15" s="50" t="s">
        <v>112</v>
      </c>
      <c r="B15" s="5" t="s">
        <v>113</v>
      </c>
      <c r="C15" s="5" t="s">
        <v>114</v>
      </c>
      <c r="D15" s="5" t="s">
        <v>115</v>
      </c>
      <c r="E15" s="56" t="s">
        <v>116</v>
      </c>
      <c r="G15" s="50" t="s">
        <v>117</v>
      </c>
      <c r="H15" s="5" t="s">
        <v>113</v>
      </c>
      <c r="I15" s="5" t="s">
        <v>114</v>
      </c>
      <c r="J15" s="5" t="s">
        <v>115</v>
      </c>
      <c r="K15" s="56" t="s">
        <v>116</v>
      </c>
      <c r="N15">
        <v>16</v>
      </c>
    </row>
    <row r="16" spans="1:14">
      <c r="A16" s="57" t="s">
        <v>118</v>
      </c>
      <c r="B16" s="7">
        <f ca="1">COUNTIF(OFFSET(ARMSA_P1_B_raw!C2,0,0,D9-B9+1,1), "C")</f>
        <v>0</v>
      </c>
      <c r="C16" s="8">
        <f ca="1">(B16/H56)*100</f>
        <v>0</v>
      </c>
      <c r="D16" s="8">
        <f ca="1">SUM(J17:J17)</f>
        <v>0</v>
      </c>
      <c r="E16" s="58">
        <f ca="1">1-SUM(K17:K17)</f>
        <v>1</v>
      </c>
      <c r="G16" s="52" t="s">
        <v>119</v>
      </c>
      <c r="K16" s="53"/>
      <c r="N16">
        <v>56</v>
      </c>
    </row>
    <row r="17" spans="1:14">
      <c r="A17" s="59" t="s">
        <v>120</v>
      </c>
      <c r="B17">
        <f ca="1">COUNTIF(OFFSET(ARMSA_P1_B_raw!C2,0,0,D9-B9+1,1), "Al")</f>
        <v>4</v>
      </c>
      <c r="C17" s="4">
        <f ca="1">(B17/H56)*100</f>
        <v>6.25</v>
      </c>
      <c r="D17" s="4">
        <f ca="1">SUM(J19:J19)</f>
        <v>0</v>
      </c>
      <c r="E17" s="60">
        <f ca="1">1-SUM(K19:K19)</f>
        <v>0</v>
      </c>
      <c r="G17" s="59" t="s">
        <v>121</v>
      </c>
      <c r="H17">
        <f ca="1">COUNTIF(OFFSET(ARMSA_P1_B_raw!A2,0,0,D9-B9+1,1),"C")</f>
        <v>0</v>
      </c>
      <c r="I17" s="4">
        <f ca="1">(H17/H56)*100</f>
        <v>0</v>
      </c>
      <c r="J17" s="4">
        <f ca="1">IF(H17=0,0,-1*((H17/B16)*(LN(H17/B16))))</f>
        <v>0</v>
      </c>
      <c r="K17" s="60">
        <f ca="1">IF(H17=0,0,((H17/B16)^2))</f>
        <v>0</v>
      </c>
      <c r="N17">
        <v>7</v>
      </c>
    </row>
    <row r="18" spans="1:14">
      <c r="A18" s="57" t="s">
        <v>122</v>
      </c>
      <c r="B18" s="7">
        <f ca="1">COUNTIF(OFFSET(ARMSA_P1_B_raw!C2,0,0,D9-B9+1,1), "An")</f>
        <v>12</v>
      </c>
      <c r="C18" s="8">
        <f ca="1">(B18/H56)*100</f>
        <v>18.75</v>
      </c>
      <c r="D18" s="8">
        <f ca="1">SUM(J21:J23)</f>
        <v>0.56608573895962888</v>
      </c>
      <c r="E18" s="58">
        <f ca="1">1-SUM(K21:K23)</f>
        <v>0.29166666666666663</v>
      </c>
      <c r="G18" s="52" t="s">
        <v>123</v>
      </c>
      <c r="K18" s="53"/>
    </row>
    <row r="19" spans="1:14">
      <c r="A19" s="59" t="s">
        <v>124</v>
      </c>
      <c r="B19">
        <f ca="1">COUNTIF(OFFSET(ARMSA_P1_B_raw!C2,0,0,D9-B9+1,1), "Ar")</f>
        <v>1</v>
      </c>
      <c r="C19" s="4">
        <f ca="1">(B19/H56)*100</f>
        <v>1.5625</v>
      </c>
      <c r="D19" s="4">
        <f ca="1">SUM(J25:J29)</f>
        <v>0</v>
      </c>
      <c r="E19" s="60">
        <f ca="1">1-SUM(K25:K29)</f>
        <v>0</v>
      </c>
      <c r="G19" s="59" t="s">
        <v>125</v>
      </c>
      <c r="H19">
        <f ca="1">COUNTIF(OFFSET(ARMSA_P1_B_raw!A2,0,0,D9-B9+1,1),"Rp")</f>
        <v>4</v>
      </c>
      <c r="I19" s="4">
        <f ca="1">(H19/H56)*100</f>
        <v>6.25</v>
      </c>
      <c r="J19" s="4">
        <f ca="1">IF(H19=0,0,-1*((H19/B17)*(LN(H19/B17))))</f>
        <v>0</v>
      </c>
      <c r="K19" s="60">
        <f ca="1">IF(H19=0,0,((H19/B17)^2))</f>
        <v>1</v>
      </c>
    </row>
    <row r="20" spans="1:14">
      <c r="A20" s="57" t="s">
        <v>126</v>
      </c>
      <c r="B20" s="7">
        <f ca="1">COUNTIF(OFFSET(ARMSA_P1_B_raw!C2,0,0,D9-B9+1,1), "B")</f>
        <v>0</v>
      </c>
      <c r="C20" s="8">
        <f ca="1">(B20/H56)*100</f>
        <v>0</v>
      </c>
      <c r="D20" s="8">
        <f ca="1">SUM(J31:J32)</f>
        <v>0</v>
      </c>
      <c r="E20" s="58">
        <f ca="1">1-SUM(K31:K32)</f>
        <v>1</v>
      </c>
      <c r="G20" s="52" t="s">
        <v>127</v>
      </c>
      <c r="K20" s="53"/>
    </row>
    <row r="21" spans="1:14">
      <c r="A21" s="59" t="s">
        <v>128</v>
      </c>
      <c r="B21">
        <f ca="1">COUNTIF(OFFSET(ARMSA_P1_B_raw!C2,0,0,D9-B9+1,1), "Bl")</f>
        <v>5</v>
      </c>
      <c r="C21" s="4">
        <f ca="1">(B21/H56)*100</f>
        <v>7.8125</v>
      </c>
      <c r="D21" s="4">
        <f ca="1">SUM(J34:J35)</f>
        <v>0</v>
      </c>
      <c r="E21" s="60">
        <f ca="1">1-SUM(K34:K35)</f>
        <v>0</v>
      </c>
      <c r="G21" s="59" t="s">
        <v>129</v>
      </c>
      <c r="H21">
        <f ca="1">COUNTIF(OFFSET(ARMSA_P1_B_raw!A2,0,0,D9-B9+1,1),"Aph")</f>
        <v>1</v>
      </c>
      <c r="I21" s="4">
        <f ca="1">(H21/H56)*100</f>
        <v>1.5625</v>
      </c>
      <c r="J21" s="4">
        <f ca="1">IF(H21=0,0,-1*((H21/B18)*(LN(H21/B18))))</f>
        <v>0.20707555414900003</v>
      </c>
      <c r="K21" s="60">
        <f ca="1">IF(H21=0,0,((H21/B18)^2))</f>
        <v>6.9444444444444441E-3</v>
      </c>
    </row>
    <row r="22" spans="1:14">
      <c r="A22" s="57" t="s">
        <v>130</v>
      </c>
      <c r="B22" s="7">
        <f ca="1">COUNTIF(OFFSET(ARMSA_P1_B_raw!C2,0,0,D9-B9+1,1), "M")</f>
        <v>12</v>
      </c>
      <c r="C22" s="8">
        <f ca="1">(B22/H56)*100</f>
        <v>18.75</v>
      </c>
      <c r="D22" s="8">
        <f ca="1">SUM(J37:J40)</f>
        <v>0.88769427579910398</v>
      </c>
      <c r="E22" s="58">
        <f ca="1">1-SUM(K37:K40)</f>
        <v>0.54166666666666663</v>
      </c>
      <c r="G22" s="59" t="s">
        <v>131</v>
      </c>
      <c r="H22">
        <f ca="1">COUNTIF(OFFSET(ARMSA_P1_B_raw!A2,0,0,D9-B9+1,1),"Pol")</f>
        <v>1</v>
      </c>
      <c r="I22" s="4">
        <f ca="1">(H22/H56)*100</f>
        <v>1.5625</v>
      </c>
      <c r="J22" s="4">
        <f ca="1">IF(H22=0,0,-1*((H22/B18)*(LN(H22/B18))))</f>
        <v>0.20707555414900003</v>
      </c>
      <c r="K22" s="60">
        <f ca="1">IF(H22=0,0,((H22/B18)^2))</f>
        <v>6.9444444444444441E-3</v>
      </c>
    </row>
    <row r="23" spans="1:14">
      <c r="A23" s="59" t="s">
        <v>132</v>
      </c>
      <c r="B23">
        <f ca="1">COUNTIF(OFFSET(ARMSA_P1_B_raw!C2,0,0,D9-B9+1,1), "Mu")</f>
        <v>28</v>
      </c>
      <c r="C23" s="4">
        <f ca="1">(B23/H56)*100</f>
        <v>43.75</v>
      </c>
      <c r="D23" s="4">
        <f ca="1">SUM(J42:J42)</f>
        <v>0</v>
      </c>
      <c r="E23" s="60">
        <f ca="1">1-SUM(K42:K42)</f>
        <v>0</v>
      </c>
      <c r="G23" s="59" t="s">
        <v>133</v>
      </c>
      <c r="H23">
        <f ca="1">COUNTIF(OFFSET(ARMSA_P1_B_raw!A2,0,0,D9-B9+1,1),"Ser")</f>
        <v>10</v>
      </c>
      <c r="I23" s="4">
        <f ca="1">(H23/H56)*100</f>
        <v>15.625</v>
      </c>
      <c r="J23" s="4">
        <f ca="1">IF(H23=0,0,-1*((H23/B18)*(LN(H23/B18))))</f>
        <v>0.15193463066162882</v>
      </c>
      <c r="K23" s="60">
        <f ca="1">IF(H23=0,0,((H23/B18)^2))</f>
        <v>0.69444444444444453</v>
      </c>
    </row>
    <row r="24" spans="1:14">
      <c r="A24" s="57" t="s">
        <v>134</v>
      </c>
      <c r="B24" s="7">
        <f ca="1">COUNTIF(OFFSET(ARMSA_P1_B_raw!C2,0,0,D9-B9+1,1), "Po")</f>
        <v>1</v>
      </c>
      <c r="C24" s="8">
        <f ca="1">(B24/H56)*100</f>
        <v>1.5625</v>
      </c>
      <c r="D24" s="8">
        <f ca="1">SUM(J44:J46)</f>
        <v>0</v>
      </c>
      <c r="E24" s="58">
        <f ca="1">1-SUM(K44:K46)</f>
        <v>0</v>
      </c>
      <c r="G24" s="52" t="s">
        <v>135</v>
      </c>
      <c r="K24" s="53"/>
    </row>
    <row r="25" spans="1:14">
      <c r="A25" s="59" t="s">
        <v>136</v>
      </c>
      <c r="B25">
        <f ca="1">COUNTIF(OFFSET(ARMSA_P1_B_raw!C2,0,0,D9-B9+1,1), "UC")</f>
        <v>0</v>
      </c>
      <c r="C25" s="4">
        <f ca="1">(B25/H56)*100</f>
        <v>0</v>
      </c>
      <c r="D25" s="4">
        <f ca="1">SUM(J48:J48)</f>
        <v>0</v>
      </c>
      <c r="E25" s="60">
        <f ca="1">1-SUM(K48:K48)</f>
        <v>1</v>
      </c>
      <c r="G25" s="59" t="s">
        <v>137</v>
      </c>
      <c r="H25">
        <f ca="1">COUNTIF(OFFSET(ARMSA_P1_B_raw!A2,0,0,D9-B9+1,1),"BalSp1")</f>
        <v>0</v>
      </c>
      <c r="I25" s="4">
        <f ca="1">(H25/H56)*100</f>
        <v>0</v>
      </c>
      <c r="J25" s="4">
        <f ca="1">IF(H25=0,0,-1*((H25/B19)*(LN(H25/B19))))</f>
        <v>0</v>
      </c>
      <c r="K25" s="60">
        <f ca="1">IF(H25=0,0,((H25/B19)^2))</f>
        <v>0</v>
      </c>
    </row>
    <row r="26" spans="1:14">
      <c r="A26" s="57" t="s">
        <v>138</v>
      </c>
      <c r="B26" s="7">
        <f ca="1">COUNTIF(OFFSET(ARMSA_P1_B_raw!C2,0,0,D9-B9+1,1), "UnI")</f>
        <v>1</v>
      </c>
      <c r="C26" s="8">
        <f ca="1">(B26/H56)*100</f>
        <v>1.5625</v>
      </c>
      <c r="D26" s="8">
        <f ca="1">SUM(J50:J53)</f>
        <v>0</v>
      </c>
      <c r="E26" s="58">
        <f ca="1">1-SUM(K50:K53)</f>
        <v>0</v>
      </c>
      <c r="G26" s="59" t="s">
        <v>139</v>
      </c>
      <c r="H26">
        <f ca="1">COUNTIF(OFFSET(ARMSA_P1_B_raw!A2,0,0,D9-B9+1,1),"BalSp2")</f>
        <v>0</v>
      </c>
      <c r="I26" s="4">
        <f ca="1">(H26/H56)*100</f>
        <v>0</v>
      </c>
      <c r="J26" s="4">
        <f ca="1">IF(H26=0,0,-1*((H26/B19)*(LN(H26/B19))))</f>
        <v>0</v>
      </c>
      <c r="K26" s="60">
        <f ca="1">IF(H26=0,0,((H26/B19)^2))</f>
        <v>0</v>
      </c>
    </row>
    <row r="27" spans="1:14">
      <c r="A27" s="59" t="s">
        <v>140</v>
      </c>
      <c r="B27">
        <f ca="1">COUNTIF(OFFSET(ARMSA_P1_B_raw!C2,0,0,D9-B9+1,1), "T")</f>
        <v>0</v>
      </c>
      <c r="C27" s="4">
        <f ca="1">(B27/B28)*100</f>
        <v>0</v>
      </c>
      <c r="E27" s="53"/>
      <c r="G27" s="59" t="s">
        <v>141</v>
      </c>
      <c r="H27">
        <f ca="1">COUNTIF(OFFSET(ARMSA_P1_B_raw!A2,0,0,D9-B9+1,1),"Cir")</f>
        <v>0</v>
      </c>
      <c r="I27" s="4">
        <f ca="1">(H27/H56)*100</f>
        <v>0</v>
      </c>
      <c r="J27" s="4">
        <f ca="1">IF(H27=0,0,-1*((H27/B19)*(LN(H27/B19))))</f>
        <v>0</v>
      </c>
      <c r="K27" s="60">
        <f ca="1">IF(H27=0,0,((H27/B19)^2))</f>
        <v>0</v>
      </c>
    </row>
    <row r="28" spans="1:14">
      <c r="A28" s="52" t="s">
        <v>142</v>
      </c>
      <c r="B28" s="2">
        <f ca="1">SUM(B16:B27)</f>
        <v>64</v>
      </c>
      <c r="C28" s="9">
        <f ca="1">SUM(C16:C27)-C27</f>
        <v>100</v>
      </c>
      <c r="E28" s="53"/>
      <c r="G28" s="59" t="s">
        <v>143</v>
      </c>
      <c r="H28">
        <f ca="1">COUNTIF(OFFSET(ARMSA_P1_B_raw!A2,0,0,D9-B9+1,1),"PisL")</f>
        <v>1</v>
      </c>
      <c r="I28" s="4">
        <f ca="1">(H28/H56)*100</f>
        <v>1.5625</v>
      </c>
      <c r="J28" s="4">
        <f ca="1">IF(H28=0,0,-1*((H28/B19)*(LN(H28/B19))))</f>
        <v>0</v>
      </c>
      <c r="K28" s="60">
        <f ca="1">IF(H28=0,0,((H28/B19)^2))</f>
        <v>1</v>
      </c>
    </row>
    <row r="29" spans="1:14">
      <c r="A29" s="59"/>
      <c r="E29" s="53"/>
      <c r="G29" s="59" t="s">
        <v>144</v>
      </c>
      <c r="H29">
        <f ca="1">COUNTIF(OFFSET(ARMSA_P1_B_raw!A2,0,0,D9-B9+1,1),"VerS")</f>
        <v>0</v>
      </c>
      <c r="I29" s="4">
        <f ca="1">(H29/H56)*100</f>
        <v>0</v>
      </c>
      <c r="J29" s="4">
        <f ca="1">IF(H29=0,0,-1*((H29/B19)*(LN(H29/B19))))</f>
        <v>0</v>
      </c>
      <c r="K29" s="60">
        <f ca="1">IF(H29=0,0,((H29/B19)^2))</f>
        <v>0</v>
      </c>
    </row>
    <row r="30" spans="1:14">
      <c r="A30" s="52" t="s">
        <v>145</v>
      </c>
      <c r="E30" s="53"/>
      <c r="G30" s="52" t="s">
        <v>146</v>
      </c>
      <c r="K30" s="53"/>
    </row>
    <row r="31" spans="1:14" ht="15.75" thickBot="1">
      <c r="A31" s="54" t="s">
        <v>147</v>
      </c>
      <c r="B31" s="12"/>
      <c r="C31" s="12"/>
      <c r="D31" s="12"/>
      <c r="E31" s="55"/>
      <c r="G31" s="59" t="s">
        <v>148</v>
      </c>
      <c r="H31">
        <f ca="1">COUNTIF(OFFSET(ARMSA_P1_B_raw!A2,0,0,D9-B9+1,1),"BrB")</f>
        <v>0</v>
      </c>
      <c r="I31" s="4">
        <f ca="1">(H31/H56)*100</f>
        <v>0</v>
      </c>
      <c r="J31" s="4">
        <f ca="1">IF(H31=0,0,-1*((H31/B20)*(LN(H31/B20))))</f>
        <v>0</v>
      </c>
      <c r="K31" s="60">
        <f ca="1">IF(H31=0,0,((H31/B20)^2))</f>
        <v>0</v>
      </c>
    </row>
    <row r="32" spans="1:14" ht="15.75" thickTop="1">
      <c r="G32" s="59" t="s">
        <v>149</v>
      </c>
      <c r="H32">
        <f ca="1">COUNTIF(OFFSET(ARMSA_P1_B_raw!A2,0,0,D9-B9+1,1),"PlaP")</f>
        <v>0</v>
      </c>
      <c r="I32" s="4">
        <f ca="1">(H32/H56)*100</f>
        <v>0</v>
      </c>
      <c r="J32" s="4">
        <f ca="1">IF(H32=0,0,-1*((H32/B20)*(LN(H32/B20))))</f>
        <v>0</v>
      </c>
      <c r="K32" s="60">
        <f ca="1">IF(H32=0,0,((H32/B20)^2))</f>
        <v>0</v>
      </c>
    </row>
    <row r="33" spans="7:11">
      <c r="G33" s="52" t="s">
        <v>150</v>
      </c>
      <c r="K33" s="53"/>
    </row>
    <row r="34" spans="7:11">
      <c r="G34" s="59" t="s">
        <v>151</v>
      </c>
      <c r="H34">
        <f ca="1">COUNTIF(OFFSET(ARMSA_P1_B_raw!A2,0,0,D9-B9+1,1),"NA")</f>
        <v>5</v>
      </c>
      <c r="I34" s="4">
        <f ca="1">(H34/H56)*100</f>
        <v>7.8125</v>
      </c>
      <c r="J34" s="4">
        <f ca="1">IF(H34=0,0,-1*((H34/B21)*(LN(H34/B21))))</f>
        <v>0</v>
      </c>
      <c r="K34" s="60">
        <f ca="1">IF(H34=0,0,((H34/B21)^2))</f>
        <v>1</v>
      </c>
    </row>
    <row r="35" spans="7:11">
      <c r="G35" s="59" t="s">
        <v>152</v>
      </c>
      <c r="H35">
        <f ca="1">COUNTIF(OFFSET(ARMSA_P1_B_raw!A2,0,0,D9-B9+1,1),"Uncol")</f>
        <v>0</v>
      </c>
      <c r="I35" s="4">
        <f ca="1">(H35/H56)*100</f>
        <v>0</v>
      </c>
      <c r="J35" s="4">
        <f ca="1">IF(H35=0,0,-1*((H35/B21)*(LN(H35/B21))))</f>
        <v>0</v>
      </c>
      <c r="K35" s="60">
        <f ca="1">IF(H35=0,0,((H35/B21)^2))</f>
        <v>0</v>
      </c>
    </row>
    <row r="36" spans="7:11">
      <c r="G36" s="52" t="s">
        <v>153</v>
      </c>
      <c r="K36" s="53"/>
    </row>
    <row r="37" spans="7:11">
      <c r="G37" s="59" t="s">
        <v>154</v>
      </c>
      <c r="H37">
        <f ca="1">COUNTIF(OFFSET(ARMSA_P1_B_raw!A2,0,0,D9-B9+1,1),"AnoE")</f>
        <v>7</v>
      </c>
      <c r="I37" s="4">
        <f ca="1">(H37/H56)*100</f>
        <v>10.9375</v>
      </c>
      <c r="J37" s="4">
        <f ca="1">IF(H37=0,0,-1*((H37/B22)*(LN(H37/B22))))</f>
        <v>0.31441462542740073</v>
      </c>
      <c r="K37" s="60">
        <f ca="1">IF(H37=0,0,((H37/B22)^2))</f>
        <v>0.34027777777777785</v>
      </c>
    </row>
    <row r="38" spans="7:11">
      <c r="G38" s="59" t="s">
        <v>155</v>
      </c>
      <c r="H38">
        <f ca="1">COUNTIF(OFFSET(ARMSA_P1_B_raw!A2,0,0,D9-B9+1,1),"HiaA")</f>
        <v>0</v>
      </c>
      <c r="I38" s="4">
        <f ca="1">(H38/H56)*100</f>
        <v>0</v>
      </c>
      <c r="J38" s="4">
        <f ca="1">IF(H38=0,0,-1*((H38/B22)*(LN(H38/B22))))</f>
        <v>0</v>
      </c>
      <c r="K38" s="60">
        <f ca="1">IF(H38=0,0,((H38/B22)^2))</f>
        <v>0</v>
      </c>
    </row>
    <row r="39" spans="7:11">
      <c r="G39" s="59" t="s">
        <v>156</v>
      </c>
      <c r="H39">
        <f ca="1">COUNTIF(OFFSET(ARMSA_P1_B_raw!A2,0,0,D9-B9+1,1),"MytG")</f>
        <v>4</v>
      </c>
      <c r="I39" s="4">
        <f ca="1">(H39/H56)*100</f>
        <v>6.25</v>
      </c>
      <c r="J39" s="4">
        <f ca="1">IF(H39=0,0,-1*((H39/B22)*(LN(H39/B22))))</f>
        <v>0.36620409622270322</v>
      </c>
      <c r="K39" s="60">
        <f ca="1">IF(H39=0,0,((H39/B22)^2))</f>
        <v>0.1111111111111111</v>
      </c>
    </row>
    <row r="40" spans="7:11">
      <c r="G40" s="59" t="s">
        <v>157</v>
      </c>
      <c r="H40">
        <f ca="1">COUNTIF(OFFSET(ARMSA_P1_B_raw!A2,0,0,D9-B9+1,1),"PatSp")</f>
        <v>1</v>
      </c>
      <c r="I40" s="4">
        <f ca="1">(H40/H56)*100</f>
        <v>1.5625</v>
      </c>
      <c r="J40" s="4">
        <f ca="1">IF(H40=0,0,-1*((H40/B22)*(LN(H40/B22))))</f>
        <v>0.20707555414900003</v>
      </c>
      <c r="K40" s="60">
        <f ca="1">IF(H40=0,0,((H40/B22)^2))</f>
        <v>6.9444444444444441E-3</v>
      </c>
    </row>
    <row r="41" spans="7:11">
      <c r="G41" s="52" t="s">
        <v>158</v>
      </c>
      <c r="K41" s="53"/>
    </row>
    <row r="42" spans="7:11">
      <c r="G42" s="59" t="s">
        <v>159</v>
      </c>
      <c r="H42">
        <f ca="1">COUNTIF(OFFSET(ARMSA_P1_B_raw!A2,0,0,D9-B9+1,1),"Mu")</f>
        <v>28</v>
      </c>
      <c r="I42" s="4">
        <f ca="1">(H42/H56)*100</f>
        <v>43.75</v>
      </c>
      <c r="J42" s="4">
        <f ca="1">IF(H42=0,0,-1*((H42/B23)*(LN(H42/B23))))</f>
        <v>0</v>
      </c>
      <c r="K42" s="60">
        <f ca="1">IF(H42=0,0,((H42/B23)^2))</f>
        <v>1</v>
      </c>
    </row>
    <row r="43" spans="7:11">
      <c r="G43" s="52" t="s">
        <v>160</v>
      </c>
      <c r="K43" s="53"/>
    </row>
    <row r="44" spans="7:11">
      <c r="G44" s="59" t="s">
        <v>161</v>
      </c>
      <c r="H44">
        <f ca="1">COUNTIF(OFFSET(ARMSA_P1_B_raw!A2,0,0,D9-B9+1,1),"Po1")</f>
        <v>0</v>
      </c>
      <c r="I44" s="4">
        <f ca="1">(H44/H56)*100</f>
        <v>0</v>
      </c>
      <c r="J44" s="4">
        <f ca="1">IF(H44=0,0,-1*((H44/B24)*(LN(H44/B24))))</f>
        <v>0</v>
      </c>
      <c r="K44" s="60">
        <f ca="1">IF(H44=0,0,((H44/B24)^2))</f>
        <v>0</v>
      </c>
    </row>
    <row r="45" spans="7:11">
      <c r="G45" s="59" t="s">
        <v>162</v>
      </c>
      <c r="H45">
        <f ca="1">COUNTIF(OFFSET(ARMSA_P1_B_raw!A2,0,0,D9-B9+1,1),"Po2")</f>
        <v>0</v>
      </c>
      <c r="I45" s="4">
        <f ca="1">(H45/H56)*100</f>
        <v>0</v>
      </c>
      <c r="J45" s="4">
        <f ca="1">IF(H45=0,0,-1*((H45/B24)*(LN(H45/B24))))</f>
        <v>0</v>
      </c>
      <c r="K45" s="60">
        <f ca="1">IF(H45=0,0,((H45/B24)^2))</f>
        <v>0</v>
      </c>
    </row>
    <row r="46" spans="7:11">
      <c r="G46" s="59" t="s">
        <v>163</v>
      </c>
      <c r="H46">
        <f ca="1">COUNTIF(OFFSET(ARMSA_P1_B_raw!A2,0,0,D9-B9+1,1),"Po")</f>
        <v>1</v>
      </c>
      <c r="I46" s="4">
        <f ca="1">(H46/H56)*100</f>
        <v>1.5625</v>
      </c>
      <c r="J46" s="4">
        <f ca="1">IF(H46=0,0,-1*((H46/B24)*(LN(H46/B24))))</f>
        <v>0</v>
      </c>
      <c r="K46" s="60">
        <f ca="1">IF(H46=0,0,((H46/B24)^2))</f>
        <v>1</v>
      </c>
    </row>
    <row r="47" spans="7:11">
      <c r="G47" s="52" t="s">
        <v>164</v>
      </c>
      <c r="K47" s="53"/>
    </row>
    <row r="48" spans="7:11">
      <c r="G48" s="59" t="s">
        <v>165</v>
      </c>
      <c r="H48">
        <f ca="1">COUNTIF(OFFSET(ARMSA_P1_B_raw!A2,0,0,D9-B9+1,1),"Asc")</f>
        <v>0</v>
      </c>
      <c r="I48" s="4">
        <f ca="1">(H48/H56)*100</f>
        <v>0</v>
      </c>
      <c r="J48" s="4">
        <f ca="1">IF(H48=0,0,-1*((H48/B25)*(LN(H48/B25))))</f>
        <v>0</v>
      </c>
      <c r="K48" s="60">
        <f ca="1">IF(H48=0,0,((H48/B25)^2))</f>
        <v>0</v>
      </c>
    </row>
    <row r="49" spans="7:11">
      <c r="G49" s="52" t="s">
        <v>166</v>
      </c>
      <c r="K49" s="53"/>
    </row>
    <row r="50" spans="7:11">
      <c r="G50" s="59" t="s">
        <v>167</v>
      </c>
      <c r="H50">
        <f ca="1">COUNTIF(OFFSET(ARMSA_P1_B_raw!A2,0,0,D9-B9+1,1),"UnI")</f>
        <v>1</v>
      </c>
      <c r="I50" s="4">
        <f ca="1">(H50/H56)*100</f>
        <v>1.5625</v>
      </c>
      <c r="J50" s="4">
        <f ca="1">IF(H50=0,0,-1*((H50/B26)*(LN(H50/B26))))</f>
        <v>0</v>
      </c>
      <c r="K50" s="60">
        <f ca="1">IF(H50=0,0,((H50/B26)^2))</f>
        <v>1</v>
      </c>
    </row>
    <row r="51" spans="7:11">
      <c r="G51" s="59" t="s">
        <v>168</v>
      </c>
      <c r="H51">
        <f ca="1">COUNTIF(OFFSET(ARMSA_P1_B_raw!A2,0,0,D9-B9+1,1),"UnI1")</f>
        <v>0</v>
      </c>
      <c r="I51" s="4">
        <f ca="1">(H51/H56)*100</f>
        <v>0</v>
      </c>
      <c r="J51" s="4">
        <f ca="1">IF(H51=0,0,-1*((H51/B26)*(LN(H51/B26))))</f>
        <v>0</v>
      </c>
      <c r="K51" s="60">
        <f ca="1">IF(H51=0,0,((H51/B26)^2))</f>
        <v>0</v>
      </c>
    </row>
    <row r="52" spans="7:11">
      <c r="G52" s="59" t="s">
        <v>169</v>
      </c>
      <c r="H52">
        <f ca="1">COUNTIF(OFFSET(ARMSA_P1_B_raw!A2,0,0,D9-B9+1,1),"UnI2")</f>
        <v>0</v>
      </c>
      <c r="I52" s="4">
        <f ca="1">(H52/H56)*100</f>
        <v>0</v>
      </c>
      <c r="J52" s="4">
        <f ca="1">IF(H52=0,0,-1*((H52/B26)*(LN(H52/B26))))</f>
        <v>0</v>
      </c>
      <c r="K52" s="60">
        <f ca="1">IF(H52=0,0,((H52/B26)^2))</f>
        <v>0</v>
      </c>
    </row>
    <row r="53" spans="7:11">
      <c r="G53" s="59" t="s">
        <v>170</v>
      </c>
      <c r="H53">
        <f ca="1">COUNTIF(OFFSET(ARMSA_P1_B_raw!A2,0,0,D9-B9+1,1),"UnI3")</f>
        <v>0</v>
      </c>
      <c r="I53" s="4">
        <f ca="1">(H53/H56)*100</f>
        <v>0</v>
      </c>
      <c r="J53" s="4">
        <f ca="1">IF(H53=0,0,-1*((H53/B26)*(LN(H53/B26))))</f>
        <v>0</v>
      </c>
      <c r="K53" s="60">
        <f ca="1">IF(H53=0,0,((H53/B26)^2))</f>
        <v>0</v>
      </c>
    </row>
    <row r="54" spans="7:11">
      <c r="G54" s="52" t="s">
        <v>171</v>
      </c>
      <c r="K54" s="53"/>
    </row>
    <row r="55" spans="7:11">
      <c r="G55" s="59" t="s">
        <v>172</v>
      </c>
      <c r="H55">
        <f ca="1">COUNTIF(OFFSET(ARMSA_P1_B_raw!A2,0,0,D9-B9+1,1),"T")</f>
        <v>0</v>
      </c>
      <c r="I55" s="4">
        <f ca="1">(H55/SUM(H15:H55))*100</f>
        <v>0</v>
      </c>
      <c r="J55" s="4"/>
      <c r="K55" s="60">
        <f ca="1">IF(H55=0,0,((H55/B27)^2))</f>
        <v>0</v>
      </c>
    </row>
    <row r="56" spans="7:11" ht="15.75" thickBot="1">
      <c r="G56" s="61" t="s">
        <v>173</v>
      </c>
      <c r="H56" s="13">
        <f ca="1">SUM(H16:H53)</f>
        <v>64</v>
      </c>
      <c r="I56" s="13">
        <f ca="1">SUM(I16:I53)</f>
        <v>100</v>
      </c>
      <c r="J56" s="12"/>
      <c r="K56" s="55"/>
    </row>
    <row r="57" spans="7:11" ht="15.75" thickTop="1"/>
  </sheetData>
  <pageMargins left="0.7" right="0.7" top="0.75" bottom="0.75" header="0.3" footer="0.3"/>
  <pageSetup paperSize="0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E85AC-03FE-4CB4-99EB-5A58AB582D26}">
  <dimension ref="A1:N57"/>
  <sheetViews>
    <sheetView workbookViewId="0"/>
  </sheetViews>
  <sheetFormatPr defaultColWidth="11.42578125" defaultRowHeight="15"/>
  <cols>
    <col min="1" max="1" width="23.42578125" bestFit="1" customWidth="1"/>
    <col min="2" max="2" width="7.5703125" bestFit="1" customWidth="1"/>
    <col min="3" max="3" width="7.85546875" bestFit="1" customWidth="1"/>
    <col min="4" max="4" width="8.5703125" bestFit="1" customWidth="1"/>
    <col min="5" max="5" width="12.5703125" bestFit="1" customWidth="1"/>
    <col min="7" max="7" width="33.5703125" bestFit="1" customWidth="1"/>
    <col min="8" max="8" width="7.5703125" bestFit="1" customWidth="1"/>
    <col min="9" max="9" width="7.85546875" bestFit="1" customWidth="1"/>
    <col min="10" max="10" width="8.5703125" bestFit="1" customWidth="1"/>
    <col min="11" max="11" width="12.5703125" bestFit="1" customWidth="1"/>
    <col min="14" max="14" width="0" hidden="1" customWidth="1"/>
  </cols>
  <sheetData>
    <row r="1" spans="1:14">
      <c r="A1" t="s">
        <v>94</v>
      </c>
      <c r="N1">
        <v>9</v>
      </c>
    </row>
    <row r="2" spans="1:14">
      <c r="A2" t="s">
        <v>95</v>
      </c>
      <c r="C2" t="s">
        <v>96</v>
      </c>
      <c r="D2" t="s">
        <v>97</v>
      </c>
      <c r="N2">
        <v>10</v>
      </c>
    </row>
    <row r="3" spans="1:14">
      <c r="A3" t="s">
        <v>98</v>
      </c>
      <c r="N3">
        <v>0</v>
      </c>
    </row>
    <row r="4" spans="1:14">
      <c r="A4" t="s">
        <v>99</v>
      </c>
      <c r="N4">
        <v>0</v>
      </c>
    </row>
    <row r="5" spans="1:14">
      <c r="A5" t="s">
        <v>100</v>
      </c>
      <c r="N5">
        <v>0</v>
      </c>
    </row>
    <row r="6" spans="1:14">
      <c r="A6" t="s">
        <v>101</v>
      </c>
      <c r="N6">
        <v>56</v>
      </c>
    </row>
    <row r="7" spans="1:14">
      <c r="A7" t="s">
        <v>102</v>
      </c>
      <c r="B7">
        <v>64</v>
      </c>
      <c r="D7" s="1" t="s">
        <v>103</v>
      </c>
      <c r="E7" t="s">
        <v>104</v>
      </c>
      <c r="N7">
        <v>16</v>
      </c>
    </row>
    <row r="8" spans="1:14">
      <c r="A8" t="s">
        <v>105</v>
      </c>
      <c r="B8">
        <v>1</v>
      </c>
      <c r="N8">
        <v>27</v>
      </c>
    </row>
    <row r="9" spans="1:14">
      <c r="A9" t="s">
        <v>106</v>
      </c>
      <c r="B9">
        <v>2</v>
      </c>
      <c r="C9" t="s">
        <v>107</v>
      </c>
      <c r="D9">
        <v>65</v>
      </c>
      <c r="N9">
        <v>31</v>
      </c>
    </row>
    <row r="10" spans="1:14">
      <c r="A10" s="2" t="s">
        <v>108</v>
      </c>
      <c r="B10" s="2">
        <f ca="1">COUNTA(OFFSET(ARMSA_P1_T_raw!A2,0,0,D9-B9+1,1))</f>
        <v>64</v>
      </c>
      <c r="N10">
        <v>32</v>
      </c>
    </row>
    <row r="11" spans="1:14">
      <c r="A11" t="s">
        <v>109</v>
      </c>
      <c r="N11">
        <v>31</v>
      </c>
    </row>
    <row r="12" spans="1:14">
      <c r="A12" t="s">
        <v>110</v>
      </c>
      <c r="N12">
        <v>31</v>
      </c>
    </row>
    <row r="13" spans="1:14">
      <c r="A13" t="s">
        <v>111</v>
      </c>
      <c r="N13">
        <v>30</v>
      </c>
    </row>
    <row r="14" spans="1:14" ht="15.75" thickBot="1">
      <c r="N14">
        <v>8</v>
      </c>
    </row>
    <row r="15" spans="1:14" ht="15.75" thickTop="1">
      <c r="A15" s="50" t="s">
        <v>112</v>
      </c>
      <c r="B15" s="5" t="s">
        <v>113</v>
      </c>
      <c r="C15" s="5" t="s">
        <v>114</v>
      </c>
      <c r="D15" s="5" t="s">
        <v>115</v>
      </c>
      <c r="E15" s="56" t="s">
        <v>116</v>
      </c>
      <c r="G15" s="50" t="s">
        <v>117</v>
      </c>
      <c r="H15" s="5" t="s">
        <v>113</v>
      </c>
      <c r="I15" s="5" t="s">
        <v>114</v>
      </c>
      <c r="J15" s="5" t="s">
        <v>115</v>
      </c>
      <c r="K15" s="56" t="s">
        <v>116</v>
      </c>
      <c r="N15">
        <v>16</v>
      </c>
    </row>
    <row r="16" spans="1:14">
      <c r="A16" s="57" t="s">
        <v>118</v>
      </c>
      <c r="B16" s="7">
        <f ca="1">COUNTIF(OFFSET(ARMSA_P1_T_raw!C2,0,0,D9-B9+1,1), "C")</f>
        <v>0</v>
      </c>
      <c r="C16" s="8">
        <f ca="1">(B16/H56)*100</f>
        <v>0</v>
      </c>
      <c r="D16" s="8">
        <f ca="1">SUM(J17:J17)</f>
        <v>0</v>
      </c>
      <c r="E16" s="58">
        <f ca="1">1-SUM(K17:K17)</f>
        <v>1</v>
      </c>
      <c r="G16" s="52" t="s">
        <v>119</v>
      </c>
      <c r="K16" s="53"/>
      <c r="N16">
        <v>56</v>
      </c>
    </row>
    <row r="17" spans="1:14">
      <c r="A17" s="59" t="s">
        <v>120</v>
      </c>
      <c r="B17">
        <f ca="1">COUNTIF(OFFSET(ARMSA_P1_T_raw!C2,0,0,D9-B9+1,1), "Al")</f>
        <v>40</v>
      </c>
      <c r="C17" s="4">
        <f ca="1">(B17/H56)*100</f>
        <v>62.5</v>
      </c>
      <c r="D17" s="4">
        <f ca="1">SUM(J19:J19)</f>
        <v>0</v>
      </c>
      <c r="E17" s="60">
        <f ca="1">1-SUM(K19:K19)</f>
        <v>0</v>
      </c>
      <c r="G17" s="59" t="s">
        <v>121</v>
      </c>
      <c r="H17">
        <f ca="1">COUNTIF(OFFSET(ARMSA_P1_T_raw!A2,0,0,D9-B9+1,1),"C")</f>
        <v>0</v>
      </c>
      <c r="I17" s="4">
        <f ca="1">(H17/H56)*100</f>
        <v>0</v>
      </c>
      <c r="J17" s="4">
        <f ca="1">IF(H17=0,0,-1*((H17/B16)*(LN(H17/B16))))</f>
        <v>0</v>
      </c>
      <c r="K17" s="60">
        <f ca="1">IF(H17=0,0,((H17/B16)^2))</f>
        <v>0</v>
      </c>
      <c r="N17">
        <v>7</v>
      </c>
    </row>
    <row r="18" spans="1:14">
      <c r="A18" s="57" t="s">
        <v>122</v>
      </c>
      <c r="B18" s="7">
        <f ca="1">COUNTIF(OFFSET(ARMSA_P1_T_raw!C2,0,0,D9-B9+1,1), "An")</f>
        <v>0</v>
      </c>
      <c r="C18" s="8">
        <f ca="1">(B18/H56)*100</f>
        <v>0</v>
      </c>
      <c r="D18" s="8">
        <f ca="1">SUM(J21:J23)</f>
        <v>0</v>
      </c>
      <c r="E18" s="58">
        <f ca="1">1-SUM(K21:K23)</f>
        <v>1</v>
      </c>
      <c r="G18" s="52" t="s">
        <v>123</v>
      </c>
      <c r="K18" s="53"/>
    </row>
    <row r="19" spans="1:14">
      <c r="A19" s="59" t="s">
        <v>124</v>
      </c>
      <c r="B19">
        <f ca="1">COUNTIF(OFFSET(ARMSA_P1_T_raw!C2,0,0,D9-B9+1,1), "Ar")</f>
        <v>2</v>
      </c>
      <c r="C19" s="4">
        <f ca="1">(B19/H56)*100</f>
        <v>3.125</v>
      </c>
      <c r="D19" s="4">
        <f ca="1">SUM(J25:J29)</f>
        <v>0</v>
      </c>
      <c r="E19" s="60">
        <f ca="1">1-SUM(K25:K29)</f>
        <v>0</v>
      </c>
      <c r="G19" s="59" t="s">
        <v>125</v>
      </c>
      <c r="H19">
        <f ca="1">COUNTIF(OFFSET(ARMSA_P1_T_raw!A2,0,0,D9-B9+1,1),"Rp")</f>
        <v>40</v>
      </c>
      <c r="I19" s="4">
        <f ca="1">(H19/H56)*100</f>
        <v>62.5</v>
      </c>
      <c r="J19" s="4">
        <f ca="1">IF(H19=0,0,-1*((H19/B17)*(LN(H19/B17))))</f>
        <v>0</v>
      </c>
      <c r="K19" s="60">
        <f ca="1">IF(H19=0,0,((H19/B17)^2))</f>
        <v>1</v>
      </c>
    </row>
    <row r="20" spans="1:14">
      <c r="A20" s="57" t="s">
        <v>126</v>
      </c>
      <c r="B20" s="7">
        <f ca="1">COUNTIF(OFFSET(ARMSA_P1_T_raw!C2,0,0,D9-B9+1,1), "B")</f>
        <v>2</v>
      </c>
      <c r="C20" s="8">
        <f ca="1">(B20/H56)*100</f>
        <v>3.125</v>
      </c>
      <c r="D20" s="8">
        <f ca="1">SUM(J31:J32)</f>
        <v>0</v>
      </c>
      <c r="E20" s="58">
        <f ca="1">1-SUM(K31:K32)</f>
        <v>0</v>
      </c>
      <c r="G20" s="52" t="s">
        <v>127</v>
      </c>
      <c r="K20" s="53"/>
    </row>
    <row r="21" spans="1:14">
      <c r="A21" s="59" t="s">
        <v>128</v>
      </c>
      <c r="B21">
        <f ca="1">COUNTIF(OFFSET(ARMSA_P1_T_raw!C2,0,0,D9-B9+1,1), "Bl")</f>
        <v>0</v>
      </c>
      <c r="C21" s="4">
        <f ca="1">(B21/H56)*100</f>
        <v>0</v>
      </c>
      <c r="D21" s="4">
        <f ca="1">SUM(J34:J35)</f>
        <v>0</v>
      </c>
      <c r="E21" s="60">
        <f ca="1">1-SUM(K34:K35)</f>
        <v>1</v>
      </c>
      <c r="G21" s="59" t="s">
        <v>129</v>
      </c>
      <c r="H21">
        <f ca="1">COUNTIF(OFFSET(ARMSA_P1_T_raw!A2,0,0,D9-B9+1,1),"Aph")</f>
        <v>0</v>
      </c>
      <c r="I21" s="4">
        <f ca="1">(H21/H56)*100</f>
        <v>0</v>
      </c>
      <c r="J21" s="4">
        <f ca="1">IF(H21=0,0,-1*((H21/B18)*(LN(H21/B18))))</f>
        <v>0</v>
      </c>
      <c r="K21" s="60">
        <f ca="1">IF(H21=0,0,((H21/B18)^2))</f>
        <v>0</v>
      </c>
    </row>
    <row r="22" spans="1:14">
      <c r="A22" s="57" t="s">
        <v>130</v>
      </c>
      <c r="B22" s="7">
        <f ca="1">COUNTIF(OFFSET(ARMSA_P1_T_raw!C2,0,0,D9-B9+1,1), "M")</f>
        <v>16</v>
      </c>
      <c r="C22" s="8">
        <f ca="1">(B22/H56)*100</f>
        <v>25</v>
      </c>
      <c r="D22" s="8">
        <f ca="1">SUM(J37:J40)</f>
        <v>0</v>
      </c>
      <c r="E22" s="58">
        <f ca="1">1-SUM(K37:K40)</f>
        <v>0</v>
      </c>
      <c r="G22" s="59" t="s">
        <v>131</v>
      </c>
      <c r="H22">
        <f ca="1">COUNTIF(OFFSET(ARMSA_P1_T_raw!A2,0,0,D9-B9+1,1),"Pol")</f>
        <v>0</v>
      </c>
      <c r="I22" s="4">
        <f ca="1">(H22/H56)*100</f>
        <v>0</v>
      </c>
      <c r="J22" s="4">
        <f ca="1">IF(H22=0,0,-1*((H22/B18)*(LN(H22/B18))))</f>
        <v>0</v>
      </c>
      <c r="K22" s="60">
        <f ca="1">IF(H22=0,0,((H22/B18)^2))</f>
        <v>0</v>
      </c>
    </row>
    <row r="23" spans="1:14">
      <c r="A23" s="59" t="s">
        <v>132</v>
      </c>
      <c r="B23">
        <f ca="1">COUNTIF(OFFSET(ARMSA_P1_T_raw!C2,0,0,D9-B9+1,1), "Mu")</f>
        <v>4</v>
      </c>
      <c r="C23" s="4">
        <f ca="1">(B23/H56)*100</f>
        <v>6.25</v>
      </c>
      <c r="D23" s="4">
        <f ca="1">SUM(J42:J42)</f>
        <v>0</v>
      </c>
      <c r="E23" s="60">
        <f ca="1">1-SUM(K42:K42)</f>
        <v>0</v>
      </c>
      <c r="G23" s="59" t="s">
        <v>133</v>
      </c>
      <c r="H23">
        <f ca="1">COUNTIF(OFFSET(ARMSA_P1_T_raw!A2,0,0,D9-B9+1,1),"Ser")</f>
        <v>0</v>
      </c>
      <c r="I23" s="4">
        <f ca="1">(H23/H56)*100</f>
        <v>0</v>
      </c>
      <c r="J23" s="4">
        <f ca="1">IF(H23=0,0,-1*((H23/B18)*(LN(H23/B18))))</f>
        <v>0</v>
      </c>
      <c r="K23" s="60">
        <f ca="1">IF(H23=0,0,((H23/B18)^2))</f>
        <v>0</v>
      </c>
    </row>
    <row r="24" spans="1:14">
      <c r="A24" s="57" t="s">
        <v>134</v>
      </c>
      <c r="B24" s="7">
        <f ca="1">COUNTIF(OFFSET(ARMSA_P1_T_raw!C2,0,0,D9-B9+1,1), "Po")</f>
        <v>0</v>
      </c>
      <c r="C24" s="8">
        <f ca="1">(B24/H56)*100</f>
        <v>0</v>
      </c>
      <c r="D24" s="8">
        <f ca="1">SUM(J44:J46)</f>
        <v>0</v>
      </c>
      <c r="E24" s="58">
        <f ca="1">1-SUM(K44:K46)</f>
        <v>1</v>
      </c>
      <c r="G24" s="52" t="s">
        <v>135</v>
      </c>
      <c r="K24" s="53"/>
    </row>
    <row r="25" spans="1:14">
      <c r="A25" s="59" t="s">
        <v>136</v>
      </c>
      <c r="B25">
        <f ca="1">COUNTIF(OFFSET(ARMSA_P1_T_raw!C2,0,0,D9-B9+1,1), "UC")</f>
        <v>0</v>
      </c>
      <c r="C25" s="4">
        <f ca="1">(B25/H56)*100</f>
        <v>0</v>
      </c>
      <c r="D25" s="4">
        <f ca="1">SUM(J48:J48)</f>
        <v>0</v>
      </c>
      <c r="E25" s="60">
        <f ca="1">1-SUM(K48:K48)</f>
        <v>1</v>
      </c>
      <c r="G25" s="59" t="s">
        <v>137</v>
      </c>
      <c r="H25">
        <f ca="1">COUNTIF(OFFSET(ARMSA_P1_T_raw!A2,0,0,D9-B9+1,1),"BalSp1")</f>
        <v>0</v>
      </c>
      <c r="I25" s="4">
        <f ca="1">(H25/H56)*100</f>
        <v>0</v>
      </c>
      <c r="J25" s="4">
        <f ca="1">IF(H25=0,0,-1*((H25/B19)*(LN(H25/B19))))</f>
        <v>0</v>
      </c>
      <c r="K25" s="60">
        <f ca="1">IF(H25=0,0,((H25/B19)^2))</f>
        <v>0</v>
      </c>
    </row>
    <row r="26" spans="1:14">
      <c r="A26" s="57" t="s">
        <v>138</v>
      </c>
      <c r="B26" s="7">
        <f ca="1">COUNTIF(OFFSET(ARMSA_P1_T_raw!C2,0,0,D9-B9+1,1), "UnI")</f>
        <v>0</v>
      </c>
      <c r="C26" s="8">
        <f ca="1">(B26/H56)*100</f>
        <v>0</v>
      </c>
      <c r="D26" s="8">
        <f ca="1">SUM(J50:J53)</f>
        <v>0</v>
      </c>
      <c r="E26" s="58">
        <f ca="1">1-SUM(K50:K53)</f>
        <v>1</v>
      </c>
      <c r="G26" s="59" t="s">
        <v>139</v>
      </c>
      <c r="H26">
        <f ca="1">COUNTIF(OFFSET(ARMSA_P1_T_raw!A2,0,0,D9-B9+1,1),"BalSp2")</f>
        <v>0</v>
      </c>
      <c r="I26" s="4">
        <f ca="1">(H26/H56)*100</f>
        <v>0</v>
      </c>
      <c r="J26" s="4">
        <f ca="1">IF(H26=0,0,-1*((H26/B19)*(LN(H26/B19))))</f>
        <v>0</v>
      </c>
      <c r="K26" s="60">
        <f ca="1">IF(H26=0,0,((H26/B19)^2))</f>
        <v>0</v>
      </c>
    </row>
    <row r="27" spans="1:14">
      <c r="A27" s="59" t="s">
        <v>140</v>
      </c>
      <c r="B27">
        <f ca="1">COUNTIF(OFFSET(ARMSA_P1_T_raw!C2,0,0,D9-B9+1,1), "T")</f>
        <v>0</v>
      </c>
      <c r="C27" s="4">
        <f ca="1">(B27/B28)*100</f>
        <v>0</v>
      </c>
      <c r="E27" s="53"/>
      <c r="G27" s="59" t="s">
        <v>141</v>
      </c>
      <c r="H27">
        <f ca="1">COUNTIF(OFFSET(ARMSA_P1_T_raw!A2,0,0,D9-B9+1,1),"Cir")</f>
        <v>0</v>
      </c>
      <c r="I27" s="4">
        <f ca="1">(H27/H56)*100</f>
        <v>0</v>
      </c>
      <c r="J27" s="4">
        <f ca="1">IF(H27=0,0,-1*((H27/B19)*(LN(H27/B19))))</f>
        <v>0</v>
      </c>
      <c r="K27" s="60">
        <f ca="1">IF(H27=0,0,((H27/B19)^2))</f>
        <v>0</v>
      </c>
    </row>
    <row r="28" spans="1:14">
      <c r="A28" s="52" t="s">
        <v>142</v>
      </c>
      <c r="B28" s="2">
        <f ca="1">SUM(B16:B27)</f>
        <v>64</v>
      </c>
      <c r="C28" s="9">
        <f ca="1">SUM(C16:C27)-C27</f>
        <v>100</v>
      </c>
      <c r="E28" s="53"/>
      <c r="G28" s="59" t="s">
        <v>143</v>
      </c>
      <c r="H28">
        <f ca="1">COUNTIF(OFFSET(ARMSA_P1_T_raw!A2,0,0,D9-B9+1,1),"PisL")</f>
        <v>0</v>
      </c>
      <c r="I28" s="4">
        <f ca="1">(H28/H56)*100</f>
        <v>0</v>
      </c>
      <c r="J28" s="4">
        <f ca="1">IF(H28=0,0,-1*((H28/B19)*(LN(H28/B19))))</f>
        <v>0</v>
      </c>
      <c r="K28" s="60">
        <f ca="1">IF(H28=0,0,((H28/B19)^2))</f>
        <v>0</v>
      </c>
    </row>
    <row r="29" spans="1:14">
      <c r="A29" s="59"/>
      <c r="E29" s="53"/>
      <c r="G29" s="59" t="s">
        <v>144</v>
      </c>
      <c r="H29">
        <f ca="1">COUNTIF(OFFSET(ARMSA_P1_T_raw!A2,0,0,D9-B9+1,1),"VerS")</f>
        <v>2</v>
      </c>
      <c r="I29" s="4">
        <f ca="1">(H29/H56)*100</f>
        <v>3.125</v>
      </c>
      <c r="J29" s="4">
        <f ca="1">IF(H29=0,0,-1*((H29/B19)*(LN(H29/B19))))</f>
        <v>0</v>
      </c>
      <c r="K29" s="60">
        <f ca="1">IF(H29=0,0,((H29/B19)^2))</f>
        <v>1</v>
      </c>
    </row>
    <row r="30" spans="1:14">
      <c r="A30" s="52" t="s">
        <v>145</v>
      </c>
      <c r="E30" s="53"/>
      <c r="G30" s="52" t="s">
        <v>146</v>
      </c>
      <c r="K30" s="53"/>
    </row>
    <row r="31" spans="1:14" ht="15.75" thickBot="1">
      <c r="A31" s="54" t="s">
        <v>147</v>
      </c>
      <c r="B31" s="12"/>
      <c r="C31" s="12"/>
      <c r="D31" s="12"/>
      <c r="E31" s="55"/>
      <c r="G31" s="59" t="s">
        <v>148</v>
      </c>
      <c r="H31">
        <f ca="1">COUNTIF(OFFSET(ARMSA_P1_T_raw!A2,0,0,D9-B9+1,1),"BrB")</f>
        <v>2</v>
      </c>
      <c r="I31" s="4">
        <f ca="1">(H31/H56)*100</f>
        <v>3.125</v>
      </c>
      <c r="J31" s="4">
        <f ca="1">IF(H31=0,0,-1*((H31/B20)*(LN(H31/B20))))</f>
        <v>0</v>
      </c>
      <c r="K31" s="60">
        <f ca="1">IF(H31=0,0,((H31/B20)^2))</f>
        <v>1</v>
      </c>
    </row>
    <row r="32" spans="1:14" ht="15.75" thickTop="1">
      <c r="G32" s="59" t="s">
        <v>149</v>
      </c>
      <c r="H32">
        <f ca="1">COUNTIF(OFFSET(ARMSA_P1_T_raw!A2,0,0,D9-B9+1,1),"PlaP")</f>
        <v>0</v>
      </c>
      <c r="I32" s="4">
        <f ca="1">(H32/H56)*100</f>
        <v>0</v>
      </c>
      <c r="J32" s="4">
        <f ca="1">IF(H32=0,0,-1*((H32/B20)*(LN(H32/B20))))</f>
        <v>0</v>
      </c>
      <c r="K32" s="60">
        <f ca="1">IF(H32=0,0,((H32/B20)^2))</f>
        <v>0</v>
      </c>
    </row>
    <row r="33" spans="7:11">
      <c r="G33" s="52" t="s">
        <v>150</v>
      </c>
      <c r="K33" s="53"/>
    </row>
    <row r="34" spans="7:11">
      <c r="G34" s="59" t="s">
        <v>151</v>
      </c>
      <c r="H34">
        <f ca="1">COUNTIF(OFFSET(ARMSA_P1_T_raw!A2,0,0,D9-B9+1,1),"NA")</f>
        <v>0</v>
      </c>
      <c r="I34" s="4">
        <f ca="1">(H34/H56)*100</f>
        <v>0</v>
      </c>
      <c r="J34" s="4">
        <f ca="1">IF(H34=0,0,-1*((H34/B21)*(LN(H34/B21))))</f>
        <v>0</v>
      </c>
      <c r="K34" s="60">
        <f ca="1">IF(H34=0,0,((H34/B21)^2))</f>
        <v>0</v>
      </c>
    </row>
    <row r="35" spans="7:11">
      <c r="G35" s="59" t="s">
        <v>152</v>
      </c>
      <c r="H35">
        <f ca="1">COUNTIF(OFFSET(ARMSA_P1_T_raw!A2,0,0,D9-B9+1,1),"Uncol")</f>
        <v>0</v>
      </c>
      <c r="I35" s="4">
        <f ca="1">(H35/H56)*100</f>
        <v>0</v>
      </c>
      <c r="J35" s="4">
        <f ca="1">IF(H35=0,0,-1*((H35/B21)*(LN(H35/B21))))</f>
        <v>0</v>
      </c>
      <c r="K35" s="60">
        <f ca="1">IF(H35=0,0,((H35/B21)^2))</f>
        <v>0</v>
      </c>
    </row>
    <row r="36" spans="7:11">
      <c r="G36" s="52" t="s">
        <v>153</v>
      </c>
      <c r="K36" s="53"/>
    </row>
    <row r="37" spans="7:11">
      <c r="G37" s="59" t="s">
        <v>154</v>
      </c>
      <c r="H37">
        <f ca="1">COUNTIF(OFFSET(ARMSA_P1_T_raw!A2,0,0,D9-B9+1,1),"AnoE")</f>
        <v>0</v>
      </c>
      <c r="I37" s="4">
        <f ca="1">(H37/H56)*100</f>
        <v>0</v>
      </c>
      <c r="J37" s="4">
        <f ca="1">IF(H37=0,0,-1*((H37/B22)*(LN(H37/B22))))</f>
        <v>0</v>
      </c>
      <c r="K37" s="60">
        <f ca="1">IF(H37=0,0,((H37/B22)^2))</f>
        <v>0</v>
      </c>
    </row>
    <row r="38" spans="7:11">
      <c r="G38" s="59" t="s">
        <v>155</v>
      </c>
      <c r="H38">
        <f ca="1">COUNTIF(OFFSET(ARMSA_P1_T_raw!A2,0,0,D9-B9+1,1),"HiaA")</f>
        <v>0</v>
      </c>
      <c r="I38" s="4">
        <f ca="1">(H38/H56)*100</f>
        <v>0</v>
      </c>
      <c r="J38" s="4">
        <f ca="1">IF(H38=0,0,-1*((H38/B22)*(LN(H38/B22))))</f>
        <v>0</v>
      </c>
      <c r="K38" s="60">
        <f ca="1">IF(H38=0,0,((H38/B22)^2))</f>
        <v>0</v>
      </c>
    </row>
    <row r="39" spans="7:11">
      <c r="G39" s="59" t="s">
        <v>156</v>
      </c>
      <c r="H39">
        <f ca="1">COUNTIF(OFFSET(ARMSA_P1_T_raw!A2,0,0,D9-B9+1,1),"MytG")</f>
        <v>16</v>
      </c>
      <c r="I39" s="4">
        <f ca="1">(H39/H56)*100</f>
        <v>25</v>
      </c>
      <c r="J39" s="4">
        <f ca="1">IF(H39=0,0,-1*((H39/B22)*(LN(H39/B22))))</f>
        <v>0</v>
      </c>
      <c r="K39" s="60">
        <f ca="1">IF(H39=0,0,((H39/B22)^2))</f>
        <v>1</v>
      </c>
    </row>
    <row r="40" spans="7:11">
      <c r="G40" s="59" t="s">
        <v>157</v>
      </c>
      <c r="H40">
        <f ca="1">COUNTIF(OFFSET(ARMSA_P1_T_raw!A2,0,0,D9-B9+1,1),"PatSp")</f>
        <v>0</v>
      </c>
      <c r="I40" s="4">
        <f ca="1">(H40/H56)*100</f>
        <v>0</v>
      </c>
      <c r="J40" s="4">
        <f ca="1">IF(H40=0,0,-1*((H40/B22)*(LN(H40/B22))))</f>
        <v>0</v>
      </c>
      <c r="K40" s="60">
        <f ca="1">IF(H40=0,0,((H40/B22)^2))</f>
        <v>0</v>
      </c>
    </row>
    <row r="41" spans="7:11">
      <c r="G41" s="52" t="s">
        <v>158</v>
      </c>
      <c r="K41" s="53"/>
    </row>
    <row r="42" spans="7:11">
      <c r="G42" s="59" t="s">
        <v>159</v>
      </c>
      <c r="H42">
        <f ca="1">COUNTIF(OFFSET(ARMSA_P1_T_raw!A2,0,0,D9-B9+1,1),"Mu")</f>
        <v>4</v>
      </c>
      <c r="I42" s="4">
        <f ca="1">(H42/H56)*100</f>
        <v>6.25</v>
      </c>
      <c r="J42" s="4">
        <f ca="1">IF(H42=0,0,-1*((H42/B23)*(LN(H42/B23))))</f>
        <v>0</v>
      </c>
      <c r="K42" s="60">
        <f ca="1">IF(H42=0,0,((H42/B23)^2))</f>
        <v>1</v>
      </c>
    </row>
    <row r="43" spans="7:11">
      <c r="G43" s="52" t="s">
        <v>160</v>
      </c>
      <c r="K43" s="53"/>
    </row>
    <row r="44" spans="7:11">
      <c r="G44" s="59" t="s">
        <v>161</v>
      </c>
      <c r="H44">
        <f ca="1">COUNTIF(OFFSET(ARMSA_P1_T_raw!A2,0,0,D9-B9+1,1),"Po1")</f>
        <v>0</v>
      </c>
      <c r="I44" s="4">
        <f ca="1">(H44/H56)*100</f>
        <v>0</v>
      </c>
      <c r="J44" s="4">
        <f ca="1">IF(H44=0,0,-1*((H44/B24)*(LN(H44/B24))))</f>
        <v>0</v>
      </c>
      <c r="K44" s="60">
        <f ca="1">IF(H44=0,0,((H44/B24)^2))</f>
        <v>0</v>
      </c>
    </row>
    <row r="45" spans="7:11">
      <c r="G45" s="59" t="s">
        <v>162</v>
      </c>
      <c r="H45">
        <f ca="1">COUNTIF(OFFSET(ARMSA_P1_T_raw!A2,0,0,D9-B9+1,1),"Po2")</f>
        <v>0</v>
      </c>
      <c r="I45" s="4">
        <f ca="1">(H45/H56)*100</f>
        <v>0</v>
      </c>
      <c r="J45" s="4">
        <f ca="1">IF(H45=0,0,-1*((H45/B24)*(LN(H45/B24))))</f>
        <v>0</v>
      </c>
      <c r="K45" s="60">
        <f ca="1">IF(H45=0,0,((H45/B24)^2))</f>
        <v>0</v>
      </c>
    </row>
    <row r="46" spans="7:11">
      <c r="G46" s="59" t="s">
        <v>163</v>
      </c>
      <c r="H46">
        <f ca="1">COUNTIF(OFFSET(ARMSA_P1_T_raw!A2,0,0,D9-B9+1,1),"Po")</f>
        <v>0</v>
      </c>
      <c r="I46" s="4">
        <f ca="1">(H46/H56)*100</f>
        <v>0</v>
      </c>
      <c r="J46" s="4">
        <f ca="1">IF(H46=0,0,-1*((H46/B24)*(LN(H46/B24))))</f>
        <v>0</v>
      </c>
      <c r="K46" s="60">
        <f ca="1">IF(H46=0,0,((H46/B24)^2))</f>
        <v>0</v>
      </c>
    </row>
    <row r="47" spans="7:11">
      <c r="G47" s="52" t="s">
        <v>164</v>
      </c>
      <c r="K47" s="53"/>
    </row>
    <row r="48" spans="7:11">
      <c r="G48" s="59" t="s">
        <v>165</v>
      </c>
      <c r="H48">
        <f ca="1">COUNTIF(OFFSET(ARMSA_P1_T_raw!A2,0,0,D9-B9+1,1),"Asc")</f>
        <v>0</v>
      </c>
      <c r="I48" s="4">
        <f ca="1">(H48/H56)*100</f>
        <v>0</v>
      </c>
      <c r="J48" s="4">
        <f ca="1">IF(H48=0,0,-1*((H48/B25)*(LN(H48/B25))))</f>
        <v>0</v>
      </c>
      <c r="K48" s="60">
        <f ca="1">IF(H48=0,0,((H48/B25)^2))</f>
        <v>0</v>
      </c>
    </row>
    <row r="49" spans="7:11">
      <c r="G49" s="52" t="s">
        <v>166</v>
      </c>
      <c r="K49" s="53"/>
    </row>
    <row r="50" spans="7:11">
      <c r="G50" s="59" t="s">
        <v>167</v>
      </c>
      <c r="H50">
        <f ca="1">COUNTIF(OFFSET(ARMSA_P1_T_raw!A2,0,0,D9-B9+1,1),"UnI")</f>
        <v>0</v>
      </c>
      <c r="I50" s="4">
        <f ca="1">(H50/H56)*100</f>
        <v>0</v>
      </c>
      <c r="J50" s="4">
        <f ca="1">IF(H50=0,0,-1*((H50/B26)*(LN(H50/B26))))</f>
        <v>0</v>
      </c>
      <c r="K50" s="60">
        <f ca="1">IF(H50=0,0,((H50/B26)^2))</f>
        <v>0</v>
      </c>
    </row>
    <row r="51" spans="7:11">
      <c r="G51" s="59" t="s">
        <v>168</v>
      </c>
      <c r="H51">
        <f ca="1">COUNTIF(OFFSET(ARMSA_P1_T_raw!A2,0,0,D9-B9+1,1),"UnI1")</f>
        <v>0</v>
      </c>
      <c r="I51" s="4">
        <f ca="1">(H51/H56)*100</f>
        <v>0</v>
      </c>
      <c r="J51" s="4">
        <f ca="1">IF(H51=0,0,-1*((H51/B26)*(LN(H51/B26))))</f>
        <v>0</v>
      </c>
      <c r="K51" s="60">
        <f ca="1">IF(H51=0,0,((H51/B26)^2))</f>
        <v>0</v>
      </c>
    </row>
    <row r="52" spans="7:11">
      <c r="G52" s="59" t="s">
        <v>169</v>
      </c>
      <c r="H52">
        <f ca="1">COUNTIF(OFFSET(ARMSA_P1_T_raw!A2,0,0,D9-B9+1,1),"UnI2")</f>
        <v>0</v>
      </c>
      <c r="I52" s="4">
        <f ca="1">(H52/H56)*100</f>
        <v>0</v>
      </c>
      <c r="J52" s="4">
        <f ca="1">IF(H52=0,0,-1*((H52/B26)*(LN(H52/B26))))</f>
        <v>0</v>
      </c>
      <c r="K52" s="60">
        <f ca="1">IF(H52=0,0,((H52/B26)^2))</f>
        <v>0</v>
      </c>
    </row>
    <row r="53" spans="7:11">
      <c r="G53" s="59" t="s">
        <v>170</v>
      </c>
      <c r="H53">
        <f ca="1">COUNTIF(OFFSET(ARMSA_P1_T_raw!A2,0,0,D9-B9+1,1),"UnI3")</f>
        <v>0</v>
      </c>
      <c r="I53" s="4">
        <f ca="1">(H53/H56)*100</f>
        <v>0</v>
      </c>
      <c r="J53" s="4">
        <f ca="1">IF(H53=0,0,-1*((H53/B26)*(LN(H53/B26))))</f>
        <v>0</v>
      </c>
      <c r="K53" s="60">
        <f ca="1">IF(H53=0,0,((H53/B26)^2))</f>
        <v>0</v>
      </c>
    </row>
    <row r="54" spans="7:11">
      <c r="G54" s="52" t="s">
        <v>171</v>
      </c>
      <c r="K54" s="53"/>
    </row>
    <row r="55" spans="7:11">
      <c r="G55" s="59" t="s">
        <v>172</v>
      </c>
      <c r="H55">
        <f ca="1">COUNTIF(OFFSET(ARMSA_P1_T_raw!A2,0,0,D9-B9+1,1),"T")</f>
        <v>0</v>
      </c>
      <c r="I55" s="4">
        <f ca="1">(H55/SUM(H15:H55))*100</f>
        <v>0</v>
      </c>
      <c r="J55" s="4"/>
      <c r="K55" s="60">
        <f ca="1">IF(H55=0,0,((H55/B27)^2))</f>
        <v>0</v>
      </c>
    </row>
    <row r="56" spans="7:11" ht="15.75" thickBot="1">
      <c r="G56" s="61" t="s">
        <v>173</v>
      </c>
      <c r="H56" s="13">
        <f ca="1">SUM(H16:H53)</f>
        <v>64</v>
      </c>
      <c r="I56" s="13">
        <f ca="1">SUM(I16:I53)</f>
        <v>100</v>
      </c>
      <c r="J56" s="12"/>
      <c r="K56" s="55"/>
    </row>
    <row r="57" spans="7:11" ht="15.75" thickTop="1"/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1C51A-AEC8-4DAE-B4E7-13B73611BF23}">
  <dimension ref="A1:N57"/>
  <sheetViews>
    <sheetView workbookViewId="0"/>
  </sheetViews>
  <sheetFormatPr defaultColWidth="11.42578125" defaultRowHeight="15"/>
  <cols>
    <col min="1" max="1" width="23.42578125" bestFit="1" customWidth="1"/>
    <col min="2" max="2" width="7.5703125" bestFit="1" customWidth="1"/>
    <col min="3" max="3" width="7.85546875" bestFit="1" customWidth="1"/>
    <col min="4" max="4" width="8.5703125" bestFit="1" customWidth="1"/>
    <col min="5" max="5" width="12.5703125" bestFit="1" customWidth="1"/>
    <col min="7" max="7" width="33.5703125" bestFit="1" customWidth="1"/>
    <col min="8" max="8" width="7.5703125" bestFit="1" customWidth="1"/>
    <col min="9" max="9" width="7.85546875" bestFit="1" customWidth="1"/>
    <col min="10" max="10" width="8.5703125" bestFit="1" customWidth="1"/>
    <col min="11" max="11" width="12.5703125" bestFit="1" customWidth="1"/>
    <col min="14" max="14" width="0" hidden="1" customWidth="1"/>
  </cols>
  <sheetData>
    <row r="1" spans="1:14">
      <c r="A1" t="s">
        <v>94</v>
      </c>
      <c r="N1">
        <v>9</v>
      </c>
    </row>
    <row r="2" spans="1:14">
      <c r="A2" t="s">
        <v>95</v>
      </c>
      <c r="C2" t="s">
        <v>96</v>
      </c>
      <c r="D2" t="s">
        <v>97</v>
      </c>
      <c r="N2">
        <v>10</v>
      </c>
    </row>
    <row r="3" spans="1:14">
      <c r="A3" t="s">
        <v>98</v>
      </c>
      <c r="N3">
        <v>0</v>
      </c>
    </row>
    <row r="4" spans="1:14">
      <c r="A4" t="s">
        <v>99</v>
      </c>
      <c r="N4">
        <v>0</v>
      </c>
    </row>
    <row r="5" spans="1:14">
      <c r="A5" t="s">
        <v>100</v>
      </c>
      <c r="N5">
        <v>0</v>
      </c>
    </row>
    <row r="6" spans="1:14">
      <c r="A6" t="s">
        <v>101</v>
      </c>
      <c r="N6">
        <v>56</v>
      </c>
    </row>
    <row r="7" spans="1:14">
      <c r="A7" t="s">
        <v>102</v>
      </c>
      <c r="B7">
        <v>64</v>
      </c>
      <c r="D7" s="1" t="s">
        <v>103</v>
      </c>
      <c r="E7" t="s">
        <v>104</v>
      </c>
      <c r="N7">
        <v>16</v>
      </c>
    </row>
    <row r="8" spans="1:14">
      <c r="A8" t="s">
        <v>105</v>
      </c>
      <c r="B8">
        <v>1</v>
      </c>
      <c r="N8">
        <v>27</v>
      </c>
    </row>
    <row r="9" spans="1:14">
      <c r="A9" t="s">
        <v>106</v>
      </c>
      <c r="B9">
        <v>2</v>
      </c>
      <c r="C9" t="s">
        <v>107</v>
      </c>
      <c r="D9">
        <v>65</v>
      </c>
      <c r="N9">
        <v>31</v>
      </c>
    </row>
    <row r="10" spans="1:14">
      <c r="A10" s="2" t="s">
        <v>108</v>
      </c>
      <c r="B10" s="2">
        <f ca="1">COUNTA(OFFSET(ARMSA_P4_B_raw!A2,0,0,D9-B9+1,1))</f>
        <v>64</v>
      </c>
      <c r="N10">
        <v>32</v>
      </c>
    </row>
    <row r="11" spans="1:14">
      <c r="A11" t="s">
        <v>109</v>
      </c>
      <c r="N11">
        <v>31</v>
      </c>
    </row>
    <row r="12" spans="1:14">
      <c r="A12" t="s">
        <v>110</v>
      </c>
      <c r="N12">
        <v>31</v>
      </c>
    </row>
    <row r="13" spans="1:14">
      <c r="A13" t="s">
        <v>111</v>
      </c>
      <c r="N13">
        <v>30</v>
      </c>
    </row>
    <row r="14" spans="1:14" ht="15.75" thickBot="1">
      <c r="N14">
        <v>8</v>
      </c>
    </row>
    <row r="15" spans="1:14" ht="15.75" thickTop="1">
      <c r="A15" s="50" t="s">
        <v>112</v>
      </c>
      <c r="B15" s="5" t="s">
        <v>113</v>
      </c>
      <c r="C15" s="5" t="s">
        <v>114</v>
      </c>
      <c r="D15" s="5" t="s">
        <v>115</v>
      </c>
      <c r="E15" s="56" t="s">
        <v>116</v>
      </c>
      <c r="G15" s="50" t="s">
        <v>117</v>
      </c>
      <c r="H15" s="5" t="s">
        <v>113</v>
      </c>
      <c r="I15" s="5" t="s">
        <v>114</v>
      </c>
      <c r="J15" s="5" t="s">
        <v>115</v>
      </c>
      <c r="K15" s="56" t="s">
        <v>116</v>
      </c>
      <c r="N15">
        <v>16</v>
      </c>
    </row>
    <row r="16" spans="1:14">
      <c r="A16" s="57" t="s">
        <v>118</v>
      </c>
      <c r="B16" s="7">
        <f ca="1">COUNTIF(OFFSET(ARMSA_P4_B_raw!C2,0,0,D9-B9+1,1), "C")</f>
        <v>0</v>
      </c>
      <c r="C16" s="8">
        <f ca="1">(B16/H56)*100</f>
        <v>0</v>
      </c>
      <c r="D16" s="8">
        <f ca="1">SUM(J17:J17)</f>
        <v>0</v>
      </c>
      <c r="E16" s="58">
        <f ca="1">1-SUM(K17:K17)</f>
        <v>1</v>
      </c>
      <c r="G16" s="52" t="s">
        <v>119</v>
      </c>
      <c r="K16" s="53"/>
      <c r="N16">
        <v>56</v>
      </c>
    </row>
    <row r="17" spans="1:14">
      <c r="A17" s="59" t="s">
        <v>120</v>
      </c>
      <c r="B17">
        <f ca="1">COUNTIF(OFFSET(ARMSA_P4_B_raw!C2,0,0,D9-B9+1,1), "Al")</f>
        <v>8</v>
      </c>
      <c r="C17" s="4">
        <f ca="1">(B17/H56)*100</f>
        <v>16.326530612244898</v>
      </c>
      <c r="D17" s="4">
        <f ca="1">SUM(J19:J19)</f>
        <v>0</v>
      </c>
      <c r="E17" s="60">
        <f ca="1">1-SUM(K19:K19)</f>
        <v>0</v>
      </c>
      <c r="G17" s="59" t="s">
        <v>121</v>
      </c>
      <c r="H17">
        <f ca="1">COUNTIF(OFFSET(ARMSA_P4_B_raw!A2,0,0,D9-B9+1,1),"C")</f>
        <v>0</v>
      </c>
      <c r="I17" s="4">
        <f ca="1">(H17/H56)*100</f>
        <v>0</v>
      </c>
      <c r="J17" s="4">
        <f ca="1">IF(H17=0,0,-1*((H17/B16)*(LN(H17/B16))))</f>
        <v>0</v>
      </c>
      <c r="K17" s="60">
        <f ca="1">IF(H17=0,0,((H17/B16)^2))</f>
        <v>0</v>
      </c>
      <c r="N17">
        <v>7</v>
      </c>
    </row>
    <row r="18" spans="1:14">
      <c r="A18" s="57" t="s">
        <v>122</v>
      </c>
      <c r="B18" s="7">
        <f ca="1">COUNTIF(OFFSET(ARMSA_P4_B_raw!C2,0,0,D9-B9+1,1), "An")</f>
        <v>17</v>
      </c>
      <c r="C18" s="8">
        <f ca="1">(B18/H56)*100</f>
        <v>34.693877551020407</v>
      </c>
      <c r="D18" s="8">
        <f ca="1">SUM(J21:J23)</f>
        <v>0</v>
      </c>
      <c r="E18" s="58">
        <f ca="1">1-SUM(K21:K23)</f>
        <v>0</v>
      </c>
      <c r="G18" s="52" t="s">
        <v>123</v>
      </c>
      <c r="K18" s="53"/>
    </row>
    <row r="19" spans="1:14">
      <c r="A19" s="59" t="s">
        <v>124</v>
      </c>
      <c r="B19">
        <f ca="1">COUNTIF(OFFSET(ARMSA_P4_B_raw!C2,0,0,D9-B9+1,1), "Ar")</f>
        <v>1</v>
      </c>
      <c r="C19" s="4">
        <f ca="1">(B19/H56)*100</f>
        <v>2.0408163265306123</v>
      </c>
      <c r="D19" s="4">
        <f ca="1">SUM(J25:J29)</f>
        <v>0</v>
      </c>
      <c r="E19" s="60">
        <f ca="1">1-SUM(K25:K29)</f>
        <v>0</v>
      </c>
      <c r="G19" s="59" t="s">
        <v>125</v>
      </c>
      <c r="H19">
        <f ca="1">COUNTIF(OFFSET(ARMSA_P4_B_raw!A2,0,0,D9-B9+1,1),"Rp")</f>
        <v>8</v>
      </c>
      <c r="I19" s="4">
        <f ca="1">(H19/H56)*100</f>
        <v>16.326530612244898</v>
      </c>
      <c r="J19" s="4">
        <f ca="1">IF(H19=0,0,-1*((H19/B17)*(LN(H19/B17))))</f>
        <v>0</v>
      </c>
      <c r="K19" s="60">
        <f ca="1">IF(H19=0,0,((H19/B17)^2))</f>
        <v>1</v>
      </c>
    </row>
    <row r="20" spans="1:14">
      <c r="A20" s="57" t="s">
        <v>126</v>
      </c>
      <c r="B20" s="7">
        <f ca="1">COUNTIF(OFFSET(ARMSA_P4_B_raw!C2,0,0,D9-B9+1,1), "B")</f>
        <v>0</v>
      </c>
      <c r="C20" s="8">
        <f ca="1">(B20/H56)*100</f>
        <v>0</v>
      </c>
      <c r="D20" s="8">
        <f ca="1">SUM(J31:J32)</f>
        <v>0</v>
      </c>
      <c r="E20" s="58">
        <f ca="1">1-SUM(K31:K32)</f>
        <v>1</v>
      </c>
      <c r="G20" s="52" t="s">
        <v>127</v>
      </c>
      <c r="K20" s="53"/>
    </row>
    <row r="21" spans="1:14">
      <c r="A21" s="59" t="s">
        <v>128</v>
      </c>
      <c r="B21">
        <f ca="1">COUNTIF(OFFSET(ARMSA_P4_B_raw!C2,0,0,D9-B9+1,1), "Bl")</f>
        <v>5</v>
      </c>
      <c r="C21" s="4">
        <f ca="1">(B21/H56)*100</f>
        <v>10.204081632653061</v>
      </c>
      <c r="D21" s="4">
        <f ca="1">SUM(J34:J35)</f>
        <v>0</v>
      </c>
      <c r="E21" s="60">
        <f ca="1">1-SUM(K34:K35)</f>
        <v>0</v>
      </c>
      <c r="G21" s="59" t="s">
        <v>129</v>
      </c>
      <c r="H21">
        <f ca="1">COUNTIF(OFFSET(ARMSA_P4_B_raw!A2,0,0,D9-B9+1,1),"Aph")</f>
        <v>0</v>
      </c>
      <c r="I21" s="4">
        <f ca="1">(H21/H56)*100</f>
        <v>0</v>
      </c>
      <c r="J21" s="4">
        <f ca="1">IF(H21=0,0,-1*((H21/B18)*(LN(H21/B18))))</f>
        <v>0</v>
      </c>
      <c r="K21" s="60">
        <f ca="1">IF(H21=0,0,((H21/B18)^2))</f>
        <v>0</v>
      </c>
    </row>
    <row r="22" spans="1:14">
      <c r="A22" s="57" t="s">
        <v>130</v>
      </c>
      <c r="B22" s="7">
        <f ca="1">COUNTIF(OFFSET(ARMSA_P4_B_raw!C2,0,0,D9-B9+1,1), "M")</f>
        <v>2</v>
      </c>
      <c r="C22" s="8">
        <f ca="1">(B22/H56)*100</f>
        <v>4.0816326530612246</v>
      </c>
      <c r="D22" s="8">
        <f ca="1">SUM(J37:J40)</f>
        <v>0.69314718055994529</v>
      </c>
      <c r="E22" s="58">
        <f ca="1">1-SUM(K37:K40)</f>
        <v>0.5</v>
      </c>
      <c r="G22" s="59" t="s">
        <v>131</v>
      </c>
      <c r="H22">
        <f ca="1">COUNTIF(OFFSET(ARMSA_P4_B_raw!A2,0,0,D9-B9+1,1),"Pol")</f>
        <v>0</v>
      </c>
      <c r="I22" s="4">
        <f ca="1">(H22/H56)*100</f>
        <v>0</v>
      </c>
      <c r="J22" s="4">
        <f ca="1">IF(H22=0,0,-1*((H22/B18)*(LN(H22/B18))))</f>
        <v>0</v>
      </c>
      <c r="K22" s="60">
        <f ca="1">IF(H22=0,0,((H22/B18)^2))</f>
        <v>0</v>
      </c>
    </row>
    <row r="23" spans="1:14">
      <c r="A23" s="59" t="s">
        <v>132</v>
      </c>
      <c r="B23">
        <f ca="1">COUNTIF(OFFSET(ARMSA_P4_B_raw!C2,0,0,D9-B9+1,1), "Mu")</f>
        <v>4</v>
      </c>
      <c r="C23" s="4">
        <f ca="1">(B23/H56)*100</f>
        <v>8.1632653061224492</v>
      </c>
      <c r="D23" s="4">
        <f ca="1">SUM(J42:J42)</f>
        <v>0</v>
      </c>
      <c r="E23" s="60">
        <f ca="1">1-SUM(K42:K42)</f>
        <v>0</v>
      </c>
      <c r="G23" s="59" t="s">
        <v>133</v>
      </c>
      <c r="H23">
        <f ca="1">COUNTIF(OFFSET(ARMSA_P4_B_raw!A2,0,0,D9-B9+1,1),"Ser")</f>
        <v>17</v>
      </c>
      <c r="I23" s="4">
        <f ca="1">(H23/H56)*100</f>
        <v>34.693877551020407</v>
      </c>
      <c r="J23" s="4">
        <f ca="1">IF(H23=0,0,-1*((H23/B18)*(LN(H23/B18))))</f>
        <v>0</v>
      </c>
      <c r="K23" s="60">
        <f ca="1">IF(H23=0,0,((H23/B18)^2))</f>
        <v>1</v>
      </c>
    </row>
    <row r="24" spans="1:14">
      <c r="A24" s="57" t="s">
        <v>134</v>
      </c>
      <c r="B24" s="7">
        <f ca="1">COUNTIF(OFFSET(ARMSA_P4_B_raw!C2,0,0,D9-B9+1,1), "Po")</f>
        <v>10</v>
      </c>
      <c r="C24" s="8">
        <f ca="1">(B24/H56)*100</f>
        <v>20.408163265306122</v>
      </c>
      <c r="D24" s="8">
        <f ca="1">SUM(J44:J46)</f>
        <v>0</v>
      </c>
      <c r="E24" s="58">
        <f ca="1">1-SUM(K44:K46)</f>
        <v>0</v>
      </c>
      <c r="G24" s="52" t="s">
        <v>135</v>
      </c>
      <c r="K24" s="53"/>
    </row>
    <row r="25" spans="1:14">
      <c r="A25" s="59" t="s">
        <v>136</v>
      </c>
      <c r="B25">
        <f ca="1">COUNTIF(OFFSET(ARMSA_P4_B_raw!C2,0,0,D9-B9+1,1), "UC")</f>
        <v>0</v>
      </c>
      <c r="C25" s="4">
        <f ca="1">(B25/H56)*100</f>
        <v>0</v>
      </c>
      <c r="D25" s="4">
        <f ca="1">SUM(J48:J48)</f>
        <v>0</v>
      </c>
      <c r="E25" s="60">
        <f ca="1">1-SUM(K48:K48)</f>
        <v>1</v>
      </c>
      <c r="G25" s="59" t="s">
        <v>137</v>
      </c>
      <c r="H25">
        <f ca="1">COUNTIF(OFFSET(ARMSA_P4_B_raw!A2,0,0,D9-B9+1,1),"BalSp1")</f>
        <v>1</v>
      </c>
      <c r="I25" s="4">
        <f ca="1">(H25/H56)*100</f>
        <v>2.0408163265306123</v>
      </c>
      <c r="J25" s="4">
        <f ca="1">IF(H25=0,0,-1*((H25/B19)*(LN(H25/B19))))</f>
        <v>0</v>
      </c>
      <c r="K25" s="60">
        <f ca="1">IF(H25=0,0,((H25/B19)^2))</f>
        <v>1</v>
      </c>
    </row>
    <row r="26" spans="1:14">
      <c r="A26" s="57" t="s">
        <v>138</v>
      </c>
      <c r="B26" s="7">
        <f ca="1">COUNTIF(OFFSET(ARMSA_P4_B_raw!C2,0,0,D9-B9+1,1), "UnI")</f>
        <v>2</v>
      </c>
      <c r="C26" s="8">
        <f ca="1">(B26/H56)*100</f>
        <v>4.0816326530612246</v>
      </c>
      <c r="D26" s="8">
        <f ca="1">SUM(J50:J53)</f>
        <v>0</v>
      </c>
      <c r="E26" s="58">
        <f ca="1">1-SUM(K50:K53)</f>
        <v>0</v>
      </c>
      <c r="G26" s="59" t="s">
        <v>139</v>
      </c>
      <c r="H26">
        <f ca="1">COUNTIF(OFFSET(ARMSA_P4_B_raw!A2,0,0,D9-B9+1,1),"BalSp2")</f>
        <v>0</v>
      </c>
      <c r="I26" s="4">
        <f ca="1">(H26/H56)*100</f>
        <v>0</v>
      </c>
      <c r="J26" s="4">
        <f ca="1">IF(H26=0,0,-1*((H26/B19)*(LN(H26/B19))))</f>
        <v>0</v>
      </c>
      <c r="K26" s="60">
        <f ca="1">IF(H26=0,0,((H26/B19)^2))</f>
        <v>0</v>
      </c>
    </row>
    <row r="27" spans="1:14">
      <c r="A27" s="59" t="s">
        <v>140</v>
      </c>
      <c r="B27">
        <f ca="1">COUNTIF(OFFSET(ARMSA_P4_B_raw!C2,0,0,D9-B9+1,1), "T")</f>
        <v>15</v>
      </c>
      <c r="C27" s="4">
        <f ca="1">(B27/B28)*100</f>
        <v>23.4375</v>
      </c>
      <c r="E27" s="53"/>
      <c r="G27" s="59" t="s">
        <v>141</v>
      </c>
      <c r="H27">
        <f ca="1">COUNTIF(OFFSET(ARMSA_P4_B_raw!A2,0,0,D9-B9+1,1),"Cir")</f>
        <v>0</v>
      </c>
      <c r="I27" s="4">
        <f ca="1">(H27/H56)*100</f>
        <v>0</v>
      </c>
      <c r="J27" s="4">
        <f ca="1">IF(H27=0,0,-1*((H27/B19)*(LN(H27/B19))))</f>
        <v>0</v>
      </c>
      <c r="K27" s="60">
        <f ca="1">IF(H27=0,0,((H27/B19)^2))</f>
        <v>0</v>
      </c>
    </row>
    <row r="28" spans="1:14">
      <c r="A28" s="52" t="s">
        <v>142</v>
      </c>
      <c r="B28" s="2">
        <f ca="1">SUM(B16:B27)</f>
        <v>64</v>
      </c>
      <c r="C28" s="9">
        <f ca="1">SUM(C16:C27)-C27</f>
        <v>99.999999999999986</v>
      </c>
      <c r="E28" s="53"/>
      <c r="G28" s="59" t="s">
        <v>143</v>
      </c>
      <c r="H28">
        <f ca="1">COUNTIF(OFFSET(ARMSA_P4_B_raw!A2,0,0,D9-B9+1,1),"PisL")</f>
        <v>0</v>
      </c>
      <c r="I28" s="4">
        <f ca="1">(H28/H56)*100</f>
        <v>0</v>
      </c>
      <c r="J28" s="4">
        <f ca="1">IF(H28=0,0,-1*((H28/B19)*(LN(H28/B19))))</f>
        <v>0</v>
      </c>
      <c r="K28" s="60">
        <f ca="1">IF(H28=0,0,((H28/B19)^2))</f>
        <v>0</v>
      </c>
    </row>
    <row r="29" spans="1:14">
      <c r="A29" s="59"/>
      <c r="E29" s="53"/>
      <c r="G29" s="59" t="s">
        <v>144</v>
      </c>
      <c r="H29">
        <f ca="1">COUNTIF(OFFSET(ARMSA_P4_B_raw!A2,0,0,D9-B9+1,1),"VerS")</f>
        <v>0</v>
      </c>
      <c r="I29" s="4">
        <f ca="1">(H29/H56)*100</f>
        <v>0</v>
      </c>
      <c r="J29" s="4">
        <f ca="1">IF(H29=0,0,-1*((H29/B19)*(LN(H29/B19))))</f>
        <v>0</v>
      </c>
      <c r="K29" s="60">
        <f ca="1">IF(H29=0,0,((H29/B19)^2))</f>
        <v>0</v>
      </c>
    </row>
    <row r="30" spans="1:14">
      <c r="A30" s="52" t="s">
        <v>145</v>
      </c>
      <c r="E30" s="53"/>
      <c r="G30" s="52" t="s">
        <v>146</v>
      </c>
      <c r="K30" s="53"/>
    </row>
    <row r="31" spans="1:14" ht="15.75" thickBot="1">
      <c r="A31" s="54" t="s">
        <v>147</v>
      </c>
      <c r="B31" s="12"/>
      <c r="C31" s="12"/>
      <c r="D31" s="12"/>
      <c r="E31" s="55"/>
      <c r="G31" s="59" t="s">
        <v>148</v>
      </c>
      <c r="H31">
        <f ca="1">COUNTIF(OFFSET(ARMSA_P4_B_raw!A2,0,0,D9-B9+1,1),"BrB")</f>
        <v>0</v>
      </c>
      <c r="I31" s="4">
        <f ca="1">(H31/H56)*100</f>
        <v>0</v>
      </c>
      <c r="J31" s="4">
        <f ca="1">IF(H31=0,0,-1*((H31/B20)*(LN(H31/B20))))</f>
        <v>0</v>
      </c>
      <c r="K31" s="60">
        <f ca="1">IF(H31=0,0,((H31/B20)^2))</f>
        <v>0</v>
      </c>
    </row>
    <row r="32" spans="1:14" ht="15.75" thickTop="1">
      <c r="G32" s="59" t="s">
        <v>149</v>
      </c>
      <c r="H32">
        <f ca="1">COUNTIF(OFFSET(ARMSA_P4_B_raw!A2,0,0,D9-B9+1,1),"PlaP")</f>
        <v>0</v>
      </c>
      <c r="I32" s="4">
        <f ca="1">(H32/H56)*100</f>
        <v>0</v>
      </c>
      <c r="J32" s="4">
        <f ca="1">IF(H32=0,0,-1*((H32/B20)*(LN(H32/B20))))</f>
        <v>0</v>
      </c>
      <c r="K32" s="60">
        <f ca="1">IF(H32=0,0,((H32/B20)^2))</f>
        <v>0</v>
      </c>
    </row>
    <row r="33" spans="7:11">
      <c r="G33" s="52" t="s">
        <v>150</v>
      </c>
      <c r="K33" s="53"/>
    </row>
    <row r="34" spans="7:11">
      <c r="G34" s="59" t="s">
        <v>151</v>
      </c>
      <c r="H34">
        <f ca="1">COUNTIF(OFFSET(ARMSA_P4_B_raw!A2,0,0,D9-B9+1,1),"NA")</f>
        <v>5</v>
      </c>
      <c r="I34" s="4">
        <f ca="1">(H34/H56)*100</f>
        <v>10.204081632653061</v>
      </c>
      <c r="J34" s="4">
        <f ca="1">IF(H34=0,0,-1*((H34/B21)*(LN(H34/B21))))</f>
        <v>0</v>
      </c>
      <c r="K34" s="60">
        <f ca="1">IF(H34=0,0,((H34/B21)^2))</f>
        <v>1</v>
      </c>
    </row>
    <row r="35" spans="7:11">
      <c r="G35" s="59" t="s">
        <v>152</v>
      </c>
      <c r="H35">
        <f ca="1">COUNTIF(OFFSET(ARMSA_P4_B_raw!A2,0,0,D9-B9+1,1),"Uncol")</f>
        <v>0</v>
      </c>
      <c r="I35" s="4">
        <f ca="1">(H35/H56)*100</f>
        <v>0</v>
      </c>
      <c r="J35" s="4">
        <f ca="1">IF(H35=0,0,-1*((H35/B21)*(LN(H35/B21))))</f>
        <v>0</v>
      </c>
      <c r="K35" s="60">
        <f ca="1">IF(H35=0,0,((H35/B21)^2))</f>
        <v>0</v>
      </c>
    </row>
    <row r="36" spans="7:11">
      <c r="G36" s="52" t="s">
        <v>153</v>
      </c>
      <c r="K36" s="53"/>
    </row>
    <row r="37" spans="7:11">
      <c r="G37" s="59" t="s">
        <v>154</v>
      </c>
      <c r="H37">
        <f ca="1">COUNTIF(OFFSET(ARMSA_P4_B_raw!A2,0,0,D9-B9+1,1),"AnoE")</f>
        <v>1</v>
      </c>
      <c r="I37" s="4">
        <f ca="1">(H37/H56)*100</f>
        <v>2.0408163265306123</v>
      </c>
      <c r="J37" s="4">
        <f ca="1">IF(H37=0,0,-1*((H37/B22)*(LN(H37/B22))))</f>
        <v>0.34657359027997264</v>
      </c>
      <c r="K37" s="60">
        <f ca="1">IF(H37=0,0,((H37/B22)^2))</f>
        <v>0.25</v>
      </c>
    </row>
    <row r="38" spans="7:11">
      <c r="G38" s="59" t="s">
        <v>155</v>
      </c>
      <c r="H38">
        <f ca="1">COUNTIF(OFFSET(ARMSA_P4_B_raw!A2,0,0,D9-B9+1,1),"HiaA")</f>
        <v>0</v>
      </c>
      <c r="I38" s="4">
        <f ca="1">(H38/H56)*100</f>
        <v>0</v>
      </c>
      <c r="J38" s="4">
        <f ca="1">IF(H38=0,0,-1*((H38/B22)*(LN(H38/B22))))</f>
        <v>0</v>
      </c>
      <c r="K38" s="60">
        <f ca="1">IF(H38=0,0,((H38/B22)^2))</f>
        <v>0</v>
      </c>
    </row>
    <row r="39" spans="7:11">
      <c r="G39" s="59" t="s">
        <v>156</v>
      </c>
      <c r="H39">
        <f ca="1">COUNTIF(OFFSET(ARMSA_P4_B_raw!A2,0,0,D9-B9+1,1),"MytG")</f>
        <v>1</v>
      </c>
      <c r="I39" s="4">
        <f ca="1">(H39/H56)*100</f>
        <v>2.0408163265306123</v>
      </c>
      <c r="J39" s="4">
        <f ca="1">IF(H39=0,0,-1*((H39/B22)*(LN(H39/B22))))</f>
        <v>0.34657359027997264</v>
      </c>
      <c r="K39" s="60">
        <f ca="1">IF(H39=0,0,((H39/B22)^2))</f>
        <v>0.25</v>
      </c>
    </row>
    <row r="40" spans="7:11">
      <c r="G40" s="59" t="s">
        <v>157</v>
      </c>
      <c r="H40">
        <f ca="1">COUNTIF(OFFSET(ARMSA_P4_B_raw!A2,0,0,D9-B9+1,1),"PatSp")</f>
        <v>0</v>
      </c>
      <c r="I40" s="4">
        <f ca="1">(H40/H56)*100</f>
        <v>0</v>
      </c>
      <c r="J40" s="4">
        <f ca="1">IF(H40=0,0,-1*((H40/B22)*(LN(H40/B22))))</f>
        <v>0</v>
      </c>
      <c r="K40" s="60">
        <f ca="1">IF(H40=0,0,((H40/B22)^2))</f>
        <v>0</v>
      </c>
    </row>
    <row r="41" spans="7:11">
      <c r="G41" s="52" t="s">
        <v>158</v>
      </c>
      <c r="K41" s="53"/>
    </row>
    <row r="42" spans="7:11">
      <c r="G42" s="59" t="s">
        <v>159</v>
      </c>
      <c r="H42">
        <f ca="1">COUNTIF(OFFSET(ARMSA_P4_B_raw!A2,0,0,D9-B9+1,1),"Mu")</f>
        <v>4</v>
      </c>
      <c r="I42" s="4">
        <f ca="1">(H42/H56)*100</f>
        <v>8.1632653061224492</v>
      </c>
      <c r="J42" s="4">
        <f ca="1">IF(H42=0,0,-1*((H42/B23)*(LN(H42/B23))))</f>
        <v>0</v>
      </c>
      <c r="K42" s="60">
        <f ca="1">IF(H42=0,0,((H42/B23)^2))</f>
        <v>1</v>
      </c>
    </row>
    <row r="43" spans="7:11">
      <c r="G43" s="52" t="s">
        <v>160</v>
      </c>
      <c r="K43" s="53"/>
    </row>
    <row r="44" spans="7:11">
      <c r="G44" s="59" t="s">
        <v>161</v>
      </c>
      <c r="H44">
        <f ca="1">COUNTIF(OFFSET(ARMSA_P4_B_raw!A2,0,0,D9-B9+1,1),"Po1")</f>
        <v>0</v>
      </c>
      <c r="I44" s="4">
        <f ca="1">(H44/H56)*100</f>
        <v>0</v>
      </c>
      <c r="J44" s="4">
        <f ca="1">IF(H44=0,0,-1*((H44/B24)*(LN(H44/B24))))</f>
        <v>0</v>
      </c>
      <c r="K44" s="60">
        <f ca="1">IF(H44=0,0,((H44/B24)^2))</f>
        <v>0</v>
      </c>
    </row>
    <row r="45" spans="7:11">
      <c r="G45" s="59" t="s">
        <v>162</v>
      </c>
      <c r="H45">
        <f ca="1">COUNTIF(OFFSET(ARMSA_P4_B_raw!A2,0,0,D9-B9+1,1),"Po2")</f>
        <v>0</v>
      </c>
      <c r="I45" s="4">
        <f ca="1">(H45/H56)*100</f>
        <v>0</v>
      </c>
      <c r="J45" s="4">
        <f ca="1">IF(H45=0,0,-1*((H45/B24)*(LN(H45/B24))))</f>
        <v>0</v>
      </c>
      <c r="K45" s="60">
        <f ca="1">IF(H45=0,0,((H45/B24)^2))</f>
        <v>0</v>
      </c>
    </row>
    <row r="46" spans="7:11">
      <c r="G46" s="59" t="s">
        <v>163</v>
      </c>
      <c r="H46">
        <f ca="1">COUNTIF(OFFSET(ARMSA_P4_B_raw!A2,0,0,D9-B9+1,1),"Po")</f>
        <v>10</v>
      </c>
      <c r="I46" s="4">
        <f ca="1">(H46/H56)*100</f>
        <v>20.408163265306122</v>
      </c>
      <c r="J46" s="4">
        <f ca="1">IF(H46=0,0,-1*((H46/B24)*(LN(H46/B24))))</f>
        <v>0</v>
      </c>
      <c r="K46" s="60">
        <f ca="1">IF(H46=0,0,((H46/B24)^2))</f>
        <v>1</v>
      </c>
    </row>
    <row r="47" spans="7:11">
      <c r="G47" s="52" t="s">
        <v>164</v>
      </c>
      <c r="K47" s="53"/>
    </row>
    <row r="48" spans="7:11">
      <c r="G48" s="59" t="s">
        <v>165</v>
      </c>
      <c r="H48">
        <f ca="1">COUNTIF(OFFSET(ARMSA_P4_B_raw!A2,0,0,D9-B9+1,1),"Asc")</f>
        <v>0</v>
      </c>
      <c r="I48" s="4">
        <f ca="1">(H48/H56)*100</f>
        <v>0</v>
      </c>
      <c r="J48" s="4">
        <f ca="1">IF(H48=0,0,-1*((H48/B25)*(LN(H48/B25))))</f>
        <v>0</v>
      </c>
      <c r="K48" s="60">
        <f ca="1">IF(H48=0,0,((H48/B25)^2))</f>
        <v>0</v>
      </c>
    </row>
    <row r="49" spans="7:11">
      <c r="G49" s="52" t="s">
        <v>166</v>
      </c>
      <c r="K49" s="53"/>
    </row>
    <row r="50" spans="7:11">
      <c r="G50" s="59" t="s">
        <v>167</v>
      </c>
      <c r="H50">
        <f ca="1">COUNTIF(OFFSET(ARMSA_P4_B_raw!A2,0,0,D9-B9+1,1),"UnI")</f>
        <v>0</v>
      </c>
      <c r="I50" s="4">
        <f ca="1">(H50/H56)*100</f>
        <v>0</v>
      </c>
      <c r="J50" s="4">
        <f ca="1">IF(H50=0,0,-1*((H50/B26)*(LN(H50/B26))))</f>
        <v>0</v>
      </c>
      <c r="K50" s="60">
        <f ca="1">IF(H50=0,0,((H50/B26)^2))</f>
        <v>0</v>
      </c>
    </row>
    <row r="51" spans="7:11">
      <c r="G51" s="59" t="s">
        <v>168</v>
      </c>
      <c r="H51">
        <f ca="1">COUNTIF(OFFSET(ARMSA_P4_B_raw!A2,0,0,D9-B9+1,1),"UnI1")</f>
        <v>2</v>
      </c>
      <c r="I51" s="4">
        <f ca="1">(H51/H56)*100</f>
        <v>4.0816326530612246</v>
      </c>
      <c r="J51" s="4">
        <f ca="1">IF(H51=0,0,-1*((H51/B26)*(LN(H51/B26))))</f>
        <v>0</v>
      </c>
      <c r="K51" s="60">
        <f ca="1">IF(H51=0,0,((H51/B26)^2))</f>
        <v>1</v>
      </c>
    </row>
    <row r="52" spans="7:11">
      <c r="G52" s="59" t="s">
        <v>169</v>
      </c>
      <c r="H52">
        <f ca="1">COUNTIF(OFFSET(ARMSA_P4_B_raw!A2,0,0,D9-B9+1,1),"UnI2")</f>
        <v>0</v>
      </c>
      <c r="I52" s="4">
        <f ca="1">(H52/H56)*100</f>
        <v>0</v>
      </c>
      <c r="J52" s="4">
        <f ca="1">IF(H52=0,0,-1*((H52/B26)*(LN(H52/B26))))</f>
        <v>0</v>
      </c>
      <c r="K52" s="60">
        <f ca="1">IF(H52=0,0,((H52/B26)^2))</f>
        <v>0</v>
      </c>
    </row>
    <row r="53" spans="7:11">
      <c r="G53" s="59" t="s">
        <v>170</v>
      </c>
      <c r="H53">
        <f ca="1">COUNTIF(OFFSET(ARMSA_P4_B_raw!A2,0,0,D9-B9+1,1),"UnI3")</f>
        <v>0</v>
      </c>
      <c r="I53" s="4">
        <f ca="1">(H53/H56)*100</f>
        <v>0</v>
      </c>
      <c r="J53" s="4">
        <f ca="1">IF(H53=0,0,-1*((H53/B26)*(LN(H53/B26))))</f>
        <v>0</v>
      </c>
      <c r="K53" s="60">
        <f ca="1">IF(H53=0,0,((H53/B26)^2))</f>
        <v>0</v>
      </c>
    </row>
    <row r="54" spans="7:11">
      <c r="G54" s="52" t="s">
        <v>171</v>
      </c>
      <c r="K54" s="53"/>
    </row>
    <row r="55" spans="7:11">
      <c r="G55" s="59" t="s">
        <v>172</v>
      </c>
      <c r="H55">
        <f ca="1">COUNTIF(OFFSET(ARMSA_P4_B_raw!A2,0,0,D9-B9+1,1),"T")</f>
        <v>15</v>
      </c>
      <c r="I55" s="4">
        <f ca="1">(H55/SUM(H15:H55))*100</f>
        <v>23.4375</v>
      </c>
      <c r="J55" s="4"/>
      <c r="K55" s="60">
        <f ca="1">IF(H55=0,0,((H55/B27)^2))</f>
        <v>1</v>
      </c>
    </row>
    <row r="56" spans="7:11" ht="15.75" thickBot="1">
      <c r="G56" s="61" t="s">
        <v>173</v>
      </c>
      <c r="H56" s="13">
        <f ca="1">SUM(H16:H53)</f>
        <v>49</v>
      </c>
      <c r="I56" s="13">
        <f ca="1">SUM(I16:I53)</f>
        <v>100.00000000000001</v>
      </c>
      <c r="J56" s="12"/>
      <c r="K56" s="55"/>
    </row>
    <row r="57" spans="7:11" ht="15.75" thickTop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Iñigo</dc:creator>
  <cp:keywords/>
  <dc:description/>
  <cp:lastModifiedBy>Iñigo Muxika</cp:lastModifiedBy>
  <cp:revision/>
  <dcterms:created xsi:type="dcterms:W3CDTF">2021-05-13T10:34:35Z</dcterms:created>
  <dcterms:modified xsi:type="dcterms:W3CDTF">2022-06-09T10:34:02Z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2f01cf0-dd39-4ca8-8ed8-80cbd24f5bed_Enabled">
    <vt:lpwstr>true</vt:lpwstr>
  </property>
  <property fmtid="{D5CDD505-2E9C-101B-9397-08002B2CF9AE}" pid="3" name="MSIP_Label_92f01cf0-dd39-4ca8-8ed8-80cbd24f5bed_SetDate">
    <vt:lpwstr>2022-06-09T08:31:48Z</vt:lpwstr>
  </property>
  <property fmtid="{D5CDD505-2E9C-101B-9397-08002B2CF9AE}" pid="4" name="MSIP_Label_92f01cf0-dd39-4ca8-8ed8-80cbd24f5bed_Method">
    <vt:lpwstr>Standard</vt:lpwstr>
  </property>
  <property fmtid="{D5CDD505-2E9C-101B-9397-08002B2CF9AE}" pid="5" name="MSIP_Label_92f01cf0-dd39-4ca8-8ed8-80cbd24f5bed_Name">
    <vt:lpwstr>Interno</vt:lpwstr>
  </property>
  <property fmtid="{D5CDD505-2E9C-101B-9397-08002B2CF9AE}" pid="6" name="MSIP_Label_92f01cf0-dd39-4ca8-8ed8-80cbd24f5bed_SiteId">
    <vt:lpwstr>6219f119-3e79-4e7f-acde-a5750808cd9b</vt:lpwstr>
  </property>
  <property fmtid="{D5CDD505-2E9C-101B-9397-08002B2CF9AE}" pid="7" name="MSIP_Label_92f01cf0-dd39-4ca8-8ed8-80cbd24f5bed_ActionId">
    <vt:lpwstr>e8a4ff76-f24c-40da-a722-5059ce13ded1</vt:lpwstr>
  </property>
  <property fmtid="{D5CDD505-2E9C-101B-9397-08002B2CF9AE}" pid="8" name="MSIP_Label_92f01cf0-dd39-4ca8-8ed8-80cbd24f5bed_ContentBits">
    <vt:lpwstr>0</vt:lpwstr>
  </property>
</Properties>
</file>