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empresas.sharepoint.com/sites/Ingenieriaymovilidad-SIER/Soluciones/23SÍSIFO/2. Tableros en ejecución/Tiempos de viaje/"/>
    </mc:Choice>
  </mc:AlternateContent>
  <xr:revisionPtr revIDLastSave="252" documentId="8_{48A38CE8-A2E0-41C9-BF7A-D21CB978D410}" xr6:coauthVersionLast="47" xr6:coauthVersionMax="47" xr10:uidLastSave="{E2D9E117-62CF-4165-92CA-0947539F8728}"/>
  <bookViews>
    <workbookView xWindow="20370" yWindow="-120" windowWidth="25440" windowHeight="15390" xr2:uid="{0FEE937A-907E-4DD5-98A3-DC1606313207}"/>
  </bookViews>
  <sheets>
    <sheet name="Tabla_Corredores" sheetId="3" r:id="rId1"/>
    <sheet name="BD_Tiempos de viaje" sheetId="2" r:id="rId2"/>
  </sheets>
  <externalReferences>
    <externalReference r:id="rId3"/>
  </externalReferences>
  <definedNames>
    <definedName name="_xlnm._FilterDatabase" localSheetId="0" hidden="1">Tabla_Corredores!$A$1:$T$203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N26" i="3"/>
  <c r="L26" i="3" s="1"/>
  <c r="R26" i="3" s="1"/>
  <c r="P26" i="3"/>
  <c r="N27" i="3"/>
  <c r="P27" i="3"/>
  <c r="L27" i="3" s="1"/>
  <c r="R27" i="3" s="1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N43" i="3"/>
  <c r="L43" i="3" s="1"/>
  <c r="R43" i="3" s="1"/>
  <c r="P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M69" i="3"/>
  <c r="R69" i="3" s="1"/>
  <c r="M70" i="3"/>
  <c r="R70" i="3" s="1"/>
  <c r="M71" i="3"/>
  <c r="R71" i="3" s="1"/>
  <c r="M72" i="3"/>
  <c r="R72" i="3" s="1"/>
  <c r="M73" i="3"/>
  <c r="R73" i="3" s="1"/>
  <c r="M74" i="3"/>
  <c r="R74" i="3" s="1"/>
  <c r="M75" i="3"/>
  <c r="R75" i="3" s="1"/>
  <c r="R76" i="3"/>
  <c r="L77" i="3"/>
  <c r="R77" i="3"/>
  <c r="L78" i="3"/>
  <c r="R78" i="3"/>
  <c r="L79" i="3"/>
  <c r="R79" i="3"/>
  <c r="L80" i="3"/>
  <c r="R80" i="3" s="1"/>
  <c r="L81" i="3"/>
  <c r="R81" i="3"/>
  <c r="L82" i="3"/>
  <c r="R82" i="3"/>
  <c r="L83" i="3"/>
  <c r="R83" i="3"/>
  <c r="L84" i="3"/>
  <c r="R84" i="3" s="1"/>
  <c r="N85" i="3"/>
  <c r="L85" i="3" s="1"/>
  <c r="R85" i="3" s="1"/>
  <c r="P85" i="3"/>
  <c r="L86" i="3"/>
  <c r="R86" i="3"/>
  <c r="L87" i="3"/>
  <c r="R87" i="3" s="1"/>
  <c r="L88" i="3"/>
  <c r="R88" i="3"/>
  <c r="L89" i="3"/>
  <c r="R89" i="3"/>
  <c r="L90" i="3"/>
  <c r="R90" i="3"/>
  <c r="L91" i="3"/>
  <c r="N91" i="3"/>
  <c r="P91" i="3"/>
  <c r="R91" i="3"/>
  <c r="N92" i="3"/>
  <c r="L92" i="3" s="1"/>
  <c r="R92" i="3" s="1"/>
  <c r="P92" i="3"/>
  <c r="L93" i="3"/>
  <c r="N93" i="3"/>
  <c r="P93" i="3"/>
  <c r="R93" i="3"/>
  <c r="N94" i="3"/>
  <c r="L94" i="3" s="1"/>
  <c r="R94" i="3" s="1"/>
  <c r="P94" i="3"/>
  <c r="L95" i="3"/>
  <c r="N95" i="3"/>
  <c r="P95" i="3"/>
  <c r="R95" i="3"/>
  <c r="N96" i="3"/>
  <c r="L96" i="3" s="1"/>
  <c r="R96" i="3" s="1"/>
  <c r="P96" i="3"/>
  <c r="L97" i="3"/>
  <c r="N97" i="3"/>
  <c r="P97" i="3"/>
  <c r="R97" i="3"/>
  <c r="N98" i="3"/>
  <c r="L98" i="3" s="1"/>
  <c r="R98" i="3" s="1"/>
  <c r="P98" i="3"/>
  <c r="L99" i="3"/>
  <c r="N99" i="3"/>
  <c r="P99" i="3"/>
  <c r="R99" i="3"/>
  <c r="N100" i="3"/>
  <c r="L100" i="3" s="1"/>
  <c r="R100" i="3" s="1"/>
  <c r="P100" i="3"/>
  <c r="L101" i="3"/>
  <c r="R101" i="3" s="1"/>
  <c r="L102" i="3"/>
  <c r="R102" i="3"/>
  <c r="L103" i="3"/>
  <c r="R103" i="3"/>
  <c r="L104" i="3"/>
  <c r="R104" i="3"/>
  <c r="L105" i="3"/>
  <c r="R105" i="3" s="1"/>
  <c r="L106" i="3"/>
  <c r="R106" i="3"/>
  <c r="N107" i="3"/>
  <c r="L107" i="3" s="1"/>
  <c r="R107" i="3" s="1"/>
  <c r="P107" i="3"/>
  <c r="L108" i="3"/>
  <c r="N108" i="3"/>
  <c r="P108" i="3"/>
  <c r="R108" i="3"/>
  <c r="N109" i="3"/>
  <c r="L109" i="3" s="1"/>
  <c r="R109" i="3" s="1"/>
  <c r="P109" i="3"/>
  <c r="L110" i="3"/>
  <c r="N110" i="3"/>
  <c r="P110" i="3"/>
  <c r="R110" i="3"/>
  <c r="L111" i="3"/>
  <c r="R111" i="3"/>
  <c r="L112" i="3"/>
  <c r="R112" i="3"/>
  <c r="L113" i="3"/>
  <c r="R113" i="3" s="1"/>
  <c r="N114" i="3"/>
  <c r="L114" i="3" s="1"/>
  <c r="R114" i="3" s="1"/>
  <c r="P114" i="3"/>
  <c r="N115" i="3"/>
  <c r="L115" i="3" s="1"/>
  <c r="R115" i="3" s="1"/>
  <c r="P115" i="3"/>
  <c r="N116" i="3"/>
  <c r="L116" i="3" s="1"/>
  <c r="R116" i="3" s="1"/>
  <c r="P116" i="3"/>
  <c r="L117" i="3"/>
  <c r="R117" i="3"/>
  <c r="L118" i="3"/>
  <c r="R118" i="3" s="1"/>
  <c r="L119" i="3"/>
  <c r="R119" i="3"/>
  <c r="L120" i="3"/>
  <c r="R120" i="3"/>
  <c r="L121" i="3"/>
  <c r="R121" i="3"/>
  <c r="L122" i="3"/>
  <c r="R122" i="3" s="1"/>
  <c r="L123" i="3"/>
  <c r="R123" i="3"/>
  <c r="L124" i="3"/>
  <c r="R124" i="3"/>
  <c r="L125" i="3"/>
  <c r="R125" i="3"/>
  <c r="L126" i="3"/>
  <c r="R126" i="3" s="1"/>
  <c r="L127" i="3"/>
  <c r="R127" i="3"/>
  <c r="L128" i="3"/>
  <c r="R128" i="3"/>
  <c r="L129" i="3"/>
  <c r="R129" i="3"/>
  <c r="L130" i="3"/>
  <c r="R130" i="3" s="1"/>
  <c r="L131" i="3"/>
  <c r="R131" i="3"/>
  <c r="L132" i="3"/>
  <c r="R132" i="3"/>
  <c r="L133" i="3"/>
  <c r="R133" i="3"/>
  <c r="L134" i="3"/>
  <c r="R134" i="3" s="1"/>
  <c r="L135" i="3"/>
  <c r="R135" i="3"/>
  <c r="L136" i="3"/>
  <c r="R136" i="3"/>
  <c r="L137" i="3"/>
  <c r="R137" i="3"/>
  <c r="L138" i="3"/>
  <c r="R138" i="3" s="1"/>
  <c r="L139" i="3"/>
  <c r="R139" i="3"/>
  <c r="L140" i="3"/>
  <c r="R140" i="3"/>
  <c r="L141" i="3"/>
  <c r="R141" i="3"/>
  <c r="L142" i="3"/>
  <c r="R142" i="3" s="1"/>
  <c r="L143" i="3"/>
  <c r="R143" i="3"/>
  <c r="L144" i="3"/>
  <c r="R144" i="3"/>
  <c r="L145" i="3"/>
  <c r="R145" i="3"/>
  <c r="L147" i="3"/>
  <c r="R147" i="3" s="1"/>
  <c r="L148" i="3"/>
  <c r="R148" i="3"/>
  <c r="L193" i="3"/>
  <c r="R193" i="3"/>
  <c r="L194" i="3"/>
  <c r="R194" i="3"/>
  <c r="L195" i="3"/>
  <c r="R195" i="3" s="1"/>
  <c r="L196" i="3"/>
  <c r="R196" i="3"/>
  <c r="L197" i="3"/>
  <c r="R197" i="3"/>
  <c r="L198" i="3"/>
  <c r="R198" i="3"/>
  <c r="L199" i="3"/>
  <c r="R199" i="3" s="1"/>
  <c r="L200" i="3"/>
  <c r="R200" i="3"/>
  <c r="L201" i="3"/>
  <c r="R201" i="3"/>
  <c r="L202" i="3"/>
  <c r="R202" i="3"/>
  <c r="L203" i="3"/>
  <c r="R203" i="3" s="1"/>
  <c r="X11" i="2" l="1"/>
  <c r="Y11" i="2"/>
  <c r="X10" i="2"/>
  <c r="S10" i="2"/>
  <c r="R10" i="2"/>
  <c r="Z10" i="2" s="1"/>
  <c r="Q10" i="2"/>
  <c r="P10" i="2"/>
  <c r="N10" i="2"/>
  <c r="M10" i="2"/>
  <c r="Y10" i="2" s="1"/>
  <c r="K10" i="2"/>
  <c r="J10" i="2"/>
  <c r="I10" i="2"/>
  <c r="H10" i="2"/>
  <c r="G10" i="2"/>
  <c r="O10" i="2" l="1"/>
  <c r="L10" i="2"/>
  <c r="U10" i="2"/>
  <c r="T10" i="2"/>
  <c r="V10" i="2" l="1"/>
  <c r="W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 Marcela Rojas Giraldo</author>
  </authors>
  <commentList>
    <comment ref="M1" authorId="0" shapeId="0" xr:uid="{28798B27-AA5F-4842-B401-C35B26B70E4D}">
      <text>
        <r>
          <rPr>
            <b/>
            <sz val="20"/>
            <color indexed="81"/>
            <rFont val="Tahoma"/>
            <family val="2"/>
          </rPr>
          <t>NO usar tildes, ni 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<sst xmlns="http://schemas.openxmlformats.org/spreadsheetml/2006/main" count="2321" uniqueCount="895">
  <si>
    <t>ID</t>
  </si>
  <si>
    <t>Corredor</t>
  </si>
  <si>
    <t>Sentido</t>
  </si>
  <si>
    <t>Inicio</t>
  </si>
  <si>
    <t>Fin</t>
  </si>
  <si>
    <t>Longitud [km]</t>
  </si>
  <si>
    <t>Proyecto</t>
  </si>
  <si>
    <t>Operación</t>
  </si>
  <si>
    <t>Avenida Regional</t>
  </si>
  <si>
    <t>SN</t>
  </si>
  <si>
    <t>Tugo</t>
  </si>
  <si>
    <t>San Juan</t>
  </si>
  <si>
    <t>Exenta</t>
  </si>
  <si>
    <t>Autopista Sur</t>
  </si>
  <si>
    <t>NS</t>
  </si>
  <si>
    <t>CTI</t>
  </si>
  <si>
    <t>Calle 10</t>
  </si>
  <si>
    <t>Carrera 64C</t>
  </si>
  <si>
    <t>Solla</t>
  </si>
  <si>
    <t>Punto Cero</t>
  </si>
  <si>
    <t>Avenida 80</t>
  </si>
  <si>
    <t>Calle 65</t>
  </si>
  <si>
    <t xml:space="preserve">Calle 30 </t>
  </si>
  <si>
    <t>Calle 30</t>
  </si>
  <si>
    <t>Campos de paz</t>
  </si>
  <si>
    <t>Gestión de velocidad</t>
  </si>
  <si>
    <t>Campoz de paz</t>
  </si>
  <si>
    <t>Avenida Las Palmas</t>
  </si>
  <si>
    <t>Sandiego</t>
  </si>
  <si>
    <t>Chuscalito</t>
  </si>
  <si>
    <t>Avenida El Poblado</t>
  </si>
  <si>
    <t>Calle 12Sur</t>
  </si>
  <si>
    <t>Avenida Guayabal</t>
  </si>
  <si>
    <t>Avenida 33</t>
  </si>
  <si>
    <t>EW</t>
  </si>
  <si>
    <t xml:space="preserve">Autopista Sur </t>
  </si>
  <si>
    <t>TV P.O</t>
  </si>
  <si>
    <t>WE</t>
  </si>
  <si>
    <t>Industriales</t>
  </si>
  <si>
    <t>Avenida San Juan</t>
  </si>
  <si>
    <t>Avenida Ferrocarril</t>
  </si>
  <si>
    <t xml:space="preserve">Barranquilla </t>
  </si>
  <si>
    <t>Barranquilla</t>
  </si>
  <si>
    <t>Avenida Oriental</t>
  </si>
  <si>
    <t>Villanueva</t>
  </si>
  <si>
    <t>Transversal inferior</t>
  </si>
  <si>
    <t>Calle 1 Sur</t>
  </si>
  <si>
    <t>Transversal superior</t>
  </si>
  <si>
    <t>Calle 12 Sur</t>
  </si>
  <si>
    <t>Avenida Colombia</t>
  </si>
  <si>
    <t>Glorieta Exposiciones</t>
  </si>
  <si>
    <t>Glorieta San Diego</t>
  </si>
  <si>
    <t>Calle 33</t>
  </si>
  <si>
    <t>Avenida Las Vegas</t>
  </si>
  <si>
    <t>Calle 4 Sur</t>
  </si>
  <si>
    <t xml:space="preserve">Calle 4 Sur </t>
  </si>
  <si>
    <t>Carrera 32d</t>
  </si>
  <si>
    <t>Calle 10A</t>
  </si>
  <si>
    <t>Transversal Inferior</t>
  </si>
  <si>
    <t>Calle 9 Sur - Balsos</t>
  </si>
  <si>
    <t>Avenida Bolivariana</t>
  </si>
  <si>
    <t>Carrera 76</t>
  </si>
  <si>
    <t>Avenida Nutibara</t>
  </si>
  <si>
    <t>Carrera 65</t>
  </si>
  <si>
    <t>Carrera 70</t>
  </si>
  <si>
    <t>La Iguana</t>
  </si>
  <si>
    <t>La Iguaná</t>
  </si>
  <si>
    <t>Calle 104</t>
  </si>
  <si>
    <t>Calle 16A Sur</t>
  </si>
  <si>
    <t>Carrera 47</t>
  </si>
  <si>
    <t>Calle 18C Sur</t>
  </si>
  <si>
    <t>Carrera 43</t>
  </si>
  <si>
    <t>Calle 34</t>
  </si>
  <si>
    <t>Parqueate bien</t>
  </si>
  <si>
    <t>Calle 11</t>
  </si>
  <si>
    <t>Calle 31A</t>
  </si>
  <si>
    <t>Carrera 43f</t>
  </si>
  <si>
    <t>Calle 24</t>
  </si>
  <si>
    <t>Calle 14</t>
  </si>
  <si>
    <t>Calle 17</t>
  </si>
  <si>
    <t>Calle 23</t>
  </si>
  <si>
    <t>Calle 36</t>
  </si>
  <si>
    <t>Carrera 73</t>
  </si>
  <si>
    <t>Circular 1</t>
  </si>
  <si>
    <t>Circular 5</t>
  </si>
  <si>
    <t>Girardot</t>
  </si>
  <si>
    <t>Calle 58</t>
  </si>
  <si>
    <t>Avenida Paralela</t>
  </si>
  <si>
    <t>Puente Madra Laura</t>
  </si>
  <si>
    <t>Fonda La Molienda</t>
  </si>
  <si>
    <t>Alto de Palmas</t>
  </si>
  <si>
    <t>Calle 19</t>
  </si>
  <si>
    <t>Tramo 01 - Terminal del Norte</t>
  </si>
  <si>
    <t>Caribe</t>
  </si>
  <si>
    <t>Pretroncal Av. 80 - Buses eléctricos</t>
  </si>
  <si>
    <t xml:space="preserve">Caribe </t>
  </si>
  <si>
    <t>Tramo 02 - Robledo</t>
  </si>
  <si>
    <t xml:space="preserve">Calle 65 </t>
  </si>
  <si>
    <t>Tramo 03 - Av.80</t>
  </si>
  <si>
    <t>Acceso Túnel de Oriente</t>
  </si>
  <si>
    <t>Puente Madre Laura</t>
  </si>
  <si>
    <t>Vía al Túnel de Occidente</t>
  </si>
  <si>
    <t>Acceso Túnel de Occidente</t>
  </si>
  <si>
    <t>Los Balsos W-E</t>
  </si>
  <si>
    <t>Los Balsos W-W</t>
  </si>
  <si>
    <t>WW</t>
  </si>
  <si>
    <t>Los Balsos E-W</t>
  </si>
  <si>
    <t>Los Balsos E-S</t>
  </si>
  <si>
    <t>ES</t>
  </si>
  <si>
    <t>Los Balsos W-S</t>
  </si>
  <si>
    <t>WS</t>
  </si>
  <si>
    <t>Los Balsos E-E</t>
  </si>
  <si>
    <t>EE</t>
  </si>
  <si>
    <t>Calle 30A</t>
  </si>
  <si>
    <t>VAS - Calidad del aire</t>
  </si>
  <si>
    <t>Carrera 79AA</t>
  </si>
  <si>
    <t>Carrera 50 - Palace</t>
  </si>
  <si>
    <t>Av. Palmas</t>
  </si>
  <si>
    <t>Carrera 27 - San Lucas</t>
  </si>
  <si>
    <t>Av. La Playa</t>
  </si>
  <si>
    <t>Calle 48</t>
  </si>
  <si>
    <t>ZUAP/TV P.O</t>
  </si>
  <si>
    <t>Calle 18 Sur</t>
  </si>
  <si>
    <t>TV P.O/Gestión de velocidad</t>
  </si>
  <si>
    <t>Carrera 68</t>
  </si>
  <si>
    <t>Calle 98</t>
  </si>
  <si>
    <t>Calle 92EE</t>
  </si>
  <si>
    <t>Castilla</t>
  </si>
  <si>
    <t>Carrera 67</t>
  </si>
  <si>
    <t>Calle 92F</t>
  </si>
  <si>
    <t>Calle 94</t>
  </si>
  <si>
    <t>Calle 95</t>
  </si>
  <si>
    <t>Carrera 45 -  El Palo</t>
  </si>
  <si>
    <t>Calle 44 - San Juan</t>
  </si>
  <si>
    <t>Carrera 43 - Girardot</t>
  </si>
  <si>
    <t>Calle 44 - San Juan Calzada Sur</t>
  </si>
  <si>
    <t>Calle 44 - San Juan Calzada Norte</t>
  </si>
  <si>
    <t>Carrera 46 - Av Oriental</t>
  </si>
  <si>
    <t>Carrera 51 - Bolivar</t>
  </si>
  <si>
    <t>Calle 57 B</t>
  </si>
  <si>
    <t>Calle 53 Avenida de Greiff</t>
  </si>
  <si>
    <t>Carrrera 53 - Cundinamarca</t>
  </si>
  <si>
    <t>Calle 58 Av Oriental</t>
  </si>
  <si>
    <t>Carrera 54 - Cucuta</t>
  </si>
  <si>
    <t>Carrera 47 - Sucre</t>
  </si>
  <si>
    <t>Calle 57</t>
  </si>
  <si>
    <t>Calle 48 - Pichincha</t>
  </si>
  <si>
    <t>Carrera 53</t>
  </si>
  <si>
    <t>Calle 46 - Bombona</t>
  </si>
  <si>
    <t>Calle 54</t>
  </si>
  <si>
    <t>Avenida Ferrocarril Calzada este</t>
  </si>
  <si>
    <t>Avenida Ferrocarril Calzada oeste</t>
  </si>
  <si>
    <t>Av Oriental Calzada este</t>
  </si>
  <si>
    <t>Av Oriental Calzada oeste</t>
  </si>
  <si>
    <t>Calle 58 Av Oriental Calzada norte</t>
  </si>
  <si>
    <t>Calle 58 Av Oriental Calzada sur</t>
  </si>
  <si>
    <t>Calle 52 Av La Playa Calzada norte</t>
  </si>
  <si>
    <t>Calle 52 Av La Playa Calzada sur</t>
  </si>
  <si>
    <t>Av Primero de Mayo</t>
  </si>
  <si>
    <t>Avenida Regional Paralela</t>
  </si>
  <si>
    <t>Calle 35</t>
  </si>
  <si>
    <t>Carrera 84</t>
  </si>
  <si>
    <t>Nuevos puntos SAST</t>
  </si>
  <si>
    <t>Tv Inferior</t>
  </si>
  <si>
    <t>Loma Los Balsos</t>
  </si>
  <si>
    <t>Loma El Campestre</t>
  </si>
  <si>
    <t>Seguimiento Tiempos de viaje - Campestre</t>
  </si>
  <si>
    <t>Tv Superior</t>
  </si>
  <si>
    <t>Av. Poblado</t>
  </si>
  <si>
    <t>Estrategia de movilidad - Colegio Corazonista</t>
  </si>
  <si>
    <t>Carrera 83b</t>
  </si>
  <si>
    <t>Carrera 85c</t>
  </si>
  <si>
    <t>Estado</t>
  </si>
  <si>
    <t>Informe mensual de tráfico/TV P.O/PyP</t>
  </si>
  <si>
    <t>TV P.O/PyP</t>
  </si>
  <si>
    <t>TV P.O/ZUAP/PyP</t>
  </si>
  <si>
    <t>PyP</t>
  </si>
  <si>
    <t>Continuo</t>
  </si>
  <si>
    <t>Interrumpido</t>
  </si>
  <si>
    <t>Semiinterrumpido</t>
  </si>
  <si>
    <t>Activo</t>
  </si>
  <si>
    <t>Inactivo</t>
  </si>
  <si>
    <t>Fecha Hora</t>
  </si>
  <si>
    <t>TV segundos real</t>
  </si>
  <si>
    <t>TV segundos usual</t>
  </si>
  <si>
    <t>ID Corredor</t>
  </si>
  <si>
    <t>Día</t>
  </si>
  <si>
    <t>Mes</t>
  </si>
  <si>
    <t>Semana</t>
  </si>
  <si>
    <t>Año</t>
  </si>
  <si>
    <t>Hora</t>
  </si>
  <si>
    <t>Fecha</t>
  </si>
  <si>
    <t>Corredor/Sentido</t>
  </si>
  <si>
    <t>TV minutos</t>
  </si>
  <si>
    <t>Velocidad km/h</t>
  </si>
  <si>
    <t>TV min/km</t>
  </si>
  <si>
    <t>Num diasem</t>
  </si>
  <si>
    <t>Día semana</t>
  </si>
  <si>
    <t>Operación corredor</t>
  </si>
  <si>
    <t>TV ideal (min)</t>
  </si>
  <si>
    <t>Tv Inferior_NS</t>
  </si>
  <si>
    <t>Domingo</t>
  </si>
  <si>
    <t>Origen: Consulta google</t>
  </si>
  <si>
    <t>Campo calculado</t>
  </si>
  <si>
    <t>Origen: Tabla_Corredores</t>
  </si>
  <si>
    <t>Longitud (km)</t>
  </si>
  <si>
    <t>PMV</t>
  </si>
  <si>
    <t>Google maps</t>
  </si>
  <si>
    <t>Python</t>
  </si>
  <si>
    <t>https://www.google.es/maps/dir/'6.190462,-75.582568'/'6.231711,-75.575206'/@6.2111735,-75.5963862,14z/data=!3m1!4b1!4m9!4m8!1m3!2m2!1d-75.582568!2d6.190462!1m3!2m2!1d-75.575206!2d6.231711</t>
  </si>
  <si>
    <t>https://maps.googleapis.com/maps/api/directions/json?origin=6.190462,-75.582568&amp;destination=6.231711,-75.575206&amp;alternatives=true&amp;key=AIzaSyDWOGD72p9N8ekown3glm3rbS1fN7tQm4w&amp;traffic_model=best_guess&amp;departure_time=now</t>
  </si>
  <si>
    <t>https://www.google.es/maps/dir/'6.190462,-75.582568'/'6.248326,-75.579870'/@6.2328406,-75.5843181,14.5z/data=!4m15!4m14!1m8!2m2!1d-75.582568!2d6.190462!3m4!1m2!1d-75.5758541!2d6.2359919!3s0x8e4429b2e60916a9:0x8fd4d459447c44a6!1m3!2m2!1d-75.57987!2d6.248326!3e0</t>
  </si>
  <si>
    <t>https://maps.googleapis.com/maps/api/directions/json?origin=6.190462,-75.582568&amp;destination=6.2470512,-75.5796508&amp;alternatives=true&amp;key=AIzaSyDWOGD72p9N8ekown3glm3rbS1fN7tQm4w&amp;traffic_model=best_guess&amp;departure_time=now</t>
  </si>
  <si>
    <t>https://www.google.es/maps/dir/'6.2697309,-75.571662'/'6.2315905,-75.5758955'/@6.2515188,-75.5794558,15.25z/data=!4m9!4m8!1m3!2m2!1d-75.571662!2d6.2697309!1m3!2m2!1d-75.5758955!2d6.2315905</t>
  </si>
  <si>
    <t>https://maps.googleapis.com/maps/api/directions/json?origin=6.2697309,-75.571662&amp;destination=6.2315905,-75.5758955&amp;alternatives=true&amp;key=AIzaSyDWOGD72p9N8ekown3glm3rbS1fN7tQm4w&amp;traffic_model=best_guess&amp;departure_time=now</t>
  </si>
  <si>
    <t>https://www.google.es/maps/dir/'6.2697309,-75.571662'/'6.2138496,-75.5782913'/@6.2493735,-75.5917786,13.75z/data=!4m9!4m8!1m3!2m2!1d-75.571662!2d6.2697309!1m3!2m2!1d-75.5782913!2d6.2138496</t>
  </si>
  <si>
    <t>https://maps.googleapis.com/maps/api/directions/json?origin=6.2697309,-75.571662&amp;destination=6.2138496,-75.5782913&amp;alternatives=true&amp;key=AIzaSyDWOGD72p9N8ekown3glm3rbS1fN7tQm4w&amp;traffic_model=best_guess&amp;departure_time=now</t>
  </si>
  <si>
    <t>https://www.google.es/maps/dir/'6.3093113,-75.5599767'/6.2657833,-75.5750338/@6.2656605,-75.5754498,18.25z/data=!4m7!4m6!1m3!2m2!1d-75.5599767!2d6.3093113!1m0!3e0</t>
  </si>
  <si>
    <t>https://maps.googleapis.com/maps/api/directions/json?origin=6.3093113,-75.5599767&amp;destination=6.2657833,-75.5750338&amp;alternatives=true&amp;key=AIzaSyDWOGD72p9N8ekown3glm3rbS1fN7tQm4w&amp;traffic_model=best_guess&amp;departure_time=now</t>
  </si>
  <si>
    <t>https://www.google.es/maps/dir/'6.2657404,-75.5749101'/'6.3094369,-75.5597638'/@6.2876899,-75.5839211,14z/data=!3m1!4b1!4m9!4m8!1m3!2m2!1d-75.5749101!2d6.2657404!1m3!2m2!1d-75.5597638!2d6.3094369</t>
  </si>
  <si>
    <t>https://maps.googleapis.com/maps/api/directions/json?origin=6.2657404,-75.5749101&amp;destination=6.3094369,-75.5597638&amp;alternatives=true&amp;key=AIzaSyDWOGD72p9N8ekown3glm3rbS1fN7tQm4w&amp;traffic_model=best_guess&amp;departure_time=now</t>
  </si>
  <si>
    <t>https://www.google.es/maps/dir/6.2735269,-75.5930641/6.2312264,-75.6023703/@6.2508345,-75.6045907,14z/data=!4m2!4m1!3e0</t>
  </si>
  <si>
    <t>https://maps.googleapis.com/maps/api/directions/json?origin=6.2735269,-75.593064&amp;destination=6.2312264,-75.6023703&amp;alternatives=true&amp;key=AIzaSyDWOGD72p9N8ekown3glm3rbS1fN7tQm4w&amp;traffic_model=best_guess&amp;departure_time=now</t>
  </si>
  <si>
    <t>https://www.google.es/maps/dir/6.2309099,-75.602343/6.2080825,-75.5909156/@6.2173275,-75.6060188,14.75z/data=!4m2!4m1!3e0</t>
  </si>
  <si>
    <t>https://maps.googleapis.com/maps/api/directions/json?origin=6.2309099,-75.602343&amp;destination=6.2080825,-75.5909156&amp;alternatives=true&amp;key=AIzaSyDWOGD72p9N8ekown3glm3rbS1fN7tQm4w&amp;traffic_model=best_guess&amp;departure_time=now</t>
  </si>
  <si>
    <t>https://www.google.es/maps/dir/6.2312719,-75.6018802/6.2734802,-75.5929367/@6.2523344,-75.6155366,14z/data=!3m1!4b1!4m2!4m1!3e0</t>
  </si>
  <si>
    <t>https://maps.googleapis.com/maps/api/directions/json?origin=6.2312719,-75.6018802&amp;destination=6.2734802,-75.5929367&amp;alternatives=true&amp;key=AIzaSyDWOGD72p9N8ekown3glm3rbS1fN7tQm4w&amp;traffic_model=best_guess&amp;departure_time=now</t>
  </si>
  <si>
    <t>https://www.google.es/maps/dir/6.2082005,-75.5908909/6.2309201,-75.6018993/@6.2190071,-75.6035142,15z/data=!4m2!4m1!3e0</t>
  </si>
  <si>
    <t>https://maps.googleapis.com/maps/api/directions/json?origin=6.2082005,-75.5908909&amp;destination=6.2309201,-75.6018993&amp;alternatives=true&amp;key=AIzaSyDWOGD72p9N8ekown3glm3rbS1fN7tQm4w&amp;traffic_model=best_guess&amp;departure_time=now</t>
  </si>
  <si>
    <t>Creado el 07/12/2022 para seguimiento a tiempo de viaje - Estrategia Colegio Corazonista.
OJO DESACTIVAR LUEGO DEL SEGUIMIENTO</t>
  </si>
  <si>
    <t>tiempos_de_viaje_seguimiento_6_V2</t>
  </si>
  <si>
    <t>6.2419207,-75.6078607</t>
  </si>
  <si>
    <t>6.2421983,-75.6100445</t>
  </si>
  <si>
    <t>Ruta desde Cr 85c hasta Cr 84 por calle 34</t>
  </si>
  <si>
    <t>https://www.google.com/maps/dir/6.2421983,-75.6100445/6.2419207,-75.6078607/@6.2419197,-75.6079325,21z/data=!4m2!4m1!3e0</t>
  </si>
  <si>
    <t>6.2422129,-75.6100442</t>
  </si>
  <si>
    <t>6.2417577,-75.6068275</t>
  </si>
  <si>
    <t>Ruta desde Cr 83b hasta Cr 85c por calle 34</t>
  </si>
  <si>
    <t>https://www.google.com/maps/dir/6.2417577,-75.6068275/6.2422129,-75.6100442/@6.2421701,-75.6092641,18.42z/data=!4m2!4m1!3e0</t>
  </si>
  <si>
    <t>6.2419007,-75.607831</t>
  </si>
  <si>
    <t>6.2441444,-75.606847</t>
  </si>
  <si>
    <t>Ruta desde Calle 35 hasta Calle 34 por Carrera 84</t>
  </si>
  <si>
    <t>https://www.google.com/maps/dir/6.2441444,-75.606847/6.2419007,-75.607831/@6.2434602,-75.6075936,18.5z/data=!4m2!4m1!3e0</t>
  </si>
  <si>
    <t>Ruta desde Calle 34 hasta Calle 35 por Carrera 84</t>
  </si>
  <si>
    <t>https://www.google.com/maps/dir/6.2419007,-75.607831/6.2441444,-75.606847/@6.2430171,-75.6080192,17.67z/data=!4m2!4m1!3e0</t>
  </si>
  <si>
    <t>6.2386151,-75.6085024</t>
  </si>
  <si>
    <t>Ruta desde Calle 33 hasta Calle 33 por Carrera 84</t>
  </si>
  <si>
    <t>https://www.google.com/maps/dir/6.2419007,-75.607831/6.2386151,-75.6085024/@6.2410687,-75.6087589,18.25z/data=!4m2!4m1!3e0</t>
  </si>
  <si>
    <t>6.238631,-75.6084415</t>
  </si>
  <si>
    <t>Ruta desde Calle 33 hasta Calle 34 por Carrera 84</t>
  </si>
  <si>
    <t>https://www.google.com/maps/dir/6.238631,-75.6084415/6.2419007,-75.607831/@6.241722,-75.6085096,17.46z/data=!4m2!4m1!3e0</t>
  </si>
  <si>
    <t>Creado el 01/12/2022 para seguimiento a cambios en la intersección semaforica del campestre x Tv Inferior</t>
  </si>
  <si>
    <t>tiempos_de_viaje_seguimiento_6_V4</t>
  </si>
  <si>
    <t>6.1821574,-75.5645094</t>
  </si>
  <si>
    <t>6.1897661,-75.5771299</t>
  </si>
  <si>
    <t>Ruta desde Av. Poblado hasta Transversal Superior por Loma El Campestre</t>
  </si>
  <si>
    <t>https://www.google.com/maps/dir/6.1897661,-75.5771299/6.1821574,-75.5645094/@6.1850929,-75.5725093,16.13z/data=!4m2!4m1!3e0?hl=es</t>
  </si>
  <si>
    <t>6.1869184,-75.561707</t>
  </si>
  <si>
    <t>6.1821275,-75.5644835</t>
  </si>
  <si>
    <t>Ruta desde El Campestre hasta Los Balsos por la Transversal Superior</t>
  </si>
  <si>
    <t>https://www.google.com/maps/dir/6.1821275,-75.5644835/6.1869184,-75.561707/@6.1846064,-75.5673755,16.54z/data=!4m2!4m1!3e0?hl=es</t>
  </si>
  <si>
    <t>6.1858597,-75.5699304</t>
  </si>
  <si>
    <t>6.1918642,-75.5674323</t>
  </si>
  <si>
    <t>Ruta desde Los Balsos hasta El Campestre por Transversal Inferior</t>
  </si>
  <si>
    <t>https://www.google.com/maps/dir/6.1918642,-75.5674323/6.1858597,-75.5699304/@6.1892249,-75.571531,16.88z/data=!4m2!4m1!3e0?hl=es</t>
  </si>
  <si>
    <t>Creado el 29/11/2022 para seguimiento de nuevos puntos de fotodetección. Debe estar activo 29 y 30 de noviembre
Se suspende el 01/12/2022</t>
  </si>
  <si>
    <t>tiempos_de_viaje_seguimiento_6_V3</t>
  </si>
  <si>
    <t>6.2395805,-75.5777538</t>
  </si>
  <si>
    <t>6.2394248,-75.5831702</t>
  </si>
  <si>
    <t>Ruta desde Carrera 65 hasta Autopista Sur por Avenida 33</t>
  </si>
  <si>
    <t>https://www.google.com/maps/dir/6.2394248,-75.5831702/6.2395805,-75.5777538/@6.2396295,-75.5777572,21z/data=!4m2!4m1!3e0</t>
  </si>
  <si>
    <t>6.2395394,-75.5829779</t>
  </si>
  <si>
    <t>6.2397183,-75.5779105</t>
  </si>
  <si>
    <t>Ruta desde Autopista Sur hasta Carerra 65 por Avenida 33</t>
  </si>
  <si>
    <t>https://www.google.com/maps/dir/6.2397183,-75.5779105/6.2395394,-75.5829779/@6.2399405,-75.5829024,17z/data=!4m2!4m1!3e0</t>
  </si>
  <si>
    <t>Carerra 65</t>
  </si>
  <si>
    <t>Rango disponible</t>
  </si>
  <si>
    <t>Creado 13/07/2022
Creado el 24/06/2022</t>
  </si>
  <si>
    <t>6.3102105,-75.5576429</t>
  </si>
  <si>
    <t>6.2650541,-75.574829</t>
  </si>
  <si>
    <t>Ruta desde Punto Cero hasta Solla por Avenida Regional Paralela</t>
  </si>
  <si>
    <t>https://www.google.com/maps/dir/6.2650541,-75.574829/6.2864392,-75.5667367/6.3102105,-75.5576429/@6.307207,-75.5571048,16.75z/data=!4m2!4m1!3e0</t>
  </si>
  <si>
    <t>tiempos_de_viaje_seguimiento_6</t>
  </si>
  <si>
    <t>6.265789,-75.5739492</t>
  </si>
  <si>
    <t>6.311153,-75.5571661</t>
  </si>
  <si>
    <t>Ruta desde Solla hasta Punto Cero por Avenida Regional Paralela</t>
  </si>
  <si>
    <t>https://www.google.com/maps/dir/6.311153,-75.5571661/6.2933601,-75.5637504/6.2866032,-75.5670218/6.265789,-75.5739492/@6.2657935,-75.5729117,17.25z/data=!4m2!4m1!3e0</t>
  </si>
  <si>
    <t>Creado el 11/10/2021 para el proyecto de ZUAP
seguimiento 13/07/2022 - activo</t>
  </si>
  <si>
    <t>tiempos_de_viaje_seguimiento_6.pyw</t>
  </si>
  <si>
    <t>6.2569578,-75.5717918</t>
  </si>
  <si>
    <t>6.2524885,-75.5678002</t>
  </si>
  <si>
    <t xml:space="preserve">Ruta desde la Carrera 51 Bolivar hsta la Av Ferrocarril por Av de Greiff </t>
  </si>
  <si>
    <t>https://www.google.com/maps/dir/6.2524885,-75.5678002/6.2569578,-75.5717918/@6.2558959,-75.5721426,16.81z/data=!4m2!4m1!3e0</t>
  </si>
  <si>
    <t>6.2524982,-75.5677932</t>
  </si>
  <si>
    <t>6.2509732,-75.567338</t>
  </si>
  <si>
    <t>Ruta desde la Carrera 50 Palace hasta la Carrera 51 Bolivar por Av Primero de Mayo</t>
  </si>
  <si>
    <t>https://www.google.com/maps/dir/6.2509732,-75.567338/6.2524982,-75.5677932/@6.252457,-75.5692356,17.86z/data=!4m2!4m1!3e0</t>
  </si>
  <si>
    <t>6.2481841,-75.5623795</t>
  </si>
  <si>
    <t>6.2489564,-75.5647301</t>
  </si>
  <si>
    <t>Ruta desde la Carrera 46 Av Oriental hasta  Carrera 43 por Calle 52 Av La Playa</t>
  </si>
  <si>
    <t>https://www.google.com/maps/dir/6.2489564,-75.5647301/6.2481841,-75.5623795/@6.2490597,-75.5642995,18.12z/data=!4m2!4m1!3e0</t>
  </si>
  <si>
    <t>6.250888,-75.5672886</t>
  </si>
  <si>
    <t>6.248288,-75.5623564</t>
  </si>
  <si>
    <t>Ruta desde la Carrera 43 hasta  Carrera 50 Palace por Calle 52 Av La Playa</t>
  </si>
  <si>
    <t>https://www.google.com/maps/dir/6.248288,-75.5623564/6.250888,-75.5672886/@6.250162,-75.5665736,17.34z/data=!4m2!4m1!3e0</t>
  </si>
  <si>
    <t>6.2544481,-75.5624228</t>
  </si>
  <si>
    <t>6.2575447,-75.5702337</t>
  </si>
  <si>
    <t>Ruta desde la Av Ferrocarril hasta  Carrera 47 por Calle 58 Av Oriental</t>
  </si>
  <si>
    <t>https://www.google.com/maps/dir/6.2575447,-75.5702337/6.2544481,-75.5624228/@6.2549762,-75.5687258,16.81z/data=!4m2!4m1!3e0</t>
  </si>
  <si>
    <t>6.2576685,-75.5702578</t>
  </si>
  <si>
    <t>6.2546268,-75.5622858</t>
  </si>
  <si>
    <t>Ruta desde la Carrera 47 hasta  Av Ferrocarril por Calle 58 Av Oriental</t>
  </si>
  <si>
    <t>https://www.google.com/maps/dir/6.2546268,-75.5622858/6.2576685,-75.5702578/@6.255543,-75.5694437,16.55z/data=!4m2!4m1!3e0</t>
  </si>
  <si>
    <t>6.2439522,-75.5684189</t>
  </si>
  <si>
    <t>6.2544263,-75.5624675</t>
  </si>
  <si>
    <t>Ruta desde la Calle 58  hasta la Calle 44 San Juan por Av Oriental</t>
  </si>
  <si>
    <t>https://www.google.com/maps/dir/6.2544263,-75.5624675/6.2439522,-75.5684189/@6.2495231,-75.5701161,16.29z/data=!4m2!4m1!3e0</t>
  </si>
  <si>
    <t>Creado el 11/10/2021 para el proyecto de ZUAPseguimiento 13/07/2022 - activo</t>
  </si>
  <si>
    <t>6.2544252,-75.5621963</t>
  </si>
  <si>
    <t>6.2440149,-75.5682448</t>
  </si>
  <si>
    <t>Ruta desde la Calle 44 San Juan hasta la Calle 58 por Av Oriental</t>
  </si>
  <si>
    <t>https://www.google.com/maps/dir/6.2440149,-75.5682448/6.2544252,-75.5621963/@6.2473872,-75.5725745,15.77z/data=!4m9!4m8!1m5!3m4!1m2!1d-75.5671697!2d6.2455315!3s0x8e44285691d378f9:0x516fb052600c3a8e!1m0!3e0</t>
  </si>
  <si>
    <t>6.2469641,-75.5753049</t>
  </si>
  <si>
    <t>6.2570518,-75.5726458</t>
  </si>
  <si>
    <t>Ruta desde la Av de Greiff hasta la Calle 44 San Juan por Av Ferrocarril</t>
  </si>
  <si>
    <t>https://www.google.com/maps/dir/6.2570518,-75.5726458/6.2469641,-75.5753049/@6.2522124,-75.5770409,15.77z/data=!4m2!4m1!3e0</t>
  </si>
  <si>
    <t>6.2568967,-75.5722287</t>
  </si>
  <si>
    <t>6.2467648,-75.5751755</t>
  </si>
  <si>
    <t>Ruta desde la Calle 44 San Juan hasta la Av de Greiff por Av Ferrocarril</t>
  </si>
  <si>
    <t>https://www.google.com/maps/dir/6.2467648,-75.5751755/6.2568967,-75.5722287/@6.2535327,-75.5748263,15.77z/data=!4m2!4m1!3e0</t>
  </si>
  <si>
    <t>6.2537228,-75.5673371</t>
  </si>
  <si>
    <t>6.2500167,-75.5614738</t>
  </si>
  <si>
    <t>Ruta desde la Carrera 43hasta la Carrera 51 Bolivar por Calle 54</t>
  </si>
  <si>
    <t>https://www.google.com/maps/dir/6.2500167,-75.5614738/6.2537228,-75.5673371/@6.2525528,-75.5671526,16.81z/data=!4m9!4m8!1m5!3m4!1m2!1d-75.5646691!2d6.2521262!3s0x8e4428f9bc8d9ff3:0x15a8caeed87d2532!1m0!3e0</t>
  </si>
  <si>
    <t>6.2444709,-75.5643223</t>
  </si>
  <si>
    <t>6.2490889,-75.5747615</t>
  </si>
  <si>
    <t>Ruta desde la Av Ferrocarril hasta la Carrera 43 Girardot por Calle 46</t>
  </si>
  <si>
    <t>https://www.google.com/maps/dir/6.2490889,-75.5747615/6.2444709,-75.5643223/@6.2469592,-75.5718135,16.78z/data=!4m9!4m8!1m5!3m4!1m2!1d-75.5703796!2d6.2474636!3s0x8e44285596c5754b:0xd99c60ac3dc81f92!1m0!3e0</t>
  </si>
  <si>
    <t>6.2481169,-75.569285</t>
  </si>
  <si>
    <t>6.247026,-75.5668464</t>
  </si>
  <si>
    <t>Ruta desde la Carrera 47 hasta la Carrera 51 Bolivar por Calle 48</t>
  </si>
  <si>
    <t>https://www.google.com/maps/dir/6.247026,-75.5668464/6.2481169,-75.569285/@6.2478722,-75.5683008,18.25z/data=!4m2!4m1!3e0</t>
  </si>
  <si>
    <t>6.2500274,-75.5747078</t>
  </si>
  <si>
    <t>6.2488543,-75.5711458</t>
  </si>
  <si>
    <t>Ruta desde la Carrera 53 hasta la Av Ferrocarril por Calle 48</t>
  </si>
  <si>
    <t>https://www.google.com/maps/dir/6.2488543,-75.5711458/6.2500274,-75.5747078/@6.2504365,-75.5742099,17.26z/data=!4m2!4m1!3e0</t>
  </si>
  <si>
    <t>6.2470359,-75.5667524</t>
  </si>
  <si>
    <t>6.2537895,-75.5630912</t>
  </si>
  <si>
    <t>Ruta desde la Calle 57 hasta la Calle 48 por Carrera 47</t>
  </si>
  <si>
    <t>https://www.google.com/maps/dir/6.2537895,-75.5630912/6.2470359,-75.5667524/@6.2501799,-75.5687184,16.74z/data=!4m9!4m8!1m5!3m4!1m2!1d-75.5640925!2d6.2521614!3s0x8e4428f995619271:0x5af2bf5f08e78c90!1m0!3e0</t>
  </si>
  <si>
    <t>6.2534895,-75.5702488</t>
  </si>
  <si>
    <t>6.2571158,-75.569571</t>
  </si>
  <si>
    <t>Ruta desde la Av Oriental hasta la Av de Greiff por Carrera 54</t>
  </si>
  <si>
    <t>https://www.google.com/maps/dir/6.2571158,-75.569571/6.2534895,-75.5702488/@6.256092,-75.5694724,17.26z/data=!4m9!4m8!1m5!3m4!1m2!1d-75.5697155!2d6.2564336!3s0x8e4428fc5fe236d5:0x97290b7e48d647ec!1m0!3e0</t>
  </si>
  <si>
    <t>6.2571004,-75.5687388</t>
  </si>
  <si>
    <t>6.2531448,-75.5694161</t>
  </si>
  <si>
    <t>Ruta desde la Av de Greiff hasta la Av Oriental por Carrera 53</t>
  </si>
  <si>
    <t>https://www.google.com/maps/dir/6.2531448,-75.5694161/6.2571004,-75.5687388/@6.2550805,-75.569393,17.48z/data=!4m2!4m1!3e0</t>
  </si>
  <si>
    <t>6.2508545,-75.5673303</t>
  </si>
  <si>
    <t>6.244499,-75.5697208</t>
  </si>
  <si>
    <t>Ruta desde la Calle 44 hasta la Av de Greiff por Palace</t>
  </si>
  <si>
    <t>https://www.google.com/maps/dir/6.244499,-75.5697208/6.2508545,-75.5673303/@6.2478941,-75.569661,16.74z/data=!4m2!4m1!3e0</t>
  </si>
  <si>
    <t>6.2525017,-75.5678092</t>
  </si>
  <si>
    <t>6.256725,-75.5668758</t>
  </si>
  <si>
    <t>Ruta desde la Carrera 57 B hasta la Av de Greiff por Bolivar</t>
  </si>
  <si>
    <t>https://www.google.com/maps/dir/6.256725,-75.5668758/6.2525017,-75.5678092/@6.2549054,-75.5686356,17.48z/data=!4m2!4m1!3e0</t>
  </si>
  <si>
    <t>6.2462661,-75.5745798</t>
  </si>
  <si>
    <t>6.2439055,-75.5685508</t>
  </si>
  <si>
    <t>Ruta desde la Av Oriental hasta la Av Ferrocarril por San Juan</t>
  </si>
  <si>
    <t>https://www.google.com/maps/dir/6.2439055,-75.5685508/6.2462661,-75.5745798/@6.2457333,-75.5737108,17.26z/data=!4m2!4m1!3e0</t>
  </si>
  <si>
    <t>6.2435646,-75.5677132</t>
  </si>
  <si>
    <t>6.2459214,-75.5746995</t>
  </si>
  <si>
    <t>Ruta desde la Av Ferrocarril hasta la carrera 45 por San Juan</t>
  </si>
  <si>
    <t>https://www.google.com/maps/dir/6.2459214,-75.5746995/6.2435646,-75.5677132/@6.2470678,-75.573296,16.44z/data=!4m2!4m1!3e0</t>
  </si>
  <si>
    <t>6.2426624,-75.5651252</t>
  </si>
  <si>
    <t>6.2526645,-75.5599101</t>
  </si>
  <si>
    <t>Ruta desde la calle 58 hasta la calle 44 por Girardot</t>
  </si>
  <si>
    <t>https://www.google.com/maps/dir/6.2526645,-75.5599101/6.2426624,-75.5651252/@6.2480486,-75.5655298,16z/data=!4m2!4m1!3e0</t>
  </si>
  <si>
    <t>Creado el 05/10/2021 para el proyecto de ZUAP
seguimiento 13/07/2022 - activo</t>
  </si>
  <si>
    <t>6.2531765,-75.5604694</t>
  </si>
  <si>
    <t>6.2436444,-75.5675277</t>
  </si>
  <si>
    <t>Ruta desde la calle 44 hasta la calle 58 por El Palo</t>
  </si>
  <si>
    <t>https://www.google.com/maps/dir/6.2436444,-75.5675277/6.2531765,-75.5604694/@6.2469979,-75.5654762,16.08z/data=!4m9!4m8!1m5!3m4!1m2!1d-75.5608079!2d6.2527182!3s0x8e4428f7373b7a81:0x28772d7e353c2f2a!1m0!3e0?hl=es</t>
  </si>
  <si>
    <t>Creado el 04/10/2021 para el proyecto de Castilla
seguimiento 13/07/2022 - activo
Suspendido - 01/12/2022</t>
  </si>
  <si>
    <t>6.291203,-75.5765279</t>
  </si>
  <si>
    <t>6.2891903,-75.5704611</t>
  </si>
  <si>
    <t>Ruta desde la carrera 65 hasta la carrera 73 por calle 95</t>
  </si>
  <si>
    <t>https://www.google.com/maps/dir/6.2891903,-75.5704611/6.291203,-75.5765279/@6.2899626,-75.5749455,17.5z/data=!4m2!4m1!3e0?hl=es</t>
  </si>
  <si>
    <t>6.2880198,-75.5704475</t>
  </si>
  <si>
    <t>6.2899811,-75.5769599</t>
  </si>
  <si>
    <t>Ruta desde la carrera73 hasta la carrera 65 por calle 94</t>
  </si>
  <si>
    <t>https://www.google.com/maps/dir/6.2899811,-75.5769599/6.2880198,-75.5704475/@6.2891829,-75.5757789,17z/data=!4m2!4m1!3e0?hl=es</t>
  </si>
  <si>
    <t>6.2934511,-75.5705197</t>
  </si>
  <si>
    <t>6.2864924,-75.5728347</t>
  </si>
  <si>
    <t>Ruta desde la calle 92F hasta la calle 98 por carrera 67</t>
  </si>
  <si>
    <t>https://www.google.com/maps/dir/6.2864924,-75.5728347/6.2934511,-75.5705197/@6.2905593,-75.5737432,16.5z/data=!4m2!4m1!3e0?hl=es</t>
  </si>
  <si>
    <t>6.2865487,-75.5735581</t>
  </si>
  <si>
    <t>6.2938046,-75.5711752</t>
  </si>
  <si>
    <t>Ruta desde la calle 98 hasta la calle 92EE por carrera 68</t>
  </si>
  <si>
    <t>https://www.google.com/maps/dir/6.2938046,-75.5711752/6.2865487,-75.5735581/@6.2903001,-75.5750878,16.5z/data=!4m2!4m1!3e0?hl=es</t>
  </si>
  <si>
    <t>Creado el 26/08/2021
seguimiento 13/07/2022 - activo</t>
  </si>
  <si>
    <t>6.2125576,-75.5761829</t>
  </si>
  <si>
    <t>6.1996306,-75.5775763</t>
  </si>
  <si>
    <t>6.1872161,-75.5817068</t>
  </si>
  <si>
    <t>Ruta desde Zuniga hasta Calle 10 por Av Las Vegas</t>
  </si>
  <si>
    <t>https://www.google.com/maps/dir/6.1872161,-75.5817068/6.1996306,-75.5775763/6.2125576,-75.5761829/@6.1895957,-75.5773217,16.17z/data=!4m2!4m1!3e0?hl=es</t>
  </si>
  <si>
    <t>6.1876001,-75.5816969</t>
  </si>
  <si>
    <t>6.1996469,-75.5776798</t>
  </si>
  <si>
    <t>6.2125108,-75.5764162</t>
  </si>
  <si>
    <t>Ruta desde Calle 10 hasta Zuniga por Av Las Vegas</t>
  </si>
  <si>
    <t>https://www.google.com/maps/dir/6.2125108,-75.5764162/6.1996469,-75.5776798/6.1876001,-75.5816969/@6.1881146,-75.5815084,18.25z/data=!4m2!4m1!3e0?hl=es</t>
  </si>
  <si>
    <t>Creado el 15/03/2021
seguimiento 13/07/2022 - activo</t>
  </si>
  <si>
    <t>Ruta desde Tv Intermedia hasta Av Palmas por Tv Superior</t>
  </si>
  <si>
    <t>https://www.google.com/maps/dir/6.2482295,-75.5623556/6.245304,-75.5637646/@6.2467967,-75.5647038,18z/data=!4m2!4m1!3e0</t>
  </si>
  <si>
    <t>Ruta desde Calle 30 hasta Av San Juan por Carrera 65</t>
  </si>
  <si>
    <t>https://www.google.com/maps/dir/6.2330851,-75.5760303/6.1955577,-75.5818303/@6.1962257,-75.5796177,16.17z/data=!4m9!4m8!1m5!3m4!1m2!1d-75.5776909!2d6.2187042!3s0x8e4429cc59c0d4b1:0x8a1be4df54476f14!1m0!3e0</t>
  </si>
  <si>
    <t>https://www.google.com/maps/dir/6.2314216,-75.5827466/6.2485819,-75.583303/@6.2481924,-75.583508,18.42z/data=!4m2!4m1!3e0</t>
  </si>
  <si>
    <t>Creado el 12/03/2021
seguimiento 13/07/2022 - activo</t>
  </si>
  <si>
    <t>6.2140671,-75.5573718</t>
  </si>
  <si>
    <t>6.1812405,-75.5684414</t>
  </si>
  <si>
    <t>https://www.google.com/maps/dir/6.1812405,-75.5684414/6.2140671,-75.5573718/@6.2140058,-75.5574683,18z/data=!4m2!4m1!3e0?hl=es</t>
  </si>
  <si>
    <t>6.1810524,-75.5688371</t>
  </si>
  <si>
    <t>6.2150485,-75.5609097</t>
  </si>
  <si>
    <t>Ruta desde Av Palmas hasta Tv Intermedia por Tv inferior</t>
  </si>
  <si>
    <t>https://www.google.com/maps/dir/6.2150485,-75.5609097/6.1810524,-75.5688371/@6.1980651,-75.5766696,15z/am=t/data=!3m1!4b1!4m2!4m1!3e0?hl=es</t>
  </si>
  <si>
    <t>6.2590001,-75.580121</t>
  </si>
  <si>
    <t>6.3015233,-75.5662206</t>
  </si>
  <si>
    <t>Ruta desde Calle 104 hasta La Iguaná por Carrera 65</t>
  </si>
  <si>
    <t>https://www.google.com/maps/dir/6.3015233,-75.5662206/6.2590001,-75.580121/@6.2854419,-75.5799234,14.75z/am=t/data=!4m3!4m2!3e0!5i1?hl=es</t>
  </si>
  <si>
    <t>Creado el 14/02/2020 - Desactivado el 26/02/2020
Activado el 12/03/201
seguimiento 13/07/2022 - activo</t>
  </si>
  <si>
    <t>Ruta desde Palace hasta Cr 79AA  por Av. San Juan</t>
  </si>
  <si>
    <t>https://www.google.com/maps/dir/6.2443975,-75.5698331/6.2501682,-75.5996995/@6.2491058,-75.591021,16z/data=!4m2!4m1!3e0</t>
  </si>
  <si>
    <t>Ruta desde Cr 79AA hasta Palace por Av. San Juan</t>
  </si>
  <si>
    <t>https://www.google.com/maps/dir/6.2500341,-75.5996227/6.2442149,-75.5698161/@6.244466,-75.5707769,18.96z/data=!4m2!4m1!3e0</t>
  </si>
  <si>
    <t>Creado el 14/02/2020 - Desactivado el 26/02/2020
Seguimiento 13/07/2022 - inactivo</t>
  </si>
  <si>
    <t>tiempos_de_viaje_seguimiento_4(2).pyw</t>
  </si>
  <si>
    <t>Ruta desde Av 80 hasta Calle 30A por Carrera 65</t>
  </si>
  <si>
    <t>https://www.google.com/maps/dir/6.2076682,-75.5890569/6.2333249,-75.5827529/@6.2126838,-75.6035919,15.04z/data=!4m2!4m1!3e0</t>
  </si>
  <si>
    <t>Ruta desde Calle 30A hasta Av 80  por Carrera 65</t>
  </si>
  <si>
    <t>https://www.google.com/maps/dir/6.2333249,-75.5827529/6.2081048,-75.5895632/@6.208024,-75.5886265,17.17z/data=!4m2!4m1!3e0</t>
  </si>
  <si>
    <t>Solicitud de Desarrollo de Negocios
Creado el 07/02/2020. Desactivado el 24/02/2020
Requiere seguimiento el primer día de ejecución</t>
  </si>
  <si>
    <t>tiempos_de_viaje_seguimiento_5.pyw</t>
  </si>
  <si>
    <t xml:space="preserve">6.1868775,-75.5596976 </t>
  </si>
  <si>
    <t>6.1857,-75.5569913</t>
  </si>
  <si>
    <t>https://www.google.com/maps/dir/'6.1857,-75.5569913'/6.1868775,-75.5596976+/@6.1864861,-75.5595521,18z/data=!4m10!4m9!1m3!2m2!1d-75.5569913!2d6.1857!1m3!2m2!1d-75.5596976!2d6.1868775!3e0</t>
  </si>
  <si>
    <t>N.A</t>
  </si>
  <si>
    <t>6.18626,-75.558966</t>
  </si>
  <si>
    <t>6.1868003,-75.5629552</t>
  </si>
  <si>
    <t>https://www.google.com/maps/dir/'6.1868003,-75.5629552'/6.18626,-75.558966+/@6.1874528,-75.5599719,18z/data=!4m10!4m9!1m3!2m2!1d-75.5629552!2d6.1868003!1m3!2m2!1d-75.558966!2d6.18626!3e0</t>
  </si>
  <si>
    <t>6.1854185,-75.5600441</t>
  </si>
  <si>
    <t>6.1863416,-75.5581058</t>
  </si>
  <si>
    <t>https://www.google.com/maps/dir/'6.1863416,-75.5581058'/6.1854185,-75.5600441+/@6.1867431,-75.5604626,18z/data=!4m10!4m9!1m3!2m2!1d-75.5581058!2d6.1863416!1m3!2m2!1d-75.5600441!2d6.1854185!3e0</t>
  </si>
  <si>
    <t>6.186907,-75.5627487</t>
  </si>
  <si>
    <t>6.1867576,-75.5586932</t>
  </si>
  <si>
    <t>https://www.google.com/maps/dir/'6.1867576,-75.5586932'/6.186907,-75.5627487+/@6.1870098,-75.5618153,18z/data=!4m10!4m9!1m3!2m2!1d-75.5586932!2d6.1867576!1m3!2m2!1d-75.5627487!2d6.186907!3e0</t>
  </si>
  <si>
    <t xml:space="preserve">6.1871096,-75.5608711 </t>
  </si>
  <si>
    <t>6.1867896,-75.5629096</t>
  </si>
  <si>
    <t>https://www.google.com/maps/dir/'6.1867896,-75.5629096'/6.1871096,-75.5608711+/@6.1871155,-75.5625983,18z/data=!4m10!4m9!1m3!2m2!1d-75.5629096!2d6.1867896!1m3!2m2!1d-75.5608711!2d6.1871096!3e0</t>
  </si>
  <si>
    <t xml:space="preserve">6.1868323,-75.5591867 </t>
  </si>
  <si>
    <t>6.1870901,-75.5634994</t>
  </si>
  <si>
    <t>https://www.google.com/maps/dir/'6.1870901,-75.5634994'/6.1868323,-75.5591867+/@6.1869333,-75.5624346,18z/data=!4m10!4m9!1m3!2m2!1d-75.5634994!2d6.1870901!1m3!2m2!1d-75.5591867!2d6.1868323!3e0</t>
  </si>
  <si>
    <t>Creado el 17/01/2020
Eliminado el 30/01/2020, pues está contenido en otros dos tramos de consulta</t>
  </si>
  <si>
    <t>tiempos_de_viaje_seguimiento_3.pyw</t>
  </si>
  <si>
    <t xml:space="preserve">Ruta desde Autopista Sur hasta tunel de Occidente </t>
  </si>
  <si>
    <t>https://www.google.es/maps/dir/6.2596722,-75.5752982/6.2958771,-75.652911/@6.2557187,-75.577925,15.25z/data=!4m2!4m1!3e0</t>
  </si>
  <si>
    <t>Creado el 17/01/2020</t>
  </si>
  <si>
    <t xml:space="preserve">Ruta desde Avenida 80 hasta tunel de Occidente </t>
  </si>
  <si>
    <t>https://www.google.es/maps/dir/6.2720864,-75.59398/6.2958771,-75.652911/@6.2826175,-75.6317919,15z/data=!4m2!4m1!3e0</t>
  </si>
  <si>
    <t>Ruta desde tunel de Occidente hacia Autopista sur</t>
  </si>
  <si>
    <t>https://www.google.es/maps/dir/6.2958211,-75.6529539/6.2592413,-75.5753523/@6.2609639,-75.5842734,17z/data=!4m2!4m1!3e0</t>
  </si>
  <si>
    <t>Ruta desde  tunel de Occidente hacia Avenida 80</t>
  </si>
  <si>
    <t>https://www.google.es/maps/dir/6.2958211,-75.6529539/6.2711896,-75.5948794/@6.2721905,-75.5956056,18.25z/data=!4m2!4m1!3e0</t>
  </si>
  <si>
    <t>Ruta desde San Juan hasta Puente Madre Laura por corredor del rio</t>
  </si>
  <si>
    <t>https://www.google.es/maps/dir/'6.248326,-75.57987'/6.2831194,-75.5680098/@6.2843704,-75.5655661,17.25z/data=!4m7!4m6!1m3!2m2!1d-75.57987!2d6.248326!1m0!3e0</t>
  </si>
  <si>
    <t>Ruta desde tunel de Oriente hasta Sandiego por Palmas</t>
  </si>
  <si>
    <t>https://www.google.es/maps/dir/6.2200811,-75.5579277/6.2373272,-75.5698647/@6.2355738,-75.5664892,16.79z/data=!4m9!4m8!1m5!3m4!1m2!1d-75.558251!2d6.2202823!3s0x8e44283b999e5cc5:0x94c69020442344a0!1m0!3e0</t>
  </si>
  <si>
    <t>Ruta desde Sandiego hasta tunel de Oriente por Palmas</t>
  </si>
  <si>
    <t>https://www.google.es/maps/dir/6.2370369,-75.5699237/6.2199915,-75.5581383/@6.2040047,-75.5344362,14.25z/data=!4m2!4m1!3e0</t>
  </si>
  <si>
    <t>Ruta desde San Juan hasta Calle 30 por Avenida Ferrocarril</t>
  </si>
  <si>
    <t>https://www.google.es/maps/dir/6.2467664,-75.5754323/6.2317255,-75.5776158/@6.2387129,-75.5755069,16z/data=!4m2!4m1!3e0</t>
  </si>
  <si>
    <t>Ruta desdeCalle 30 hasta San Juan por Avenida Ferrocarril</t>
  </si>
  <si>
    <t>https://www.google.es/maps/dir/6.2468962,-75.5751685/6.2643783,-75.5674407/@6.2559665,-75.5769061,15.5z/data=!4m2!4m1!3e0</t>
  </si>
  <si>
    <t>Ruta desde Calle 10 hasta Calle 12 Sur por Autopista Sur</t>
  </si>
  <si>
    <t>https://www.google.es/maps/dir/'6.2316175,-75.5758909'/6.1953041,-75.5819477/@6.2304131,-75.5735863,15.5z/data=!4m8!4m7!1m3!2m2!1d-75.5758909!2d6.2316175!1m0!3e0!5i1</t>
  </si>
  <si>
    <t>Creado el 28/11/2019</t>
  </si>
  <si>
    <t>6.2733381,-75.5930151</t>
  </si>
  <si>
    <t>6.2317453,-75.6020968</t>
  </si>
  <si>
    <t>Ruta desde Calle 30 hasta Calle 65 por Avenida 80</t>
  </si>
  <si>
    <t>https://www.google.com/maps/dir/6.2317453,-75.6020968/6.2733381,-75.5930151/@6.2763589,-75.5716593,13.71z/data=!4m2!4m1!3e0</t>
  </si>
  <si>
    <t>6.2316309,-75.6021964</t>
  </si>
  <si>
    <t>6.2733769,-75.5931027</t>
  </si>
  <si>
    <t>Ruta desde Calle 65 hasta Calle 30 por Avenida 80</t>
  </si>
  <si>
    <t>https://www.google.com/maps/dir/6.2733769,-75.5931027/6.2316309,-75.6021964/@6.2364091,-75.5968911,15.71z/data=!4m2!4m1!3e0</t>
  </si>
  <si>
    <t>6.2763284,-75.5734508</t>
  </si>
  <si>
    <t>6.2723665,-75.5908883</t>
  </si>
  <si>
    <t>Ruta desde Calle 65 hasta Carrera 65 por Transversal 78</t>
  </si>
  <si>
    <t>https://www.google.com/maps/dir/6.2723665,-75.5908883/6.2763284,-75.5734508/@6.2722105,-75.590694,20.54z/data=!4m2!4m1!3e0?hl=es-CL</t>
  </si>
  <si>
    <t>6.2724167,-75.590798</t>
  </si>
  <si>
    <t>6.2754779,-75.5735943</t>
  </si>
  <si>
    <t>Ruta desde Carrera 65 hasta Calle 65 por Transversal 78</t>
  </si>
  <si>
    <t>https://www.google.com/maps/dir/6.2754779,-75.5735943/6.2724167,-75.590798/@6.2740315,-75.5865735,16z/data=!3m1!4b1!4m2!4m1!3e0?hl=es-CL</t>
  </si>
  <si>
    <t>6.2782238,-75.5702188</t>
  </si>
  <si>
    <t>6.2763439,-75.5733642</t>
  </si>
  <si>
    <t>Ruta desde Carrera 65 hasta Estacion Caribe por Glorieta Terminal del Norte</t>
  </si>
  <si>
    <t>https://www.google.com/maps/dir/6.2763439,-75.5733642/6.2782238,-75.5702188/@6.2768518,-75.573763,16z/data=!4m2!4m1!3e0?hl=es-CL</t>
  </si>
  <si>
    <t>Ruta desde Estacion Caribe hasta Carrera 65 por Glorieta Terminal del Norte</t>
  </si>
  <si>
    <t>https://www.google.com/maps/dir/6.2778456,-75.5702684/6.2754533,-75.5736877/@6.2763337,-75.5731721,18z/data=!4m2!4m1!3e0</t>
  </si>
  <si>
    <t>Creado el 26/11/2019</t>
  </si>
  <si>
    <t>6.2307689,-75.5744471</t>
  </si>
  <si>
    <t>6.1945418,-75.5794885</t>
  </si>
  <si>
    <t>Ruta desde la calle 12s hasta la calle 30 por Av. Las Vegas</t>
  </si>
  <si>
    <t>https://www.google.com/maps/dir/6.1945418,-75.5794885/6.2307689,-75.5744471/@6.2121433,-75.5773392,15.17z/data=!4m2!4m1!3e0</t>
  </si>
  <si>
    <t>6.1947359,-75.5795156</t>
  </si>
  <si>
    <t>6.2311242,-75.5745741</t>
  </si>
  <si>
    <t>Ruta desde la calle 30 hasta la calle 12s por Av. Las Vegas</t>
  </si>
  <si>
    <t>https://www.google.com/maps/dir/6.2311242,-75.5745741/6.1947359,-75.5795156/@6.2121766,-75.5817657,15z/data=!4m2!4m1!3e0</t>
  </si>
  <si>
    <t>Creado el 26/11/2019
Eliminado el 17/01/2020</t>
  </si>
  <si>
    <t>6.2198017,-75.5695772</t>
  </si>
  <si>
    <t>6.1926193,-75.5763436</t>
  </si>
  <si>
    <t>Ruta desde la calle 12S hasta la calle 19 por Av. El Poblado</t>
  </si>
  <si>
    <t>https://www.google.com/maps/dir/6.1926193,-75.5763436/6.2198017,-75.5695772/@6.2081837,-75.5828027,15z/data=!3m1!4b1!4m2!4m1!3e0</t>
  </si>
  <si>
    <t>6.1926276,-75.5764583</t>
  </si>
  <si>
    <t>Ruta desde la calle 19 hasta la calle 12S por Av. El Poblado</t>
  </si>
  <si>
    <t>https://www.google.com/maps/dir/6.2198017,-75.5695772/6.1926276,-75.5764583/@6.2055838,-75.5720772,15.5z/data=!4m2!4m1!3e0</t>
  </si>
  <si>
    <t>6.1536119,-75.5415262</t>
  </si>
  <si>
    <t>6.2227395,-75.5651738</t>
  </si>
  <si>
    <t>Ruta desde Fonda La Molienda hasta El alto de Las Palmas por Av. Las Palmas</t>
  </si>
  <si>
    <t>https://www.google.com/maps/dir/6.2227395,-75.5651738/6.1536119,-75.5415262/@6.1827251,-75.545851,14z/data=!4m2!4m1!3e0</t>
  </si>
  <si>
    <t>6.2372666,-75.5697952</t>
  </si>
  <si>
    <t>6.2227367,-75.5650938</t>
  </si>
  <si>
    <t>Ruta desde Fonda La Molienda hasta glorieta de Sandiego por Av. Las Palmas</t>
  </si>
  <si>
    <t>https://www.google.com/maps/dir/6.2227367,-75.5650938/6.2372666,-75.5697952/@6.2299564,-75.5674953,16.25z/data=!4m2!4m1!3e0</t>
  </si>
  <si>
    <t>6.3106903,-75.5573531</t>
  </si>
  <si>
    <t>6.2870913,-75.5663703</t>
  </si>
  <si>
    <t>Ruta desde Pte Madre Laura hasta Autopista Med-Bog  por Avenida Paralela</t>
  </si>
  <si>
    <t>https://www.google.com/maps/dir/6.2870913,-75.5663703/6.3106903,-75.5573531/@6.3075978,-75.5564223,17z/data=!4m2!4m1!3e0!5m1!1e1</t>
  </si>
  <si>
    <t>6.2871338,-75.5664565</t>
  </si>
  <si>
    <t>6.3107526,-75.5574664</t>
  </si>
  <si>
    <t>Ruta desde Autopista Med-Bog hasta Pte Madre Laura por Avenida Paralela</t>
  </si>
  <si>
    <t>https://www.google.com/maps/dir/6.3107526,-75.5574664/6.2871338,-75.5664565/@6.2985555,-75.5628444,15.5z/data=!4m2!4m1!3e0!5m1!1e1</t>
  </si>
  <si>
    <t>6.2723955,-75.5907971</t>
  </si>
  <si>
    <t>6.2754873,-75.5736516</t>
  </si>
  <si>
    <t>Ensayo</t>
  </si>
  <si>
    <t>https://maps.googleapis.com/maps/api/directions/json?origin=6.2754873,-75.5736516&amp;destination=6.2723955,-75.5907971&amp;alternatives=true&amp;key=AIzaSyDWOGD72p9N8ekown3glm3rbS1fN7tQm4w&amp;traffic_model=best_guess&amp;departure_time=now</t>
  </si>
  <si>
    <t>https://www.google.com/maps/dir/6.2754873,-75.5736516/6.2723955,-75.5907971/@6.2732634,-75.5843417,16.25z</t>
  </si>
  <si>
    <t>Creado el 06/04/2018</t>
  </si>
  <si>
    <t>6.2428292,-75.5650835</t>
  </si>
  <si>
    <t>6.2526944,-75.5599748</t>
  </si>
  <si>
    <t>https://maps.googleapis.com/maps/api/directions/json?origin=6.2526944,-75.5599748&amp;destination=6.2428292,-75.5650835&amp;alternatives=true&amp;key=AIzaSyDWOGD72p9N8ekown3glm3rbS1fN7tQm4w&amp;traffic_model=best_guess&amp;departure_time=now</t>
  </si>
  <si>
    <t>https://www.google.com.co/maps/dir/'6.2526944,-75.5599748'/'6.2428292,-75.5650835'/@6.2474836,-75.5661263,16z/data=!3m1!4b1!4m10!4m9!1m3!2m2!1d-75.5599748!2d6.2526944!1m3!2m2!1d-75.5650835!2d6.2428292!3e0?hl=es-419</t>
  </si>
  <si>
    <t>6.2464449,-75.5923783</t>
  </si>
  <si>
    <t>6.2441849,-75.5912416</t>
  </si>
  <si>
    <t>https://maps.googleapis.com/maps/api/directions/json?origin=6.2441849,-75.5912416&amp;destination=6.2464449,-75.5923783&amp;alternatives=true&amp;key=AIzaSyDWOGD72p9N8ekown3glm3rbS1fN7tQm4w&amp;traffic_model=best_guess&amp;departure_time=now</t>
  </si>
  <si>
    <t>https://www.google.com.co/maps/dir/6.2441849,-75.5912416/6.2464449,-75.5923783/@6.2449351,-75.5922122,18.25z/data=!4m2!4m1!3e0?hl=es-419</t>
  </si>
  <si>
    <t>6.2364331,-75.5705617</t>
  </si>
  <si>
    <t>6.238308,-75.5754974</t>
  </si>
  <si>
    <t>https://maps.googleapis.com/maps/api/directions/json?origin=6.238308,-75.5754974&amp;destination=6.2364331,-75.5705617&amp;alternatives=true&amp;key=AIzaSyDWOGD72p9N8ekown3glm3rbS1fN7tQm4w&amp;traffic_model=best_guess&amp;departure_time=now</t>
  </si>
  <si>
    <t>https://www.google.com.co/maps/dir/6.238308,-75.5754974/6.2364331,-75.5705617/@6.2366076,-75.5731815,16.75z/data=!4m2!4m1!3e0?hl=es-419</t>
  </si>
  <si>
    <t>6.2106758,-75.5706156</t>
  </si>
  <si>
    <t>6.2132295,-75.5761699</t>
  </si>
  <si>
    <t>https://maps.googleapis.com/maps/api/directions/json?origin=6.2132295,-75.5761699&amp;destination=6.2106758,-75.5706156&amp;alternatives=true&amp;key=AIzaSyDWOGD72p9N8ekown3glm3rbS1fN7tQm4w&amp;traffic_model=best_guess&amp;departure_time=now</t>
  </si>
  <si>
    <t>https://www.google.com.co/maps/dir/6.2132295,-75.5761699/6.2106758,-75.5706156/@6.2113101,-75.5738778,17.75z/data=!4m2!4m1!3e0?hl=es-419</t>
  </si>
  <si>
    <t>6.2240751,-75.5712628</t>
  </si>
  <si>
    <t>6.2148886,-75.5752651</t>
  </si>
  <si>
    <t>https://maps.googleapis.com/maps/api/directions/json?origin=6.2148886,-75.5752651&amp;destination=6.2240751,-75.5712628&amp;alternatives=true&amp;key=AIzaSyDWOGD72p9N8ekown3glm3rbS1fN7tQm4w&amp;traffic_model=best_guess&amp;departure_time=now</t>
  </si>
  <si>
    <t>https://www.google.com.co/maps/dir/6.2148886,-75.5752651/6.2240751,-75.5712628/@6.2174375,-75.5736276,16.13z/data=!4m2!4m1!3e0?hl=es-419</t>
  </si>
  <si>
    <t>6.2149051,-75.5746056</t>
  </si>
  <si>
    <t>6.2247012,-75.5713413</t>
  </si>
  <si>
    <t>https://maps.googleapis.com/maps/api/directions/json?origin=6.2247012,-75.5713413&amp;destination=6.2149051,-75.5746056&amp;alternatives=true&amp;key=AIzaSyDWOGD72p9N8ekown3glm3rbS1fN7tQm4w&amp;traffic_model=best_guess&amp;departure_time=now</t>
  </si>
  <si>
    <t>https://www.google.com.co/maps/dir/6.2247012,-75.5713413/6.2149051,-75.5746056/@6.2188451,-75.5753244,16z/data=!4m2!4m1!3e0?hl=es-419</t>
  </si>
  <si>
    <t>6.2352856,-75.5963968</t>
  </si>
  <si>
    <t>6.2203781,-75.5985868</t>
  </si>
  <si>
    <t>https://maps.googleapis.com/maps/api/directions/json?origin=6.2203781,-75.5985868&amp;destination=6.2352856,-75.5963968&amp;alternatives=true&amp;key=AIzaSyDWOGD72p9N8ekown3glm3rbS1fN7tQm4w&amp;traffic_model=best_guess&amp;departure_time=now</t>
  </si>
  <si>
    <t>https://www.google.com.co/maps/dir/6.2203781,-75.5985868/'6.2352856,-75.5963968'/@6.2261276,-75.6004191,15.75z/data=!4m7!4m6!1m0!1m3!2m2!1d-75.5963968!2d6.2352856!3e0?hl=es-419</t>
  </si>
  <si>
    <t>6.2346598,-75.5690599</t>
  </si>
  <si>
    <t>6.2298848,-75.5686949</t>
  </si>
  <si>
    <t>Ruta desde Calle 30 hasta Calle 34 por Carrera 43</t>
  </si>
  <si>
    <t>https://maps.googleapis.com/maps/api/directions/json?origin=6.2298848,-75.5686949&amp;destination=6.2346598,-75.5690599&amp;alternatives=true&amp;key=AIzaSyDWOGD72p9N8ekown3glm3rbS1fN7tQm4w&amp;traffic_model=best_guess&amp;departure_time=now</t>
  </si>
  <si>
    <t>https://www.google.com.co/maps/dir/6.2298848,-75.5686949/6.2346598,-75.5690599/@6.233927,-75.5710425,17z/data=!4m2!4m1!3e0?hl=es-419</t>
  </si>
  <si>
    <t>Creado el 20/02/2018</t>
  </si>
  <si>
    <t>tiempos_de_viaje_seguimiento_2.pyw</t>
  </si>
  <si>
    <t>6.2158908,-75.55239</t>
  </si>
  <si>
    <t>6.1853091,-75.5461085</t>
  </si>
  <si>
    <t>Ruta desde Calle 16A Sur hasta Chuscalito por Avenida Las Palmas</t>
  </si>
  <si>
    <t>https://maps.googleapis.com/maps/api/directions/json?origin=6.1853091,-75.5461085&amp;destination=6.2158908,-75.55239&amp;alternatives=true&amp;key=AIzaSyDWOGD72p9N8ekown3glm3rbS1fN7tQm4w&amp;traffic_model=best_guess&amp;departure_time=now</t>
  </si>
  <si>
    <t>https://www.google.es/maps/dir/6.1853091,-75.5461085/6.2158908,-75.55239/@6.2033284,-75.5647848,14.29z/data=!4m2!4m1!3e0</t>
  </si>
  <si>
    <t>6.1947273,-75.5794381</t>
  </si>
  <si>
    <t>6.1877206,-75.5814662</t>
  </si>
  <si>
    <t>Ruta desde Calle 18C Sur hasta Calle 12 Sur por Avenida Las Vegas</t>
  </si>
  <si>
    <t>https://maps.googleapis.com/maps/api/directions/json?origin=6.1877206,-75.5814662&amp;destination=6.1947273,-75.5794381&amp;alternatives=true&amp;key=AIzaSyDWOGD72p9N8ekown3glm3rbS1fN7tQm4w&amp;traffic_model=best_guess&amp;departure_time=now</t>
  </si>
  <si>
    <t>https://www.google.es/maps/dir/6.1877206,-75.5814662/6.1947273,-75.5794381/@6.1907194,-75.584937,16.21z/data=!4m2!4m1!3e0</t>
  </si>
  <si>
    <t>6.1876915,-75.5816377</t>
  </si>
  <si>
    <t>6.1947372,-75.579506</t>
  </si>
  <si>
    <t>Ruta desde Calle 12 Sur hasta Calle 18C Sur por Avenida Las Vegas</t>
  </si>
  <si>
    <t>https://maps.googleapis.com/maps/api/directions/json?origin=6.1947372,-75.579506&amp;destination=6.1876915,-75.5816377&amp;alternatives=true&amp;key=AIzaSyDWOGD72p9N8ekown3glm3rbS1fN7tQm4w&amp;traffic_model=best_guess&amp;departure_time=now</t>
  </si>
  <si>
    <t>https://www.google.es/maps/dir/6.1947372,-75.579506/6.1876915,-75.5816377/@6.1911588,-75.5821256,16.5z/data=!4m2!4m1!3e0</t>
  </si>
  <si>
    <t>Creado el 19/02/2018
Se incluye en la consulta de python el 12/03/2021
seguimiento 13/07/2022 - activo</t>
  </si>
  <si>
    <t>6.2656661,-75.5747505</t>
  </si>
  <si>
    <t>6.2628024,-75.5569229</t>
  </si>
  <si>
    <t>Ruta desde Carrera 47 hasta Punto Cero por Barranquilla</t>
  </si>
  <si>
    <t>https://maps.googleapis.com/maps/api/directions/json?origin=6.2628024,-75.5569229&amp;destination=6.2656661,-75.5747505&amp;alternatives=true&amp;key=AIzaSyDWOGD72p9N8ekown3glm3rbS1fN7tQm4w&amp;traffic_model=best_guess&amp;departure_time=now</t>
  </si>
  <si>
    <t>https://www.google.com.co/maps/dir/6.2628024,-75.5569229/6.2656661,-75.5747505/@6.2632857,-75.5588953,18.5z/data=!4m2!4m1!3e0?hl=es</t>
  </si>
  <si>
    <t>6.2626483,-75.5570593</t>
  </si>
  <si>
    <t>6.2654255,-75.5746851</t>
  </si>
  <si>
    <t>Ruta desde Punto Cero hasta Carrera 47 por Barranquilla</t>
  </si>
  <si>
    <t>https://maps.googleapis.com/maps/api/directions/json?origin=6.2654255,-75.5746851&amp;destination=6.2626483,-75.5570593&amp;alternatives=true&amp;key=AIzaSyDWOGD72p9N8ekown3glm3rbS1fN7tQm4w&amp;traffic_model=best_guess&amp;departure_time=now</t>
  </si>
  <si>
    <t>https://www.google.com.co/maps/dir/6.2654255,-75.5746851/6.2626483,-75.5570593/@6.2646722,-75.5691347,16z/data=!4m2!4m1!3e0?hl=es</t>
  </si>
  <si>
    <t>Creado el 19/02/2018
Seguimiento 13/07/2022 - Inactivo</t>
  </si>
  <si>
    <t>6.2717512,-75.5937907</t>
  </si>
  <si>
    <t>6.2596799,-75.5753362/</t>
  </si>
  <si>
    <t>Ruta desde Avenida Regional hasta Avenida 80 por La Iguana</t>
  </si>
  <si>
    <t>https://maps.googleapis.com/maps/api/directions/json?origin=6.2596799,-75.5753362&amp;destination=6.2717512,-75.5937907&amp;alternatives=true&amp;key=AIzaSyDWOGD72p9N8ekown3glm3rbS1fN7tQm4w&amp;traffic_model=best_guess&amp;departure_time=now</t>
  </si>
  <si>
    <t>https://www.google.com.co/maps/dir/6.2596799,-75.5753362/6.2717512,-75.5937907/@6.2624244,-75.5867988,16.21z/data=!4m2!4m1!3e0?hl=es</t>
  </si>
  <si>
    <t>6.2592654,-75.5753626</t>
  </si>
  <si>
    <t>6.271417,-75.5941946</t>
  </si>
  <si>
    <t>Ruta desde Avenida 80 hasta Avenida Regional por La Iguana</t>
  </si>
  <si>
    <t>https://maps.googleapis.com/maps/api/directions/json?origin=6.271417,-75.5941946&amp;destination=6.2592654,-75.5753626&amp;alternatives=true&amp;key=AIzaSyDWOGD72p9N8ekown3glm3rbS1fN7tQm4w&amp;traffic_model=best_guess&amp;departure_time=now</t>
  </si>
  <si>
    <t>https://www.google.com.co/maps/dir/6.271417,-75.5941946/6.2592654,-75.5753626/@6.2632405,-75.590188,15.5z/data=!4m2!4m1!3e0?hl=es</t>
  </si>
  <si>
    <t>6.2132804,-75.5761406</t>
  </si>
  <si>
    <t>6.2089302,-75.5592546</t>
  </si>
  <si>
    <t>Ruta desde Transversal inferior hasta Avenida Las Vegas por Calle 10A</t>
  </si>
  <si>
    <t>https://maps.googleapis.com/maps/api/directions/json?origin=6.2089302,-75.5592546&amp;destination=6.2132804,-75.5761406&amp;alternatives=true&amp;key=AIzaSyDWOGD72p9N8ekown3glm3rbS1fN7tQm4w&amp;traffic_model=best_guess&amp;departure_time=now</t>
  </si>
  <si>
    <t>https://www.google.es/maps/dir/6.2089302,-75.5592546/6.2132804,-75.5761406/@6.2130034,-75.5685807,15.96z/data=!4m2!4m1!3e0</t>
  </si>
  <si>
    <t>6.2047435,-75.5612978</t>
  </si>
  <si>
    <t>Ruta desde Avenida Las Vegas hasta Transversal inferior por Calle 10</t>
  </si>
  <si>
    <t>https://maps.googleapis.com/maps/api/directions/json?origin=6.2132295,-75.5761699&amp;destination=6.2047435,-75.5612978&amp;alternatives=true&amp;key=AIzaSyDWOGD72p9N8ekown3glm3rbS1fN7tQm4w&amp;traffic_model=best_guess&amp;departure_time=now</t>
  </si>
  <si>
    <t>https://www.google.es/maps/dir/6.2132295,-75.5761699/6.2047435,-75.5612978/@6.2092604,-75.5714858,16.25z/data=!4m2!4m1!3e0</t>
  </si>
  <si>
    <t>6.1850161,-75.5463645</t>
  </si>
  <si>
    <t>6.2158339,-75.5524516</t>
  </si>
  <si>
    <t>Ruta desde Chuscalito hasta Calle 16A Sur por Avenida Las Palmas</t>
  </si>
  <si>
    <t>https://maps.googleapis.com/maps/api/directions/json?origin=6.2158339,-75.5524516&amp;destination=6.1850161,-75.5463645&amp;alternatives=true&amp;key=AIzaSyDWOGD72p9N8ekown3glm3rbS1fN7tQm4w&amp;traffic_model=best_guess&amp;departure_time=now</t>
  </si>
  <si>
    <t>https://www.google.es/maps/dir/6.2158339,-75.5524516/6.1850161,-75.5463645/@6.1971123,-75.5493506,14.71z/data=!4m2!4m1!3e0</t>
  </si>
  <si>
    <t>6.3013403,-75.5661671</t>
  </si>
  <si>
    <t>6.258551,-75.5801502</t>
  </si>
  <si>
    <t>Ruta desde La Iguana hasta Calle 104 por Carrera 65</t>
  </si>
  <si>
    <t>https://maps.googleapis.com/maps/api/directions/json?origin=6.258551,-75.5801502&amp;destination=6.3013403,-75.5661671&amp;alternatives=true&amp;key=AIzaSyDWOGD72p9N8ekown3glm3rbS1fN7tQm4w&amp;traffic_model=best_guess&amp;departure_time=now</t>
  </si>
  <si>
    <t>https://www.google.com.co/maps/dir/6.258551,-75.5801502/6.3013403,-75.5661671/@6.2792342,-75.5818529,14.71z</t>
  </si>
  <si>
    <t>6.2394748,-75.5831289</t>
  </si>
  <si>
    <t>Ruta desde Avenida 33 hasta La Iguana por Carrera 65</t>
  </si>
  <si>
    <t>https://maps.googleapis.com/maps/api/directions/json?origin=6.2394748,-75.5831289&amp;destination=6.258551,-75.5801502&amp;alternatives=true&amp;key=AIzaSyDWOGD72p9N8ekown3glm3rbS1fN7tQm4w&amp;traffic_model=best_guess&amp;departure_time=now</t>
  </si>
  <si>
    <t>https://www.google.com.co/maps/dir/6.2394748,-75.5831289/6.258551,-75.5801502/@6.2487633,-75.5846202,15.46z</t>
  </si>
  <si>
    <t>6.2110622,-75.5949191</t>
  </si>
  <si>
    <t>6.2313736,-75.591485</t>
  </si>
  <si>
    <t>Ruta desde Calle 30 hasta Avenida 80 por Carrera 70</t>
  </si>
  <si>
    <t>https://maps.googleapis.com/maps/api/directions/json?origin=6.2313736,-75.591485&amp;destination=6.2110622,-75.5949191&amp;alternatives=true&amp;key=AIzaSyDWOGD72p9N8ekown3glm3rbS1fN7tQm4w&amp;traffic_model=best_guess&amp;departure_time=now</t>
  </si>
  <si>
    <t>https://www.google.com.co/maps/dir/6.2313736,-75.591485/6.2110622,-75.5949191/@6.2115209,-75.5943074,18.21z/data=!4m2!4m1!3e0</t>
  </si>
  <si>
    <t>6.2313645,-75.591438</t>
  </si>
  <si>
    <t>6.2102985,-75.5943635</t>
  </si>
  <si>
    <t>Ruta desde Avenida 80 hasta Calle 30 por Carrera 70</t>
  </si>
  <si>
    <t>https://maps.googleapis.com/maps/api/directions/json?origin=6.2102985,-75.5943635&amp;destination=6.2313645,-75.591438&amp;alternatives=true&amp;key=AIzaSyDWOGD72p9N8ekown3glm3rbS1fN7tQm4w&amp;traffic_model=best_guess&amp;departure_time=now</t>
  </si>
  <si>
    <t>https://www.google.com.co/maps/dir/6.2102985,-75.5943635/6.2313645,-75.591438/@6.220896,-75.5939899,15.5z/data=!4m2!4m1!3e0</t>
  </si>
  <si>
    <t>Creado el 29/01/2018
seguimiento 13/07/2022 - activo</t>
  </si>
  <si>
    <t>6.2664805,-75.5770197</t>
  </si>
  <si>
    <t>6.2483797,-75.5833364</t>
  </si>
  <si>
    <t>Ruta desde Avenida San Juan hasta Barranquilla por Carrera 65</t>
  </si>
  <si>
    <t>https://maps.googleapis.com/maps/api/directions/json?origin=6.2483797,-75.5833364&amp;destination=6.2664805,-75.5770197&amp;alternatives=true&amp;key=AIzaSyDWOGD72p9N8ekown3glm3rbS1fN7tQm4w&amp;traffic_model=best_guess&amp;departure_time=now</t>
  </si>
  <si>
    <t>https://www.google.com.co/maps/dir/6.2483797,-75.5833364/6.2664805,-75.5770197/@6.2510484,-75.5840177,15.96z/data=!4m2!4m1!3e0</t>
  </si>
  <si>
    <t>Creado el 29/01/2018
Se activa el 12/03/2021
seguimiento 13/07/2022 - activo</t>
  </si>
  <si>
    <t>6.2396177,-75.5903596</t>
  </si>
  <si>
    <t>6.2498707,-75.5997288</t>
  </si>
  <si>
    <t>Ruta desde Avenida San Juan hasta Avenida 33 por Avenida Nutibara</t>
  </si>
  <si>
    <t>https://maps.googleapis.com/maps/api/directions/json?origin=6.2498707,-75.5997288&amp;destination=6.2396177,-75.5903596&amp;alternatives=true&amp;key=AIzaSyDWOGD72p9N8ekown3glm3rbS1fN7tQm4w&amp;traffic_model=best_guess&amp;departure_time=now</t>
  </si>
  <si>
    <t>https://www.google.com.co/maps/dir/6.2498707,-75.5997288/6.2396177,-75.5903596/@6.2447662,-75.5994354,16z/data=!3m1!4b1!4m2!4m1!3e0</t>
  </si>
  <si>
    <t>6.2499452,-75.5995729</t>
  </si>
  <si>
    <t>6.2397043,-75.5902835</t>
  </si>
  <si>
    <t>Ruta desde Avenida 33 hasta Avenida San Juan por Avenida Nutibara</t>
  </si>
  <si>
    <t>https://maps.googleapis.com/maps/api/directions/json?origin=6.2397043,-75.5902835&amp;destination=6.2499452,-75.5995729&amp;alternatives=true&amp;key=AIzaSyDWOGD72p9N8ekown3glm3rbS1fN7tQm4w&amp;traffic_model=best_guess&amp;departure_time=now</t>
  </si>
  <si>
    <t>https://www.google.com.co/maps/dir/6.2397043,-75.5902835/6.2499452,-75.5995729/@6.2410564,-75.5956091,16z/data=!4m2!4m1!3e0</t>
  </si>
  <si>
    <t>Creado el 29/01/2018
Seguimiento 13/07/2022 - Inactivo</t>
  </si>
  <si>
    <t>6.2329902,-75.5962149</t>
  </si>
  <si>
    <t>6.2480993,-75.5811246</t>
  </si>
  <si>
    <t>Ruta desde Avenida San Juan hasta Carrera 76 por Avenida Bolivariana</t>
  </si>
  <si>
    <t>https://maps.googleapis.com/maps/api/directions/json?origin=6.2480993,-75.5811246&amp;destination=6.2329902,-75.5962149&amp;alternatives=true&amp;key=AIzaSyDWOGD72p9N8ekown3glm3rbS1fN7tQm4w&amp;traffic_model=best_guess&amp;departure_time=now</t>
  </si>
  <si>
    <t>https://www.google.com.co/maps/dir/6.2480993,-75.5811246/6.2329902,-75.5962149/@6.2404571,-75.5930471,16z/data=!3m1!4b1!4m2!4m1!3e0</t>
  </si>
  <si>
    <t>6.2479943,-75.5809097</t>
  </si>
  <si>
    <t>6.2329294,-75.5961646</t>
  </si>
  <si>
    <t>Ruta desde Carrera 76 hasta Avenida San Juan por Avenida Bolivariana</t>
  </si>
  <si>
    <t>https://maps.googleapis.com/maps/api/directions/json?origin=6.2329294,-75.5961646&amp;destination=6.2479943,-75.5809097&amp;alternatives=true&amp;key=AIzaSyDWOGD72p9N8ekown3glm3rbS1fN7tQm4w&amp;traffic_model=best_guess&amp;departure_time=now</t>
  </si>
  <si>
    <t>https://www.google.com.co/maps/dir/6.2329294,-75.5961646/6.2479943,-75.5809097/@6.2405726,-75.5959555,15.5z/data=!4m2!4m1!3e0</t>
  </si>
  <si>
    <t>6.2314014,-75.5756525</t>
  </si>
  <si>
    <t>6.2277603,-75.5696213</t>
  </si>
  <si>
    <t>Ruta Avenida El Poblado hasta Avenida Regional por Calle 30</t>
  </si>
  <si>
    <t>https://maps.googleapis.com/maps/api/directions/json?origin=6.2277603,-75.5696213&amp;destination=6.2314014,-75.5756525&amp;alternatives=true&amp;key=AIzaSyDWOGD72p9N8ekown3glm3rbS1fN7tQm4w&amp;traffic_model=best_guess&amp;departure_time=now</t>
  </si>
  <si>
    <t>https://www.google.com.co/maps/dir/6.2277603,-75.5696213/6.2314014,-75.5756525/@6.2295808,-75.5737312,18z/data=!3m1!4b1!4m2!4m1!3e0</t>
  </si>
  <si>
    <t>6.2276149,-75.5697202</t>
  </si>
  <si>
    <t>6.2313003,-75.5756655</t>
  </si>
  <si>
    <t>Ruta desde Avenida Regional hasta Avenida El Poblado por Calle 30</t>
  </si>
  <si>
    <t>https://maps.googleapis.com/maps/api/directions/json?origin=6.2313003,-75.5756655&amp;destination=6.2276149,-75.5697202&amp;alternatives=true&amp;key=AIzaSyDWOGD72p9N8ekown3glm3rbS1fN7tQm4w&amp;traffic_model=best_guess&amp;departure_time=now</t>
  </si>
  <si>
    <t>https://www.google.com.co/maps/dir/6.2313003,-75.5756655/6.2276149,-75.5697202/@6.2293861,-75.5736157,18z/data=!3m1!4b1!4m2!4m1!3e0</t>
  </si>
  <si>
    <t>Creado el 29/01/2018 
ESTA REPETIDO
Seguimiento 13/07/2022 - Inactivo</t>
  </si>
  <si>
    <t>6.2313125,-75.6019134</t>
  </si>
  <si>
    <t>6.2313673,-75.5755322</t>
  </si>
  <si>
    <t>Ruta desde Avenida Regional hasta Avenida 80 por Calle 30</t>
  </si>
  <si>
    <t>https://maps.googleapis.com/maps/api/directions/json?origin=6.2313673,-75.5755322&amp;destination=6.2313125,-75.6019134&amp;alternatives=true&amp;key=AIzaSyDWOGD72p9N8ekown3glm3rbS1fN7tQm4w&amp;traffic_model=best_guess&amp;departure_time=now</t>
  </si>
  <si>
    <t>https://www.google.com.co/maps/dir/6.2313673,-75.5755322/6.2313125,-75.6019134/@6.2311125,-75.5770678,16.75z/data=!4m2!4m1!3e0</t>
  </si>
  <si>
    <t>Creado el 29/01/2018
ESTA REPETIDO
Seguimiento 13/07/2022 - Inactivo</t>
  </si>
  <si>
    <t>6.2309031,-75.6019155</t>
  </si>
  <si>
    <t>Ruta desde Avenida 80 hasta Avenida Regional por Calle 30</t>
  </si>
  <si>
    <t>https://maps.googleapis.com/maps/api/directions/json?origin=6.2309031,-75.6019155&amp;destination=6.2313003,-75.5756655&amp;alternatives=true&amp;key=AIzaSyDWOGD72p9N8ekown3glm3rbS1fN7tQm4w&amp;traffic_model=best_guess&amp;departure_time=now</t>
  </si>
  <si>
    <t>https://www.google.com.co/maps/dir/6.2309031,-75.6019155/6.2313003,-75.5756655/@6.2305815,-75.5781922,18z/data=!4m2!4m1!3e0</t>
  </si>
  <si>
    <t>Creados el 22/01/2018
Seguimiento 13/07/2022 - Inactivo</t>
  </si>
  <si>
    <t>6.1921795,-75.5677091</t>
  </si>
  <si>
    <t>6.2004842,-75.5645554</t>
  </si>
  <si>
    <t>Ruta desde Calle 1 Sur hasta Calle 9 Sur por Transversal Inferior</t>
  </si>
  <si>
    <t>https://maps.googleapis.com/maps/api/directions/json?origin=6.2004842,-75.5645554&amp;destination=6.1921795,-75.5677091&amp;alternatives=true&amp;key=AIzaSyDWOGD72p9N8ekown3glm3rbS1fN7tQm4w&amp;traffic_model=best_guess&amp;departure_time=now</t>
  </si>
  <si>
    <t>https://www.google.es/maps/dir/6.2004842,-75.5645554/6.1921795,-75.5677091/@6.1952767,-75.5684138,16.75z/data=!4m2!4m1!3e0</t>
  </si>
  <si>
    <t>Creados el 22/01/2018
Modificado el 30/01/2020
Seguimiento 13/07/2022 - Inactivo</t>
  </si>
  <si>
    <t>tiempos_de_viaje_seguimiento_1.pyw</t>
  </si>
  <si>
    <t>Ruta desde Carrera 32D hasta Avenida Guayabal por Calle 10A</t>
  </si>
  <si>
    <t>https://www.google.es/maps/dir/6.2074367,-75.5637133/6.2148125,-75.5813539/@6.2136824,-75.5803353,18z/data=!4m2!4m1!3e0</t>
  </si>
  <si>
    <t>6.2074743,-75.5638764</t>
  </si>
  <si>
    <t>6.2145799,-75.5816473</t>
  </si>
  <si>
    <t>Ruta desde Avenida Guayabal hasta Transversal Inferior por Calle 10</t>
  </si>
  <si>
    <t>https://maps.googleapis.com/maps/api/directions/json?origin=6.2145799,-75.5816473&amp;destination=6.2074743,-75.5638764&amp;alternatives=true&amp;key=AIzaSyDWOGD72p9N8ekown3glm3rbS1fN7tQm4w&amp;traffic_model=best_guess&amp;departure_time=now</t>
  </si>
  <si>
    <t>https://www.google.es/maps/dir/6.2145799,-75.5816473/6.2074743,-75.5638764/@6.2073409,-75.5655321,18.08z/data=!4m2!4m1!3e0</t>
  </si>
  <si>
    <t>Creados el 22/01/2018
seguimiento 13/07/2022 - activo</t>
  </si>
  <si>
    <t>6.2029982,-75.5772207</t>
  </si>
  <si>
    <t>6.1947164,-75.5794418</t>
  </si>
  <si>
    <t>Ruta desde Calle 12 Sur hasta Calle 4 Sur por Avenida Las Vegas</t>
  </si>
  <si>
    <t>https://maps.googleapis.com/maps/api/directions/json?origin=6.1947164,-75.5794418&amp;destination=6.2029982,-75.5772207&amp;alternatives=true&amp;key=AIzaSyDWOGD72p9N8ekown3glm3rbS1fN7tQm4w&amp;traffic_model=best_guess&amp;departure_time=now</t>
  </si>
  <si>
    <t>https://www.google.es/maps/dir/6.1947164,-75.5794418/6.2029982,-75.5772207/@6.1974334,-75.57958,15.92z/data=!4m2!4m1!3e0</t>
  </si>
  <si>
    <t>6.231129,-75.57444</t>
  </si>
  <si>
    <t>6.2030054,-75.57722</t>
  </si>
  <si>
    <t>Ruta desde Calle 4 Sur hasta Calle 30 por Avenida Las Vegas</t>
  </si>
  <si>
    <t>https://maps.googleapis.com/maps/api/directions/json?origin=6.2030054,-75.57722&amp;destination=6.231129,-75.57444&amp;alternatives=true&amp;key=AIzaSyDWOGD72p9N8ekown3glm3rbS1fN7tQm4w&amp;traffic_model=best_guess&amp;departure_time=now</t>
  </si>
  <si>
    <t>https://www.google.es/maps/dir/6.2030054,-75.57722/6.231129,-75.57444/@6.2174064,-75.5764292,15.08z/data=!4m2!4m1!3e0</t>
  </si>
  <si>
    <t>6.203022,-75.5773136</t>
  </si>
  <si>
    <t>Ruta desde Calle 4 Sur hasta Calle 12 Sur por Avenida Las Vegas</t>
  </si>
  <si>
    <t>https://maps.googleapis.com/maps/api/directions/json?origin=6.203022,-75.5773136&amp;destination=6.1947372,-75.579506&amp;alternatives=true&amp;key=AIzaSyDWOGD72p9N8ekown3glm3rbS1fN7tQm4w&amp;traffic_model=best_guess&amp;departure_time=now</t>
  </si>
  <si>
    <t>https://www.google.es/maps/dir/6.203022,-75.5773136/6.1947372,-75.579506/@6.198713,-75.5792723,16.25z/data=!4m2!4m1!3e0</t>
  </si>
  <si>
    <t>6.231125,-75.5745832</t>
  </si>
  <si>
    <t>Ruta desde Calle 30 hasta Calle 4 Sur por Avenida Las Vegas</t>
  </si>
  <si>
    <t>https://maps.googleapis.com/maps/api/directions/json?origin=6.231125,-75.5745832&amp;destination=6.203022,-75.5773136&amp;alternatives=true&amp;key=AIzaSyDWOGD72p9N8ekown3glm3rbS1fN7tQm4w&amp;traffic_model=best_guess&amp;departure_time=now</t>
  </si>
  <si>
    <t>https://www.google.es/maps/dir/6.231125,-75.5745832/6.203022,-75.5773136/@6.2052537,-75.5796777,14.92z/data=!4m2!4m1!3e0</t>
  </si>
  <si>
    <t>6.2274413,-75.5694188</t>
  </si>
  <si>
    <t>6.2375705,-75.5704119</t>
  </si>
  <si>
    <t>Ruta desde Calle 33 hasta Calle 30 por Avenida El Poblado</t>
  </si>
  <si>
    <t>https://maps.googleapis.com/maps/api/directions/json?origin=6.2375705,-75.5704119&amp;destination=6.2274413,-75.5694188&amp;alternatives=true&amp;key=AIzaSyDWOGD72p9N8ekown3glm3rbS1fN7tQm4w&amp;traffic_model=best_guess&amp;departure_time=now</t>
  </si>
  <si>
    <t>https://www.google.es/maps/dir/6.2375705,-75.5704119/6.2274413,-75.5694188/@6.2310749,-75.5710663,15.96z/data=!4m2!4m1!3e0</t>
  </si>
  <si>
    <t>6.2375686,-75.5703455</t>
  </si>
  <si>
    <t>6.2274593,-75.5693643</t>
  </si>
  <si>
    <t>Ruta desde Calle 30 hasta Calle 33 por Avenida El Poblado</t>
  </si>
  <si>
    <t>https://maps.googleapis.com/maps/api/directions/json?origin=6.2274593,-75.5693643&amp;destination=6.2375686,-75.5703455&amp;alternatives=true&amp;key=AIzaSyDWOGD72p9N8ekown3glm3rbS1fN7tQm4w&amp;traffic_model=best_guess&amp;departure_time=now</t>
  </si>
  <si>
    <t>https://www.google.es/maps/dir/6.2274593,-75.5693643/6.2375686,-75.5703455/@6.2346702,-75.5837591,14.92z/data=!4m2!4m1!3e0</t>
  </si>
  <si>
    <t>6.2395363,-75.5752023</t>
  </si>
  <si>
    <t>6.2378361,-75.5705011</t>
  </si>
  <si>
    <t>Ruta desde Glorieta San Diego hasta Glorieta Exposiciones por Avenida 33</t>
  </si>
  <si>
    <t>https://maps.googleapis.com/maps/api/directions/json?origin=6.2378361,-75.5705011&amp;destination=6.2395363,-75.5752023&amp;alternatives=true&amp;key=AIzaSyDWOGD72p9N8ekown3glm3rbS1fN7tQm4w&amp;traffic_model=best_guess&amp;departure_time=now</t>
  </si>
  <si>
    <t>https://www.google.es/maps/dir/6.2378361,-75.5705011/6.2395363,-75.5752023/@6.2376994,-75.5723415,17.5z/data=!4m2!4m1!3e0</t>
  </si>
  <si>
    <t>6.2370923,-75.5704845</t>
  </si>
  <si>
    <t>6.2389721,-75.5753906</t>
  </si>
  <si>
    <t>Ruta desde Glorieta Exposiciones hasta Glorieta San Diego por Avenida 33</t>
  </si>
  <si>
    <t>https://maps.googleapis.com/maps/api/directions/json?origin=6.2389721,-75.5753906&amp;destination=6.2370923,-75.5704845&amp;alternatives=true&amp;key=AIzaSyDWOGD72p9N8ekown3glm3rbS1fN7tQm4w&amp;traffic_model=best_guess&amp;departure_time=now</t>
  </si>
  <si>
    <t>https://www.google.es/maps/dir/6.2389721,-75.5753906/6.2370923,-75.5704845/@6.2390228,-75.5737137,17.25z/data=!4m2!4m1!3e0</t>
  </si>
  <si>
    <t>Creados el 22/01/2018
Se activa nuevamente en la consulta
seguimiento 13/07/2022 - activo</t>
  </si>
  <si>
    <t>6.2635273,-75.5964219</t>
  </si>
  <si>
    <t>6.2529411,-75.5747185</t>
  </si>
  <si>
    <t>Ruta desde Avenida Ferrocarril hasta Avenida 80 por Avenida Colombia</t>
  </si>
  <si>
    <t>https://maps.googleapis.com/maps/api/directions/json?origin=6.2529411,-75.5747185&amp;destination=6.2635273,-75.5964219&amp;alternatives=true&amp;key=AIzaSyDWOGD72p9N8ekown3glm3rbS1fN7tQm4w&amp;traffic_model=best_guess&amp;departure_time=now</t>
  </si>
  <si>
    <t>https://www.google.es/maps/dir/6.2529411,-75.5747185/6.2635273,-75.5964219/@6.2581573,-75.5896321,16z/data=!3m1!4b1!4m2!4m1!3e0</t>
  </si>
  <si>
    <t>6.2528424,-75.5747711</t>
  </si>
  <si>
    <t>6.2633551,-75.5964729</t>
  </si>
  <si>
    <t>Ruta desde Avenida 80 hasta Avenida Ferrocarril por Avenida Colombia</t>
  </si>
  <si>
    <t>https://maps.googleapis.com/maps/api/directions/json?origin=6.2633551,-75.5964729&amp;destination=6.2528424,-75.5747711&amp;alternatives=true&amp;key=AIzaSyDWOGD72p9N8ekown3glm3rbS1fN7tQm4w&amp;traffic_model=best_guess&amp;departure_time=now</t>
  </si>
  <si>
    <t>https://www.google.es/maps/dir/6.2633551,-75.5964729/6.2528424,-75.5747711/@6.2547787,-75.5861693,16.21z/data=!4m2!4m1!3e0</t>
  </si>
  <si>
    <t>6.2479456,-75.5799963</t>
  </si>
  <si>
    <t>6.2438435,-75.5683664</t>
  </si>
  <si>
    <t>Ruta desde Avenida Oriental hasta Avenida Regional por Avenida San Juan</t>
  </si>
  <si>
    <t>https://maps.googleapis.com/maps/api/directions/json?origin=6.2438435,-75.5683664&amp;destination=6.2479456,-75.5799963&amp;alternatives=true&amp;key=AIzaSyDWOGD72p9N8ekown3glm3rbS1fN7tQm4w&amp;traffic_model=best_guess&amp;departure_time=now</t>
  </si>
  <si>
    <t>https://www.google.es/maps/dir/6.2438435,-75.5683664/6.2479456,-75.5799963/@6.2459451,-75.5764975,17z/data=!3m1!4b1!4m2!4m1!3e0</t>
  </si>
  <si>
    <t>6.2437682,-75.5684043</t>
  </si>
  <si>
    <t>6.2477776,-75.5800186</t>
  </si>
  <si>
    <t>Ruta desde Avenida Regional hasta Avenida Oriental por Avenida San Juan</t>
  </si>
  <si>
    <t>https://maps.googleapis.com/maps/api/directions/json?origin=6.2477776,-75.5800186&amp;destination=6.2437682,-75.5684043&amp;alternatives=true&amp;key=AIzaSyDWOGD72p9N8ekown3glm3rbS1fN7tQm4w&amp;traffic_model=best_guess&amp;departure_time=now</t>
  </si>
  <si>
    <t>https://www.google.es/maps/dir/6.2477776,-75.5800186/6.2437682,-75.5684043/@6.2466731,-75.5749923,16.75z/data=!4m2!4m1!3e0</t>
  </si>
  <si>
    <t>Modificados el 22/01/2019
Seguimiento 13/07/2022 - Inactivo</t>
  </si>
  <si>
    <t>6.2080277,-75.5548798</t>
  </si>
  <si>
    <t>6.1870058,-75.5617351</t>
  </si>
  <si>
    <t>Ruta desde Calle 12 Sur hasta Calle 10 por Transversal Superior</t>
  </si>
  <si>
    <t>https://maps.googleapis.com/maps/api/directions/json?origin=6.1870058,-75.5617351&amp;destination=6.2080277,-75.5548798&amp;alternatives=true&amp;key=AIzaSyDWOGD72p9N8ekown3glm3rbS1fN7tQm4w&amp;traffic_model=best_guess&amp;departure_time=now</t>
  </si>
  <si>
    <t>https://www.google.es/maps/dir/6.1870058,-75.5617351/6.2080277,-75.5548798/@6.1995917,-75.5715786,14.79z/data=!4m2!4m1!3e0</t>
  </si>
  <si>
    <t>Modificados el 22/01/2018
Seguimiento 13/07/2022 - Inactivo</t>
  </si>
  <si>
    <t>6.2149636,-75.5608632</t>
  </si>
  <si>
    <t>Ruta desde Avenida Las Palmas hasta Calle 1Sur por Transversal inferior</t>
  </si>
  <si>
    <t>https://maps.googleapis.com/maps/api/directions/json?origin=6.2149636,-75.5608632&amp;destination=6.2004842,-75.5645554&amp;alternatives=true&amp;key=AIzaSyDWOGD72p9N8ekown3glm3rbS1fN7tQm4w&amp;traffic_model=best_guess&amp;departure_time=now</t>
  </si>
  <si>
    <t>https://www.google.es/maps/dir/6.2149636,-75.5608632/6.2004842,-75.5645554/@6.1979397,-75.5638311,16.25z/data=!4m2!4m1!3e0</t>
  </si>
  <si>
    <t>Modificado el 30/01/2020
seguimiento 13/07/2022</t>
  </si>
  <si>
    <t xml:space="preserve">Ruta desde CC Villanueva hasta Avenida San Juan  por Avenida Oriental </t>
  </si>
  <si>
    <t>https://www.google.es/maps/dir/6.2556351,-75.5639155/6.2441021,-75.5688367/@6.2419259,-75.5661488,16z/data=!4m2!4m1!3e0</t>
  </si>
  <si>
    <t xml:space="preserve">Ruta desde Avenida San Juan hasta CC Villanueva por Avenida Oriental </t>
  </si>
  <si>
    <t>https://www.google.es/maps/dir/6.2432958,-75.5686182/6.2557354,-75.5638362/@6.2439203,-75.5677959,18.04z/data=!4m2!4m1!3e0</t>
  </si>
  <si>
    <t>Seguimiento 13/07/2022</t>
  </si>
  <si>
    <t>6.2643783,-75.5674407</t>
  </si>
  <si>
    <t>6.2468962,-75.5751685</t>
  </si>
  <si>
    <t>Ruta desde San Juan hasta Barranquilla por Avenida Ferrocarril</t>
  </si>
  <si>
    <t>https://maps.googleapis.com/maps/api/directions/json?origin=6.2468962,-75.5751685&amp;destination=6.2643783,-75.5674407&amp;alternatives=true&amp;key=AIzaSyDWOGD72p9N8ekown3glm3rbS1fN7tQm4w&amp;traffic_model=best_guess&amp;departure_time=now</t>
  </si>
  <si>
    <t>6.2469971,-75.5753363</t>
  </si>
  <si>
    <t>6.2643942,-75.5676689</t>
  </si>
  <si>
    <t>Ruta desde Barranquilla hasta San Juan por Avenida Ferrocarril</t>
  </si>
  <si>
    <t>https://maps.googleapis.com/maps/api/directions/json?origin=6.2643942,-75.5676689&amp;destination=6.2469971,-75.5753363&amp;alternatives=true&amp;key=AIzaSyDWOGD72p9N8ekown3glm3rbS1fN7tQm4w&amp;traffic_model=best_guess&amp;departure_time=now</t>
  </si>
  <si>
    <t>https://www.google.es/maps/dir/6.2643942,-75.5676689/6.2469971,-75.5753363/@6.2556956,-75.5747083,15.5z/data=!4m2!4m1!3e0</t>
  </si>
  <si>
    <t>6.2507516,-75.6020369</t>
  </si>
  <si>
    <t>Ruta desde Avenida Regional hasta Avenida 80 por Avenida San Juan</t>
  </si>
  <si>
    <t>https://maps.googleapis.com/maps/api/directions/json?origin=6.2479456,-75.5799963&amp;destination=6.2507516,-75.6020369&amp;alternatives=true&amp;key=AIzaSyDWOGD72p9N8ekown3glm3rbS1fN7tQm4w&amp;traffic_model=best_guess&amp;departure_time=now</t>
  </si>
  <si>
    <t>https://www.google.es/maps/dir/6.2479456,-75.5799963/6.2507516,-75.6020369/@6.2487774,-75.5973154,15.5z/data=!4m2!4m1!3e0</t>
  </si>
  <si>
    <t>6.2501635,-75.6021644</t>
  </si>
  <si>
    <t>Ruta desde Avenida 80 hasta Avenida Regional por Avenida San Juan</t>
  </si>
  <si>
    <t>https://maps.googleapis.com/maps/api/directions/json?origin=6.2501635,-75.6021644&amp;destination=6.2477776,-75.5800186&amp;alternatives=true&amp;key=AIzaSyDWOGD72p9N8ekown3glm3rbS1fN7tQm4w&amp;traffic_model=best_guess&amp;departure_time=now</t>
  </si>
  <si>
    <t>https://www.google.es/maps/dir/6.2501635,-75.6021644/6.2477776,-75.5800186/@6.2481987,-75.5984594,15.5z</t>
  </si>
  <si>
    <t>6.2312006,-75.6017089</t>
  </si>
  <si>
    <t>6.2313668,-75.5754977</t>
  </si>
  <si>
    <t>Ruta desde Industriales hasta Avenida 80 por Calle 30</t>
  </si>
  <si>
    <t>https://maps.googleapis.com/maps/api/directions/json?origin=6.2313668,-75.5754977&amp;destination=6.2312006,-75.6017089&amp;alternatives=true&amp;key=AIzaSyDWOGD72p9N8ekown3glm3rbS1fN7tQm4w&amp;traffic_model=best_guess&amp;departure_time=now</t>
  </si>
  <si>
    <t>https://www.google.es/maps/dir/6.2313668,-75.5754977/6.2312006,-75.6017089/@6.2310839,-75.5967684,15.25z</t>
  </si>
  <si>
    <t>6.2312568,-75.5754982</t>
  </si>
  <si>
    <t>6.2309942,-75.6017231</t>
  </si>
  <si>
    <t>Ruta desde Avenida 80 hasta Industriales por Calle 30</t>
  </si>
  <si>
    <t>https://maps.googleapis.com/maps/api/directions/json?origin=6.2309942,-75.6017231&amp;destination=6.2312568,-75.5754982&amp;alternatives=true&amp;key=AIzaSyDWOGD72p9N8ekown3glm3rbS1fN7tQm4w&amp;traffic_model=best_guess&amp;departure_time=now</t>
  </si>
  <si>
    <t>https://www.google.es/maps/dir/6.2309942,-75.6017231/6.2312568,-75.5754982/@6.2307367,-75.596449,15.25z</t>
  </si>
  <si>
    <t>6.239575,-75.5790454</t>
  </si>
  <si>
    <t>6.2386779,-75.6026093</t>
  </si>
  <si>
    <t>Ruta desde Avenida 80 hasta Autopista Sur por Avenida 33</t>
  </si>
  <si>
    <t>https://maps.googleapis.com/maps/api/directions/json?origin=6.2386779,-75.6026093&amp;destination=6.239575,-75.5790454&amp;alternatives=true&amp;key=AIzaSyDWOGD72p9N8ekown3glm3rbS1fN7tQm4w&amp;traffic_model=best_guess&amp;departure_time=now</t>
  </si>
  <si>
    <t>https://www.google.es/maps/dir/6.2386779,-75.6026093/6.239575,-75.5790454/@6.2396435,-75.594373,16.25z/data=!4m2!4m1!3e0</t>
  </si>
  <si>
    <t>6.2388313,-75.6026027</t>
  </si>
  <si>
    <t>6.2396626,-75.5795936</t>
  </si>
  <si>
    <t>Ruta desde Autopista Sur hasta Avenida 80 por Avenida 33</t>
  </si>
  <si>
    <t>https://maps.googleapis.com/maps/api/directions/json?origin=6.2396626,-75.5795936&amp;destination=6.2388313,-75.6026027&amp;alternatives=true&amp;key=AIzaSyDWOGD72p9N8ekown3glm3rbS1fN7tQm4w&amp;traffic_model=best_guess&amp;departure_time=now</t>
  </si>
  <si>
    <t>https://www.google.es/maps/dir/6.2396626,-75.5795936/6.2388313,-75.6026027/@6.2388459,-75.5946057,16.25z</t>
  </si>
  <si>
    <t>6.2317393,-75.5775196</t>
  </si>
  <si>
    <t>6.1976929,-75.5897685</t>
  </si>
  <si>
    <t>Ruta desde Aguacatala hsata Calle 30 por Avenida Guayabal</t>
  </si>
  <si>
    <t>https://maps.googleapis.com/maps/api/directions/json?origin=6.1976929,-75.5897685&amp;destination=6.2317393,-75.5775196&amp;alternatives=true&amp;key=AIzaSyDWOGD72p9N8ekown3glm3rbS1fN7tQm4w&amp;traffic_model=best_guess&amp;departure_time=now</t>
  </si>
  <si>
    <t>https://www.google.es/maps/dir/6.1976929,-75.5897685/6.2317393,-75.5775196/@6.2134259,-75.5902883,15z/data=!4m2!4m1!3e0</t>
  </si>
  <si>
    <t>6.1976991,-75.5898354</t>
  </si>
  <si>
    <t>6.2317255,-75.5776158</t>
  </si>
  <si>
    <t>Ruta desde Calle 30 hasta Aguacatala por Avenida Guayabal</t>
  </si>
  <si>
    <t>https://maps.googleapis.com/maps/api/directions/json?origin=6.2317255,-75.5776158&amp;destination=6.1976991,-75.5898354&amp;alternatives=true&amp;key=AIzaSyDWOGD72p9N8ekown3glm3rbS1fN7tQm4w&amp;traffic_model=best_guess&amp;departure_time=now</t>
  </si>
  <si>
    <t>https://www.google.es/maps/dir/6.2317255,-75.5776158/6.1976991,-75.5898354/@6.2123374,-75.5915016,14.75z/data=!4m2!4m1!3e0</t>
  </si>
  <si>
    <t>6.2265075,-75.569087</t>
  </si>
  <si>
    <t>6.1939187,-75.5763797</t>
  </si>
  <si>
    <t>Ruta desde Aguacatala hasta Calle 30 por Avenida El Poblado</t>
  </si>
  <si>
    <t>https://maps.googleapis.com/maps/api/directions/json?origin=6.1939187,-75.5763797&amp;destination=6.2265075,-75.569087&amp;alternatives=true&amp;key=AIzaSyDWOGD72p9N8ekown3glm3rbS1fN7tQm4w&amp;traffic_model=best_guess&amp;departure_time=now</t>
  </si>
  <si>
    <t>https://www.google.es/maps/dir/6.1939187,-75.5763797/6.2265075,-75.569087/@6.2110932,-75.5781029,15z/data=!4m2!4m1!3e0</t>
  </si>
  <si>
    <t>6.1937102,-75.576501</t>
  </si>
  <si>
    <t>6.2265177,-75.5692395</t>
  </si>
  <si>
    <t>Ruta desde Calle 30 hasta Aguacatala por Avenida El Poblado</t>
  </si>
  <si>
    <t>https://maps.googleapis.com/maps/api/directions/json?origin=6.2265177,-75.5692395&amp;destination=6.1937102,-75.576501&amp;alternatives=true&amp;key=AIzaSyDWOGD72p9N8ekown3glm3rbS1fN7tQm4w&amp;traffic_model=best_guess&amp;departure_time=now</t>
  </si>
  <si>
    <t>https://www.google.es/maps/dir/6.2265177,-75.5692395/6.1937102,-75.576501/@6.2056614,-75.5776561,14.5z/data=!4m2!4m1!3e0</t>
  </si>
  <si>
    <t>6.2372101,-75.569761</t>
  </si>
  <si>
    <t>6.2158586,-75.5523571</t>
  </si>
  <si>
    <t>Ruta desde Chuscalito hasta Sandiego por Palmas</t>
  </si>
  <si>
    <t>https://maps.googleapis.com/maps/api/directions/json?origin=6.2158586,-75.5523571&amp;destination=6.2372101,-75.5697612&amp;alternatives=true&amp;key=AIzaSyDWOGD72p9N8ekown3glm3rbS1fN7tQm4w&amp;traffic_model=best_guess&amp;departure_time=now</t>
  </si>
  <si>
    <t>https://www.google.es/maps/dir/6.2158586,-75.5523571/6.2372101,-75.5697612/@6.2236822,-75.5602409,15.25z/data=!4m2!4m1!3e0</t>
  </si>
  <si>
    <t>6.237003,-75.5698382</t>
  </si>
  <si>
    <t>Ruta desde Sandiego hasta Chuscalito por Palmas</t>
  </si>
  <si>
    <t>https://maps.googleapis.com/maps/api/directions/json?origin=6.237003,-75.5698382&amp;destination=6.2158339,-75.5524516&amp;alternatives=true&amp;key=AIzaSyDWOGD72p9N8ekown3glm3rbS1fN7tQm4w&amp;traffic_model=best_guess&amp;departure_time=now</t>
  </si>
  <si>
    <t>https://www.google.es/maps/dir/6.237003,-75.5698382/6.2158339,-75.5524516/@6.2260878,-75.5616931,15.75z/data=!4m2!4m1!3e0</t>
  </si>
  <si>
    <t>Se incluye en la consulta de gestión de la velocidad el 12/03/2021
Seguimiento 13/07/2022</t>
  </si>
  <si>
    <t>6.2309201,-75.6018993</t>
  </si>
  <si>
    <t>6.2082005,-75.5908909</t>
  </si>
  <si>
    <t>Ruta desde Campos de Paz a Calle 30 por Avenida 80</t>
  </si>
  <si>
    <t>6.2734802,-75.5929367</t>
  </si>
  <si>
    <t>6.2312719,-75.6018802</t>
  </si>
  <si>
    <t>6.2080825,-75.5909156</t>
  </si>
  <si>
    <t>6.2309099,-75.602343</t>
  </si>
  <si>
    <t>Ruta desde Calle 30 hasta Campos de Paz por Avenida 80</t>
  </si>
  <si>
    <t>6.2312264,-75.6023703</t>
  </si>
  <si>
    <t>6.2735269,-75.593064</t>
  </si>
  <si>
    <t>6.3094369,-75.5597638</t>
  </si>
  <si>
    <t>6.2657404,-75.5749101</t>
  </si>
  <si>
    <t>Ruta desde Punto Cero hasta Solla por Autopista Norte</t>
  </si>
  <si>
    <t>6.2657833,-75.5750338</t>
  </si>
  <si>
    <t>6.3093113,-75.5599767</t>
  </si>
  <si>
    <t>Ruta desde Solla hasta Punto Cero por Autopista Norte</t>
  </si>
  <si>
    <t>6.2138496,-75.5782913</t>
  </si>
  <si>
    <t>6.2697309,-75.571662</t>
  </si>
  <si>
    <t xml:space="preserve">Ruta desde el panel de CTI hasta Calle 10 por corredor del rio </t>
  </si>
  <si>
    <t>SÓLO SE CALCULA PARA PUBLICACIÓN EN PMV</t>
  </si>
  <si>
    <t>6.2315905,-75.5758955</t>
  </si>
  <si>
    <t xml:space="preserve">Ruta desde el panel de CTI hasta calle 30 por corredor del rio </t>
  </si>
  <si>
    <t>6.2470512,-75.5796508</t>
  </si>
  <si>
    <t>6.190462,-75.582568</t>
  </si>
  <si>
    <t>Ruta desde el panel de TUGO hasta San Juan por corredor del rio</t>
  </si>
  <si>
    <t>6.231711,-75.575206</t>
  </si>
  <si>
    <t>Ruta desde el panel de TUGO hasta Calle 30 por corredor del rio</t>
  </si>
  <si>
    <t>Observaciones_1</t>
  </si>
  <si>
    <t>Archivo Phyton</t>
  </si>
  <si>
    <t>Consulta Phyton</t>
  </si>
  <si>
    <t>Enviar correo</t>
  </si>
  <si>
    <t>Destination</t>
  </si>
  <si>
    <t>Punto de control</t>
  </si>
  <si>
    <t>Origin</t>
  </si>
  <si>
    <t>Vectorrutas</t>
  </si>
  <si>
    <t>PYP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</si>
</sst>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/>
    <xf numFmtId="22" fontId="0" fillId="5" borderId="0" xfId="0" applyNumberFormat="1" applyFill="1"/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6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6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164" fontId="1" fillId="3" borderId="11" xfId="0" applyNumberFormat="1" applyFont="1" applyFill="1" applyBorder="1" applyAlignment="1">
      <alignment horizontal="center" vertical="center"/>
    </xf>
    <xf numFmtId="0" fontId="0" fillId="6" borderId="11" xfId="0" applyFill="1" applyBorder="1"/>
    <xf numFmtId="0" fontId="0" fillId="0" borderId="12" xfId="0" applyBorder="1"/>
    <xf numFmtId="0" fontId="1" fillId="0" borderId="10" xfId="0" applyFont="1" applyBorder="1"/>
    <xf numFmtId="0" fontId="0" fillId="0" borderId="9" xfId="0" applyBorder="1"/>
    <xf numFmtId="0" fontId="0" fillId="0" borderId="7" xfId="0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3" fillId="8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49" fontId="7" fillId="0" borderId="0" xfId="1" applyNumberFormat="1" applyFont="1" applyFill="1" applyAlignment="1">
      <alignment vertical="center"/>
    </xf>
    <xf numFmtId="0" fontId="8" fillId="0" borderId="0" xfId="1" applyFont="1" applyFill="1" applyAlignment="1">
      <alignment vertical="center"/>
    </xf>
    <xf numFmtId="49" fontId="8" fillId="0" borderId="0" xfId="1" applyNumberFormat="1" applyFont="1" applyFill="1" applyAlignment="1">
      <alignment vertical="center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1" applyFont="1" applyFill="1" applyAlignment="1">
      <alignment vertical="center"/>
    </xf>
    <xf numFmtId="164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8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49" fontId="10" fillId="0" borderId="0" xfId="1" applyNumberFormat="1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20" fontId="4" fillId="0" borderId="0" xfId="0" applyNumberFormat="1" applyFont="1" applyAlignment="1">
      <alignment vertical="center" wrapText="1"/>
    </xf>
    <xf numFmtId="20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20" fontId="3" fillId="0" borderId="0" xfId="0" applyNumberFormat="1" applyFont="1" applyAlignment="1">
      <alignment vertical="center" wrapText="1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49" fontId="11" fillId="7" borderId="0" xfId="0" applyNumberFormat="1" applyFon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13</xdr:row>
      <xdr:rowOff>91609</xdr:rowOff>
    </xdr:from>
    <xdr:ext cx="2943225" cy="31149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644F20-9A94-0307-DF35-13B888B5AFFC}"/>
            </a:ext>
          </a:extLst>
        </xdr:cNvPr>
        <xdr:cNvSpPr txBox="1"/>
      </xdr:nvSpPr>
      <xdr:spPr>
        <a:xfrm>
          <a:off x="5105400" y="1806109"/>
          <a:ext cx="2943225" cy="31149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Se extrae del</a:t>
          </a:r>
          <a:r>
            <a:rPr lang="es-CO" sz="1400" baseline="0"/>
            <a:t> campo FechaHora</a:t>
          </a:r>
        </a:p>
      </xdr:txBody>
    </xdr:sp>
    <xdr:clientData/>
  </xdr:oneCellAnchor>
  <xdr:twoCellAnchor>
    <xdr:from>
      <xdr:col>6</xdr:col>
      <xdr:colOff>420624</xdr:colOff>
      <xdr:row>11</xdr:row>
      <xdr:rowOff>95250</xdr:rowOff>
    </xdr:from>
    <xdr:to>
      <xdr:col>11</xdr:col>
      <xdr:colOff>228600</xdr:colOff>
      <xdr:row>13</xdr:row>
      <xdr:rowOff>28576</xdr:rowOff>
    </xdr:to>
    <xdr:sp macro="" textlink="">
      <xdr:nvSpPr>
        <xdr:cNvPr id="8" name="Cerrar llave 7">
          <a:extLst>
            <a:ext uri="{FF2B5EF4-FFF2-40B4-BE49-F238E27FC236}">
              <a16:creationId xmlns:a16="http://schemas.microsoft.com/office/drawing/2014/main" id="{89C0A0B5-47A4-4229-F0AF-3AD90EE50435}"/>
            </a:ext>
          </a:extLst>
        </xdr:cNvPr>
        <xdr:cNvSpPr/>
      </xdr:nvSpPr>
      <xdr:spPr>
        <a:xfrm rot="5400000">
          <a:off x="6415849" y="-223075"/>
          <a:ext cx="314326" cy="3617976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38100</xdr:colOff>
      <xdr:row>13</xdr:row>
      <xdr:rowOff>86716</xdr:rowOff>
    </xdr:from>
    <xdr:ext cx="1724025" cy="968983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427D299-6C3C-4591-B53F-28293A3CA29B}"/>
            </a:ext>
          </a:extLst>
        </xdr:cNvPr>
        <xdr:cNvSpPr txBox="1"/>
      </xdr:nvSpPr>
      <xdr:spPr>
        <a:xfrm>
          <a:off x="8953500" y="1801216"/>
          <a:ext cx="1724025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Se extrae de Tabla</a:t>
          </a:r>
          <a:r>
            <a:rPr lang="es-CO" sz="1400" baseline="0"/>
            <a:t>_Corredores buscando el campo </a:t>
          </a:r>
          <a:r>
            <a:rPr lang="es-CO" sz="1400" b="1" baseline="0"/>
            <a:t>ID Corredor</a:t>
          </a:r>
        </a:p>
      </xdr:txBody>
    </xdr:sp>
    <xdr:clientData/>
  </xdr:oneCellAnchor>
  <xdr:twoCellAnchor>
    <xdr:from>
      <xdr:col>12</xdr:col>
      <xdr:colOff>438150</xdr:colOff>
      <xdr:row>11</xdr:row>
      <xdr:rowOff>95252</xdr:rowOff>
    </xdr:from>
    <xdr:to>
      <xdr:col>13</xdr:col>
      <xdr:colOff>342899</xdr:colOff>
      <xdr:row>13</xdr:row>
      <xdr:rowOff>28578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4D47D91C-CA6C-46BB-B9C8-55B03CCF09C8}"/>
            </a:ext>
          </a:extLst>
        </xdr:cNvPr>
        <xdr:cNvSpPr/>
      </xdr:nvSpPr>
      <xdr:spPr>
        <a:xfrm rot="5400000">
          <a:off x="9701212" y="1081090"/>
          <a:ext cx="314326" cy="1009649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161926</xdr:colOff>
      <xdr:row>11</xdr:row>
      <xdr:rowOff>85729</xdr:rowOff>
    </xdr:from>
    <xdr:to>
      <xdr:col>14</xdr:col>
      <xdr:colOff>1171575</xdr:colOff>
      <xdr:row>13</xdr:row>
      <xdr:rowOff>19055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3FAEA95F-6FA9-4E80-A115-B9F9FAAF2D90}"/>
            </a:ext>
          </a:extLst>
        </xdr:cNvPr>
        <xdr:cNvSpPr/>
      </xdr:nvSpPr>
      <xdr:spPr>
        <a:xfrm rot="5400000">
          <a:off x="11291888" y="1071567"/>
          <a:ext cx="314326" cy="1009649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14</xdr:col>
      <xdr:colOff>57150</xdr:colOff>
      <xdr:row>13</xdr:row>
      <xdr:rowOff>96241</xdr:rowOff>
    </xdr:from>
    <xdr:ext cx="1323975" cy="968983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138BCE3-4E9C-46E1-A50F-C9CFC7885A29}"/>
            </a:ext>
          </a:extLst>
        </xdr:cNvPr>
        <xdr:cNvSpPr txBox="1"/>
      </xdr:nvSpPr>
      <xdr:spPr>
        <a:xfrm>
          <a:off x="10839450" y="1810741"/>
          <a:ext cx="1323975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Concatenar los campos: Corredor</a:t>
          </a:r>
          <a:r>
            <a:rPr lang="es-CO" sz="1400" baseline="0"/>
            <a:t> + "_" + Sentido</a:t>
          </a:r>
          <a:endParaRPr lang="es-CO" sz="1400" b="1" baseline="0"/>
        </a:p>
      </xdr:txBody>
    </xdr:sp>
    <xdr:clientData/>
  </xdr:oneCellAnchor>
  <xdr:oneCellAnchor>
    <xdr:from>
      <xdr:col>15</xdr:col>
      <xdr:colOff>523875</xdr:colOff>
      <xdr:row>13</xdr:row>
      <xdr:rowOff>77191</xdr:rowOff>
    </xdr:from>
    <xdr:ext cx="1724025" cy="968983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A4B7978-DBEE-4B96-B8E8-C0D9804D2142}"/>
            </a:ext>
          </a:extLst>
        </xdr:cNvPr>
        <xdr:cNvSpPr txBox="1"/>
      </xdr:nvSpPr>
      <xdr:spPr>
        <a:xfrm>
          <a:off x="12639675" y="1791691"/>
          <a:ext cx="1724025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Se extrae de Tabla</a:t>
          </a:r>
          <a:r>
            <a:rPr lang="es-CO" sz="1400" baseline="0"/>
            <a:t>_Corredores buscando el campo </a:t>
          </a:r>
          <a:r>
            <a:rPr lang="es-CO" sz="1400" b="1" baseline="0"/>
            <a:t>ID Corredor</a:t>
          </a:r>
        </a:p>
      </xdr:txBody>
    </xdr:sp>
    <xdr:clientData/>
  </xdr:oneCellAnchor>
  <xdr:twoCellAnchor>
    <xdr:from>
      <xdr:col>15</xdr:col>
      <xdr:colOff>276225</xdr:colOff>
      <xdr:row>11</xdr:row>
      <xdr:rowOff>85727</xdr:rowOff>
    </xdr:from>
    <xdr:to>
      <xdr:col>17</xdr:col>
      <xdr:colOff>409575</xdr:colOff>
      <xdr:row>13</xdr:row>
      <xdr:rowOff>19053</xdr:rowOff>
    </xdr:to>
    <xdr:sp macro="" textlink="">
      <xdr:nvSpPr>
        <xdr:cNvPr id="14" name="Cerrar llave 13">
          <a:extLst>
            <a:ext uri="{FF2B5EF4-FFF2-40B4-BE49-F238E27FC236}">
              <a16:creationId xmlns:a16="http://schemas.microsoft.com/office/drawing/2014/main" id="{688DA3D3-9683-4674-A49B-1A8967C9954B}"/>
            </a:ext>
          </a:extLst>
        </xdr:cNvPr>
        <xdr:cNvSpPr/>
      </xdr:nvSpPr>
      <xdr:spPr>
        <a:xfrm rot="5400000">
          <a:off x="13396912" y="414340"/>
          <a:ext cx="314326" cy="2324100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17</xdr:col>
      <xdr:colOff>419101</xdr:colOff>
      <xdr:row>13</xdr:row>
      <xdr:rowOff>143953</xdr:rowOff>
    </xdr:from>
    <xdr:ext cx="1333500" cy="5306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C8F2600-B10C-479D-B950-8493138AB48F}"/>
            </a:ext>
          </a:extLst>
        </xdr:cNvPr>
        <xdr:cNvSpPr txBox="1"/>
      </xdr:nvSpPr>
      <xdr:spPr>
        <a:xfrm>
          <a:off x="14725651" y="3001453"/>
          <a:ext cx="1333500" cy="53065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TV minutos = Tv segundos</a:t>
          </a:r>
          <a:r>
            <a:rPr lang="es-CO" sz="1400" baseline="0"/>
            <a:t>/60</a:t>
          </a:r>
          <a:endParaRPr lang="es-CO" sz="1400" b="1" baseline="0"/>
        </a:p>
      </xdr:txBody>
    </xdr:sp>
    <xdr:clientData/>
  </xdr:oneCellAnchor>
  <xdr:oneCellAnchor>
    <xdr:from>
      <xdr:col>18</xdr:col>
      <xdr:colOff>657225</xdr:colOff>
      <xdr:row>17</xdr:row>
      <xdr:rowOff>53422</xdr:rowOff>
    </xdr:from>
    <xdr:ext cx="1562099" cy="749821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54A58F3-11A8-4C60-81BE-90CE623A58D8}"/>
            </a:ext>
          </a:extLst>
        </xdr:cNvPr>
        <xdr:cNvSpPr txBox="1"/>
      </xdr:nvSpPr>
      <xdr:spPr>
        <a:xfrm>
          <a:off x="15544800" y="3672922"/>
          <a:ext cx="1562099" cy="74982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Velocidad (km/h) = </a:t>
          </a:r>
          <a:r>
            <a:rPr lang="es-CO" sz="1400">
              <a:solidFill>
                <a:srgbClr val="FF0000"/>
              </a:solidFill>
            </a:rPr>
            <a:t>{</a:t>
          </a:r>
          <a:r>
            <a:rPr lang="es-CO" sz="1400"/>
            <a:t>Tv</a:t>
          </a:r>
          <a:r>
            <a:rPr lang="es-CO" sz="1400" b="1"/>
            <a:t>minutos</a:t>
          </a:r>
          <a:r>
            <a:rPr lang="es-CO" sz="1400" b="0"/>
            <a:t>/Longitud (km)</a:t>
          </a:r>
          <a:r>
            <a:rPr lang="es-CO" sz="1400" b="0">
              <a:solidFill>
                <a:srgbClr val="FF0000"/>
              </a:solidFill>
            </a:rPr>
            <a:t>}</a:t>
          </a:r>
          <a:r>
            <a:rPr lang="es-CO" sz="1400" b="0">
              <a:solidFill>
                <a:schemeClr val="tx1"/>
              </a:solidFill>
            </a:rPr>
            <a:t>*</a:t>
          </a:r>
          <a:r>
            <a:rPr lang="es-CO" sz="1400" b="0"/>
            <a:t>60</a:t>
          </a:r>
          <a:endParaRPr lang="es-CO" sz="1400" b="1" baseline="0"/>
        </a:p>
      </xdr:txBody>
    </xdr:sp>
    <xdr:clientData/>
  </xdr:oneCellAnchor>
  <xdr:oneCellAnchor>
    <xdr:from>
      <xdr:col>18</xdr:col>
      <xdr:colOff>714375</xdr:colOff>
      <xdr:row>1</xdr:row>
      <xdr:rowOff>43897</xdr:rowOff>
    </xdr:from>
    <xdr:ext cx="1562099" cy="749821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8215B04-10B2-4C30-A85D-A53687B7A9F1}"/>
            </a:ext>
          </a:extLst>
        </xdr:cNvPr>
        <xdr:cNvSpPr txBox="1"/>
      </xdr:nvSpPr>
      <xdr:spPr>
        <a:xfrm>
          <a:off x="15601950" y="234397"/>
          <a:ext cx="1562099" cy="74982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TV (min/km)= Tv</a:t>
          </a:r>
          <a:r>
            <a:rPr lang="es-CO" sz="1400" b="1"/>
            <a:t>minutos</a:t>
          </a:r>
          <a:r>
            <a:rPr lang="es-CO" sz="1400" b="0"/>
            <a:t>/Longitud (km)</a:t>
          </a:r>
          <a:endParaRPr lang="es-CO" sz="1400" b="1" baseline="0"/>
        </a:p>
      </xdr:txBody>
    </xdr:sp>
    <xdr:clientData/>
  </xdr:oneCellAnchor>
  <xdr:twoCellAnchor>
    <xdr:from>
      <xdr:col>18</xdr:col>
      <xdr:colOff>361950</xdr:colOff>
      <xdr:row>8</xdr:row>
      <xdr:rowOff>466725</xdr:rowOff>
    </xdr:from>
    <xdr:to>
      <xdr:col>18</xdr:col>
      <xdr:colOff>390525</xdr:colOff>
      <xdr:row>13</xdr:row>
      <xdr:rowOff>142875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7A2C3545-68B6-F981-526C-B2358E65F4EE}"/>
            </a:ext>
          </a:extLst>
        </xdr:cNvPr>
        <xdr:cNvCxnSpPr/>
      </xdr:nvCxnSpPr>
      <xdr:spPr>
        <a:xfrm flipH="1" flipV="1">
          <a:off x="15249525" y="1990725"/>
          <a:ext cx="28575" cy="1009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8</xdr:row>
      <xdr:rowOff>485775</xdr:rowOff>
    </xdr:from>
    <xdr:to>
      <xdr:col>19</xdr:col>
      <xdr:colOff>676275</xdr:colOff>
      <xdr:row>17</xdr:row>
      <xdr:rowOff>53422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6D868A9-B0C7-4C54-80EE-964E29D84708}"/>
            </a:ext>
          </a:extLst>
        </xdr:cNvPr>
        <xdr:cNvCxnSpPr>
          <a:stCxn id="16" idx="0"/>
        </xdr:cNvCxnSpPr>
      </xdr:nvCxnSpPr>
      <xdr:spPr>
        <a:xfrm flipH="1" flipV="1">
          <a:off x="16249650" y="2009775"/>
          <a:ext cx="76200" cy="166314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342900</xdr:colOff>
      <xdr:row>4</xdr:row>
      <xdr:rowOff>123825</xdr:rowOff>
    </xdr:from>
    <xdr:to>
      <xdr:col>20</xdr:col>
      <xdr:colOff>361950</xdr:colOff>
      <xdr:row>8</xdr:row>
      <xdr:rowOff>171450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9D164373-A794-478B-B945-C5691F58782E}"/>
            </a:ext>
          </a:extLst>
        </xdr:cNvPr>
        <xdr:cNvCxnSpPr/>
      </xdr:nvCxnSpPr>
      <xdr:spPr>
        <a:xfrm flipH="1">
          <a:off x="16754475" y="885825"/>
          <a:ext cx="19050" cy="809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180976</xdr:colOff>
      <xdr:row>11</xdr:row>
      <xdr:rowOff>38104</xdr:rowOff>
    </xdr:from>
    <xdr:to>
      <xdr:col>22</xdr:col>
      <xdr:colOff>428625</xdr:colOff>
      <xdr:row>12</xdr:row>
      <xdr:rowOff>161930</xdr:rowOff>
    </xdr:to>
    <xdr:sp macro="" textlink="">
      <xdr:nvSpPr>
        <xdr:cNvPr id="30" name="Cerrar llave 29">
          <a:extLst>
            <a:ext uri="{FF2B5EF4-FFF2-40B4-BE49-F238E27FC236}">
              <a16:creationId xmlns:a16="http://schemas.microsoft.com/office/drawing/2014/main" id="{6FA69BBA-9501-4CE5-AC57-496ADC1F428A}"/>
            </a:ext>
          </a:extLst>
        </xdr:cNvPr>
        <xdr:cNvSpPr/>
      </xdr:nvSpPr>
      <xdr:spPr>
        <a:xfrm rot="5400000">
          <a:off x="17702213" y="2166942"/>
          <a:ext cx="314326" cy="1009649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21</xdr:col>
      <xdr:colOff>9525</xdr:colOff>
      <xdr:row>13</xdr:row>
      <xdr:rowOff>20041</xdr:rowOff>
    </xdr:from>
    <xdr:ext cx="1476375" cy="968983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3A891357-CB48-45F0-BDE9-4BD81172F820}"/>
            </a:ext>
          </a:extLst>
        </xdr:cNvPr>
        <xdr:cNvSpPr txBox="1"/>
      </xdr:nvSpPr>
      <xdr:spPr>
        <a:xfrm>
          <a:off x="17183100" y="2877541"/>
          <a:ext cx="1476375" cy="96898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Se extrae</a:t>
          </a:r>
          <a:r>
            <a:rPr lang="es-CO" sz="1400" baseline="0"/>
            <a:t> de campo </a:t>
          </a:r>
          <a:r>
            <a:rPr lang="es-CO" sz="1400" b="1" baseline="0"/>
            <a:t>Fecha</a:t>
          </a:r>
        </a:p>
        <a:p>
          <a:pPr algn="ctr"/>
          <a:r>
            <a:rPr lang="es-CO" sz="1400" b="0" baseline="0"/>
            <a:t>La semana empieza el lunes</a:t>
          </a:r>
        </a:p>
      </xdr:txBody>
    </xdr:sp>
    <xdr:clientData/>
  </xdr:oneCellAnchor>
  <xdr:twoCellAnchor>
    <xdr:from>
      <xdr:col>23</xdr:col>
      <xdr:colOff>314325</xdr:colOff>
      <xdr:row>11</xdr:row>
      <xdr:rowOff>171454</xdr:rowOff>
    </xdr:from>
    <xdr:to>
      <xdr:col>24</xdr:col>
      <xdr:colOff>971550</xdr:colOff>
      <xdr:row>13</xdr:row>
      <xdr:rowOff>104780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id="{57230D4D-B3D0-425F-9CBE-A7A930916086}"/>
            </a:ext>
          </a:extLst>
        </xdr:cNvPr>
        <xdr:cNvSpPr/>
      </xdr:nvSpPr>
      <xdr:spPr>
        <a:xfrm rot="5400000">
          <a:off x="20502562" y="1157292"/>
          <a:ext cx="314326" cy="3295650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23</xdr:col>
      <xdr:colOff>1133475</xdr:colOff>
      <xdr:row>13</xdr:row>
      <xdr:rowOff>172442</xdr:rowOff>
    </xdr:from>
    <xdr:ext cx="1704975" cy="968983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8E4C62F6-DF88-4B82-B2DC-C68D17C7C4D8}"/>
            </a:ext>
          </a:extLst>
        </xdr:cNvPr>
        <xdr:cNvSpPr txBox="1"/>
      </xdr:nvSpPr>
      <xdr:spPr>
        <a:xfrm>
          <a:off x="19831050" y="3029942"/>
          <a:ext cx="1704975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 extrae de Tabla</a:t>
          </a:r>
          <a:r>
            <a:rPr lang="es-CO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_Corredores buscando el campo </a:t>
          </a:r>
          <a:r>
            <a:rPr lang="es-CO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 Corredor</a:t>
          </a:r>
          <a:endParaRPr lang="es-CO" sz="1800">
            <a:effectLst/>
          </a:endParaRPr>
        </a:p>
      </xdr:txBody>
    </xdr:sp>
    <xdr:clientData/>
  </xdr:oneCellAnchor>
  <xdr:twoCellAnchor>
    <xdr:from>
      <xdr:col>25</xdr:col>
      <xdr:colOff>38101</xdr:colOff>
      <xdr:row>11</xdr:row>
      <xdr:rowOff>104779</xdr:rowOff>
    </xdr:from>
    <xdr:to>
      <xdr:col>25</xdr:col>
      <xdr:colOff>1047750</xdr:colOff>
      <xdr:row>13</xdr:row>
      <xdr:rowOff>38105</xdr:rowOff>
    </xdr:to>
    <xdr:sp macro="" textlink="">
      <xdr:nvSpPr>
        <xdr:cNvPr id="34" name="Cerrar llave 33">
          <a:extLst>
            <a:ext uri="{FF2B5EF4-FFF2-40B4-BE49-F238E27FC236}">
              <a16:creationId xmlns:a16="http://schemas.microsoft.com/office/drawing/2014/main" id="{5433E31B-0F8C-4DD1-B914-E08CB368E95B}"/>
            </a:ext>
          </a:extLst>
        </xdr:cNvPr>
        <xdr:cNvSpPr/>
      </xdr:nvSpPr>
      <xdr:spPr>
        <a:xfrm rot="5400000">
          <a:off x="22940963" y="2233617"/>
          <a:ext cx="314326" cy="1009649"/>
        </a:xfrm>
        <a:prstGeom prst="rightBrac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24</xdr:col>
      <xdr:colOff>923925</xdr:colOff>
      <xdr:row>13</xdr:row>
      <xdr:rowOff>115204</xdr:rowOff>
    </xdr:from>
    <xdr:ext cx="1790700" cy="1407308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705537FD-3F61-49F6-99A7-07216929FA3B}"/>
            </a:ext>
          </a:extLst>
        </xdr:cNvPr>
        <xdr:cNvSpPr txBox="1"/>
      </xdr:nvSpPr>
      <xdr:spPr>
        <a:xfrm>
          <a:off x="22259925" y="2972704"/>
          <a:ext cx="1790700" cy="140730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400"/>
            <a:t>Tv ideal (min)</a:t>
          </a:r>
          <a:r>
            <a:rPr lang="es-CO" sz="1400" baseline="0"/>
            <a:t> =   </a:t>
          </a:r>
        </a:p>
        <a:p>
          <a:pPr algn="ctr"/>
          <a:r>
            <a:rPr lang="es-CO" sz="1400" b="0" baseline="0">
              <a:solidFill>
                <a:srgbClr val="FF0000"/>
              </a:solidFill>
            </a:rPr>
            <a:t>{</a:t>
          </a:r>
          <a:r>
            <a:rPr lang="es-CO" sz="1400" b="0" baseline="0"/>
            <a:t>Longitud(km)/50</a:t>
          </a:r>
          <a:r>
            <a:rPr lang="es-CO" sz="1400" b="0" baseline="0">
              <a:solidFill>
                <a:srgbClr val="FF0000"/>
              </a:solidFill>
            </a:rPr>
            <a:t>}</a:t>
          </a:r>
          <a:r>
            <a:rPr lang="es-CO" sz="1400" b="0" baseline="0"/>
            <a:t>*60</a:t>
          </a:r>
        </a:p>
        <a:p>
          <a:pPr algn="ctr"/>
          <a:endParaRPr lang="es-CO" sz="1400" b="0" baseline="0"/>
        </a:p>
        <a:p>
          <a:pPr algn="ctr"/>
          <a:r>
            <a:rPr lang="es-CO" sz="1400" b="0" baseline="0"/>
            <a:t>Es el tiempo de viaje seguro para una velocidad de 50km/h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1050-Planeacion\2.%20Estudio\2023\100.%20Seguimiento%20de%20tiempos%20de%20viaje\Seguimiento%20a%20tiempos%20de%20viaje_2023.xlsx" TargetMode="External"/><Relationship Id="rId1" Type="http://schemas.openxmlformats.org/officeDocument/2006/relationships/externalLinkPath" Target="file:///U:\1050-Planeacion\2.%20Estudio\2023\100.%20Seguimiento%20de%20tiempos%20de%20viaje\Seguimiento%20a%20tiempos%20de%20viaje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ario"/>
      <sheetName val="Corredores"/>
      <sheetName val="Seguimiento 2023"/>
      <sheetName val="Informe de tráfico"/>
      <sheetName val="Cálculos rápidos"/>
      <sheetName val="ESRI_MAPINFO_SHEET"/>
    </sheetNames>
    <sheetDataSet>
      <sheetData sheetId="0"/>
      <sheetData sheetId="1">
        <row r="1">
          <cell r="A1" t="str">
            <v>ID</v>
          </cell>
          <cell r="B1" t="str">
            <v>Corredor</v>
          </cell>
          <cell r="C1" t="str">
            <v>Sentido</v>
          </cell>
          <cell r="D1" t="str">
            <v>Inicio</v>
          </cell>
          <cell r="E1" t="str">
            <v>Fin</v>
          </cell>
          <cell r="F1" t="str">
            <v>Longitud [km]</v>
          </cell>
          <cell r="G1" t="str">
            <v>Proyecto</v>
          </cell>
        </row>
        <row r="2">
          <cell r="A2">
            <v>2</v>
          </cell>
          <cell r="B2" t="str">
            <v>Avenida Regional</v>
          </cell>
          <cell r="C2" t="str">
            <v>SN</v>
          </cell>
          <cell r="D2" t="str">
            <v>Tugo</v>
          </cell>
          <cell r="E2" t="str">
            <v>San Juan</v>
          </cell>
          <cell r="F2">
            <v>6.6</v>
          </cell>
          <cell r="G2" t="str">
            <v>Informe mensual de tráfico/TV P.O</v>
          </cell>
        </row>
        <row r="3">
          <cell r="A3">
            <v>4</v>
          </cell>
          <cell r="B3" t="str">
            <v>Autopista Sur</v>
          </cell>
          <cell r="C3" t="str">
            <v>NS</v>
          </cell>
          <cell r="D3" t="str">
            <v>CTI</v>
          </cell>
          <cell r="E3" t="str">
            <v>Calle 10</v>
          </cell>
          <cell r="F3">
            <v>6.5</v>
          </cell>
          <cell r="G3" t="str">
            <v>Informe mensual de tráfico/TV P.O</v>
          </cell>
        </row>
        <row r="4">
          <cell r="A4">
            <v>5</v>
          </cell>
          <cell r="B4" t="str">
            <v>Carrera 64C</v>
          </cell>
          <cell r="C4" t="str">
            <v>NS</v>
          </cell>
          <cell r="D4" t="str">
            <v>Solla</v>
          </cell>
          <cell r="E4" t="str">
            <v>Punto Cero</v>
          </cell>
          <cell r="F4">
            <v>5.3</v>
          </cell>
          <cell r="G4" t="str">
            <v>Informe mensual de tráfico/TV P.O</v>
          </cell>
        </row>
        <row r="5">
          <cell r="A5">
            <v>6</v>
          </cell>
          <cell r="B5" t="str">
            <v>Carrera 64C</v>
          </cell>
          <cell r="C5" t="str">
            <v>SN</v>
          </cell>
          <cell r="D5" t="str">
            <v>Punto Cero</v>
          </cell>
          <cell r="E5" t="str">
            <v>Solla</v>
          </cell>
          <cell r="F5">
            <v>5.3</v>
          </cell>
          <cell r="G5" t="str">
            <v>Informe mensual de tráfico/TV P.O</v>
          </cell>
        </row>
        <row r="6">
          <cell r="A6">
            <v>7</v>
          </cell>
          <cell r="B6" t="str">
            <v>Avenida 80</v>
          </cell>
          <cell r="C6" t="str">
            <v>NS</v>
          </cell>
          <cell r="D6" t="str">
            <v>Calle 65</v>
          </cell>
          <cell r="E6" t="str">
            <v xml:space="preserve">Calle 30 </v>
          </cell>
          <cell r="F6">
            <v>5.0999999999999996</v>
          </cell>
          <cell r="G6" t="str">
            <v>Informe mensual de tráfico/TV P.O</v>
          </cell>
        </row>
        <row r="7">
          <cell r="A7">
            <v>8</v>
          </cell>
          <cell r="B7" t="str">
            <v>Avenida 80</v>
          </cell>
          <cell r="C7" t="str">
            <v>NS</v>
          </cell>
          <cell r="D7" t="str">
            <v>Calle 30</v>
          </cell>
          <cell r="E7" t="str">
            <v>Campos de paz</v>
          </cell>
          <cell r="F7">
            <v>3.1</v>
          </cell>
          <cell r="G7" t="str">
            <v>Gestión de velocidad</v>
          </cell>
        </row>
        <row r="8">
          <cell r="A8">
            <v>9</v>
          </cell>
          <cell r="B8" t="str">
            <v>Avenida 80</v>
          </cell>
          <cell r="C8" t="str">
            <v>SN</v>
          </cell>
          <cell r="D8" t="str">
            <v xml:space="preserve">Calle 30 </v>
          </cell>
          <cell r="E8" t="str">
            <v>Calle 65</v>
          </cell>
          <cell r="F8">
            <v>5.0999999999999996</v>
          </cell>
          <cell r="G8" t="str">
            <v>Informe mensual de tráfico/TV P.O</v>
          </cell>
        </row>
        <row r="9">
          <cell r="A9">
            <v>10</v>
          </cell>
          <cell r="B9" t="str">
            <v>Avenida 80</v>
          </cell>
          <cell r="C9" t="str">
            <v>SN</v>
          </cell>
          <cell r="D9" t="str">
            <v>Campoz de paz</v>
          </cell>
          <cell r="E9" t="str">
            <v>Calle 30</v>
          </cell>
          <cell r="F9">
            <v>3.1</v>
          </cell>
          <cell r="G9" t="str">
            <v>Gestión de velocidad</v>
          </cell>
        </row>
        <row r="10">
          <cell r="A10">
            <v>11</v>
          </cell>
          <cell r="B10" t="str">
            <v>Avenida Las Palmas</v>
          </cell>
          <cell r="C10" t="str">
            <v>NS</v>
          </cell>
          <cell r="D10" t="str">
            <v>Sandiego</v>
          </cell>
          <cell r="E10" t="str">
            <v>Chuscalito</v>
          </cell>
          <cell r="F10">
            <v>5.9</v>
          </cell>
          <cell r="G10" t="str">
            <v>Informe mensual de tráfico/TV P.O</v>
          </cell>
        </row>
        <row r="11">
          <cell r="A11">
            <v>12</v>
          </cell>
          <cell r="B11" t="str">
            <v>Avenida Las Palmas</v>
          </cell>
          <cell r="C11" t="str">
            <v>SN</v>
          </cell>
          <cell r="D11" t="str">
            <v>Chuscalito</v>
          </cell>
          <cell r="E11" t="str">
            <v>Sandiego</v>
          </cell>
          <cell r="F11">
            <v>6</v>
          </cell>
          <cell r="G11" t="str">
            <v>Informe mensual de tráfico/TV P.O</v>
          </cell>
        </row>
        <row r="12">
          <cell r="A12">
            <v>13</v>
          </cell>
          <cell r="B12" t="str">
            <v>Avenida El Poblado</v>
          </cell>
          <cell r="C12" t="str">
            <v>NS</v>
          </cell>
          <cell r="D12" t="str">
            <v>Calle 30</v>
          </cell>
          <cell r="E12" t="str">
            <v>Calle 12Sur</v>
          </cell>
          <cell r="F12">
            <v>3.8</v>
          </cell>
          <cell r="G12" t="str">
            <v>Informe mensual de tráfico/TV P.O</v>
          </cell>
        </row>
        <row r="13">
          <cell r="A13">
            <v>14</v>
          </cell>
          <cell r="B13" t="str">
            <v>Avenida El Poblado</v>
          </cell>
          <cell r="C13" t="str">
            <v>SN</v>
          </cell>
          <cell r="D13" t="str">
            <v>Calle 12Sur</v>
          </cell>
          <cell r="E13" t="str">
            <v xml:space="preserve">Calle 30 </v>
          </cell>
          <cell r="F13">
            <v>3.8</v>
          </cell>
          <cell r="G13" t="str">
            <v>Informe mensual de tráfico/TV P.O</v>
          </cell>
        </row>
        <row r="14">
          <cell r="A14">
            <v>15</v>
          </cell>
          <cell r="B14" t="str">
            <v>Avenida Guayabal</v>
          </cell>
          <cell r="C14" t="str">
            <v>NS</v>
          </cell>
          <cell r="D14" t="str">
            <v>Calle 30</v>
          </cell>
          <cell r="E14" t="str">
            <v>Calle 12Sur</v>
          </cell>
          <cell r="F14">
            <v>4.0999999999999996</v>
          </cell>
          <cell r="G14" t="str">
            <v>Informe mensual de tráfico/TV P.O</v>
          </cell>
        </row>
        <row r="15">
          <cell r="A15">
            <v>16</v>
          </cell>
          <cell r="B15" t="str">
            <v>Avenida Guayabal</v>
          </cell>
          <cell r="C15" t="str">
            <v>SN</v>
          </cell>
          <cell r="D15" t="str">
            <v>Calle 12Sur</v>
          </cell>
          <cell r="E15" t="str">
            <v xml:space="preserve">Calle 30 </v>
          </cell>
          <cell r="F15">
            <v>4.0999999999999996</v>
          </cell>
          <cell r="G15" t="str">
            <v>Informe mensual de tráfico/TV P.O</v>
          </cell>
        </row>
        <row r="16">
          <cell r="A16">
            <v>17</v>
          </cell>
          <cell r="B16" t="str">
            <v>Avenida 33</v>
          </cell>
          <cell r="C16" t="str">
            <v>EW</v>
          </cell>
          <cell r="D16" t="str">
            <v xml:space="preserve">Autopista Sur </v>
          </cell>
          <cell r="E16" t="str">
            <v>Avenida 80</v>
          </cell>
          <cell r="F16">
            <v>2.5</v>
          </cell>
          <cell r="G16" t="str">
            <v>TV P.O</v>
          </cell>
        </row>
        <row r="17">
          <cell r="A17">
            <v>18</v>
          </cell>
          <cell r="B17" t="str">
            <v>Avenida 33</v>
          </cell>
          <cell r="C17" t="str">
            <v>WE</v>
          </cell>
          <cell r="D17" t="str">
            <v>Avenida 80</v>
          </cell>
          <cell r="E17" t="str">
            <v xml:space="preserve">Autopista Sur </v>
          </cell>
          <cell r="F17">
            <v>2.6</v>
          </cell>
          <cell r="G17" t="str">
            <v>TV P.O</v>
          </cell>
        </row>
        <row r="18">
          <cell r="A18">
            <v>19</v>
          </cell>
          <cell r="B18" t="str">
            <v>Calle 30</v>
          </cell>
          <cell r="C18" t="str">
            <v>WE</v>
          </cell>
          <cell r="D18" t="str">
            <v>Avenida 80</v>
          </cell>
          <cell r="E18" t="str">
            <v>Industriales</v>
          </cell>
          <cell r="F18">
            <v>2.9</v>
          </cell>
          <cell r="G18" t="str">
            <v>TV P.O</v>
          </cell>
        </row>
        <row r="19">
          <cell r="A19">
            <v>20</v>
          </cell>
          <cell r="B19" t="str">
            <v>Calle 30</v>
          </cell>
          <cell r="C19" t="str">
            <v>EW</v>
          </cell>
          <cell r="D19" t="str">
            <v>Industriales</v>
          </cell>
          <cell r="E19" t="str">
            <v>Avenida 80</v>
          </cell>
          <cell r="F19">
            <v>2.9</v>
          </cell>
          <cell r="G19" t="str">
            <v>TV P.O</v>
          </cell>
        </row>
        <row r="20">
          <cell r="A20">
            <v>21</v>
          </cell>
          <cell r="B20" t="str">
            <v>Avenida San Juan</v>
          </cell>
          <cell r="C20" t="str">
            <v>WE</v>
          </cell>
          <cell r="D20" t="str">
            <v>Avenida 80</v>
          </cell>
          <cell r="E20" t="str">
            <v>Avenida Regional</v>
          </cell>
          <cell r="F20">
            <v>2.5</v>
          </cell>
          <cell r="G20" t="str">
            <v>TV P.O</v>
          </cell>
        </row>
        <row r="21">
          <cell r="A21">
            <v>22</v>
          </cell>
          <cell r="B21" t="str">
            <v>Avenida San Juan</v>
          </cell>
          <cell r="C21" t="str">
            <v>EW</v>
          </cell>
          <cell r="D21" t="str">
            <v>Avenida Regional</v>
          </cell>
          <cell r="E21" t="str">
            <v>Avenida 80</v>
          </cell>
          <cell r="F21">
            <v>2.5</v>
          </cell>
          <cell r="G21" t="str">
            <v>TV P.O</v>
          </cell>
        </row>
        <row r="22">
          <cell r="A22">
            <v>23</v>
          </cell>
          <cell r="B22" t="str">
            <v>Avenida Ferrocarril</v>
          </cell>
          <cell r="C22" t="str">
            <v>NS</v>
          </cell>
          <cell r="D22" t="str">
            <v xml:space="preserve">Barranquilla </v>
          </cell>
          <cell r="E22" t="str">
            <v>San Juan</v>
          </cell>
          <cell r="F22">
            <v>2.2999999999999998</v>
          </cell>
          <cell r="G22" t="str">
            <v>TV P.O/ZUAP</v>
          </cell>
        </row>
        <row r="23">
          <cell r="A23">
            <v>24</v>
          </cell>
          <cell r="B23" t="str">
            <v>Avenida Ferrocarril</v>
          </cell>
          <cell r="C23" t="str">
            <v>SN</v>
          </cell>
          <cell r="D23" t="str">
            <v>San Juan</v>
          </cell>
          <cell r="E23" t="str">
            <v>Barranquilla</v>
          </cell>
          <cell r="F23">
            <v>2.2999999999999998</v>
          </cell>
          <cell r="G23" t="str">
            <v>TV P.O/ZUAP</v>
          </cell>
        </row>
        <row r="24">
          <cell r="A24">
            <v>25</v>
          </cell>
          <cell r="B24" t="str">
            <v>Avenida Oriental</v>
          </cell>
          <cell r="C24" t="str">
            <v>SN</v>
          </cell>
          <cell r="D24" t="str">
            <v>San Juan</v>
          </cell>
          <cell r="E24" t="str">
            <v>Villanueva</v>
          </cell>
          <cell r="F24">
            <v>1.6</v>
          </cell>
          <cell r="G24" t="str">
            <v>Informe mensual de tráfico/TV P.O/ZUAP</v>
          </cell>
        </row>
        <row r="25">
          <cell r="A25">
            <v>26</v>
          </cell>
          <cell r="B25" t="str">
            <v>Avenida Oriental</v>
          </cell>
          <cell r="C25" t="str">
            <v>NS</v>
          </cell>
          <cell r="D25" t="str">
            <v>Villanueva</v>
          </cell>
          <cell r="E25" t="str">
            <v>San Juan</v>
          </cell>
          <cell r="F25">
            <v>1.6</v>
          </cell>
          <cell r="G25" t="str">
            <v>Informe mensual de tráfico/TV P.O/ZUAP</v>
          </cell>
        </row>
        <row r="26">
          <cell r="A26">
            <v>27</v>
          </cell>
          <cell r="B26" t="str">
            <v>Transversal inferior</v>
          </cell>
          <cell r="C26" t="str">
            <v>NS</v>
          </cell>
          <cell r="D26" t="str">
            <v>Avenida Las Palmas</v>
          </cell>
          <cell r="E26" t="str">
            <v>Calle 1 Sur</v>
          </cell>
          <cell r="F26">
            <v>2</v>
          </cell>
          <cell r="G26"/>
        </row>
        <row r="27">
          <cell r="A27">
            <v>28</v>
          </cell>
          <cell r="B27" t="str">
            <v>Transversal superior</v>
          </cell>
          <cell r="C27" t="str">
            <v>SN</v>
          </cell>
          <cell r="D27" t="str">
            <v>Calle 12 Sur</v>
          </cell>
          <cell r="E27" t="str">
            <v>Calle 10</v>
          </cell>
          <cell r="F27">
            <v>2.6</v>
          </cell>
        </row>
        <row r="28">
          <cell r="A28">
            <v>29</v>
          </cell>
          <cell r="B28" t="str">
            <v>Avenida San Juan</v>
          </cell>
          <cell r="C28" t="str">
            <v>WE</v>
          </cell>
          <cell r="D28" t="str">
            <v>Avenida Regional</v>
          </cell>
          <cell r="E28" t="str">
            <v>Avenida Oriental</v>
          </cell>
          <cell r="F28">
            <v>1.4</v>
          </cell>
        </row>
        <row r="29">
          <cell r="A29">
            <v>30</v>
          </cell>
          <cell r="B29" t="str">
            <v>Avenida San Juan</v>
          </cell>
          <cell r="C29" t="str">
            <v>EW</v>
          </cell>
          <cell r="D29" t="str">
            <v>Avenida Oriental</v>
          </cell>
          <cell r="E29" t="str">
            <v>Avenida Regional</v>
          </cell>
          <cell r="F29">
            <v>1.4</v>
          </cell>
        </row>
        <row r="30">
          <cell r="A30">
            <v>31</v>
          </cell>
          <cell r="B30" t="str">
            <v>Avenida Colombia</v>
          </cell>
          <cell r="C30" t="str">
            <v>WE</v>
          </cell>
          <cell r="D30" t="str">
            <v>Avenida 80</v>
          </cell>
          <cell r="E30" t="str">
            <v>Avenida Ferrocarril</v>
          </cell>
          <cell r="F30">
            <v>2.7</v>
          </cell>
          <cell r="G30" t="str">
            <v>TV P.O./Gestión de velocidad</v>
          </cell>
        </row>
        <row r="31">
          <cell r="A31">
            <v>32</v>
          </cell>
          <cell r="B31" t="str">
            <v>Avenida Colombia</v>
          </cell>
          <cell r="C31" t="str">
            <v>EW</v>
          </cell>
          <cell r="D31" t="str">
            <v>Avenida Ferrocarril</v>
          </cell>
          <cell r="E31" t="str">
            <v>Avenida 80</v>
          </cell>
          <cell r="F31">
            <v>2.7</v>
          </cell>
          <cell r="G31" t="str">
            <v>TV P.O./Gestión de velocidad</v>
          </cell>
        </row>
        <row r="32">
          <cell r="A32">
            <v>33</v>
          </cell>
          <cell r="B32" t="str">
            <v>Avenida 33</v>
          </cell>
          <cell r="C32" t="str">
            <v>WE</v>
          </cell>
          <cell r="D32" t="str">
            <v>Glorieta Exposiciones</v>
          </cell>
          <cell r="E32" t="str">
            <v>Glorieta San Diego</v>
          </cell>
          <cell r="F32">
            <v>0.6</v>
          </cell>
          <cell r="G32"/>
        </row>
        <row r="33">
          <cell r="A33">
            <v>34</v>
          </cell>
          <cell r="B33" t="str">
            <v>Avenida 33</v>
          </cell>
          <cell r="C33" t="str">
            <v>EW</v>
          </cell>
          <cell r="D33" t="str">
            <v>Glorieta San Diego</v>
          </cell>
          <cell r="E33" t="str">
            <v>Glorieta Exposiciones</v>
          </cell>
          <cell r="F33">
            <v>0.6</v>
          </cell>
          <cell r="G33"/>
        </row>
        <row r="34">
          <cell r="A34">
            <v>35</v>
          </cell>
          <cell r="B34" t="str">
            <v>Avenida El Poblado</v>
          </cell>
          <cell r="C34" t="str">
            <v>SN</v>
          </cell>
          <cell r="D34" t="str">
            <v>Calle 30</v>
          </cell>
          <cell r="E34" t="str">
            <v>Calle 33</v>
          </cell>
          <cell r="F34">
            <v>1.1000000000000001</v>
          </cell>
          <cell r="G34"/>
        </row>
        <row r="35">
          <cell r="A35">
            <v>36</v>
          </cell>
          <cell r="B35" t="str">
            <v>Avenida El Poblado</v>
          </cell>
          <cell r="C35" t="str">
            <v>NS</v>
          </cell>
          <cell r="D35" t="str">
            <v>Calle 33</v>
          </cell>
          <cell r="E35" t="str">
            <v>Calle 30</v>
          </cell>
          <cell r="F35">
            <v>1.1000000000000001</v>
          </cell>
          <cell r="G35"/>
        </row>
        <row r="36">
          <cell r="A36">
            <v>37</v>
          </cell>
          <cell r="B36" t="str">
            <v>Avenida Las Vegas</v>
          </cell>
          <cell r="C36" t="str">
            <v>NS</v>
          </cell>
          <cell r="D36" t="str">
            <v>Calle 30</v>
          </cell>
          <cell r="E36" t="str">
            <v>Calle 4 Sur</v>
          </cell>
          <cell r="F36">
            <v>3.1</v>
          </cell>
          <cell r="G36"/>
        </row>
        <row r="37">
          <cell r="A37">
            <v>38</v>
          </cell>
          <cell r="B37" t="str">
            <v>Avenida Las Vegas</v>
          </cell>
          <cell r="C37" t="str">
            <v>NS</v>
          </cell>
          <cell r="D37" t="str">
            <v xml:space="preserve">Calle 4 Sur </v>
          </cell>
          <cell r="E37" t="str">
            <v>Calle 12 Sur</v>
          </cell>
          <cell r="F37">
            <v>1</v>
          </cell>
          <cell r="G37" t="str">
            <v>TV P.O</v>
          </cell>
        </row>
        <row r="38">
          <cell r="A38">
            <v>39</v>
          </cell>
          <cell r="B38" t="str">
            <v>Avenida Las Vegas</v>
          </cell>
          <cell r="C38" t="str">
            <v>SN</v>
          </cell>
          <cell r="D38" t="str">
            <v>Calle 4 Sur</v>
          </cell>
          <cell r="E38" t="str">
            <v>Calle 30</v>
          </cell>
          <cell r="F38">
            <v>3.1</v>
          </cell>
          <cell r="G38"/>
        </row>
        <row r="39">
          <cell r="A39">
            <v>40</v>
          </cell>
          <cell r="B39" t="str">
            <v>Avenida Las Vegas</v>
          </cell>
          <cell r="C39" t="str">
            <v>SN</v>
          </cell>
          <cell r="D39" t="str">
            <v>Calle 12 Sur</v>
          </cell>
          <cell r="E39" t="str">
            <v>Calle 4 Sur</v>
          </cell>
          <cell r="F39">
            <v>1</v>
          </cell>
          <cell r="G39" t="str">
            <v>TV P.O</v>
          </cell>
        </row>
        <row r="40">
          <cell r="A40">
            <v>41</v>
          </cell>
          <cell r="B40" t="str">
            <v>Calle 10</v>
          </cell>
          <cell r="C40" t="str">
            <v>WE</v>
          </cell>
          <cell r="D40" t="str">
            <v>Avenida Guayabal</v>
          </cell>
          <cell r="E40" t="str">
            <v>Carrera 32d</v>
          </cell>
          <cell r="F40">
            <v>2.2000000000000002</v>
          </cell>
          <cell r="G40"/>
        </row>
        <row r="41">
          <cell r="A41">
            <v>42</v>
          </cell>
          <cell r="B41" t="str">
            <v>Calle 10A</v>
          </cell>
          <cell r="C41" t="str">
            <v>EW</v>
          </cell>
          <cell r="D41" t="str">
            <v>Carrera 32d</v>
          </cell>
          <cell r="E41" t="str">
            <v>Avenida Regional</v>
          </cell>
          <cell r="F41">
            <v>1.8</v>
          </cell>
          <cell r="G41"/>
        </row>
        <row r="42">
          <cell r="A42">
            <v>43</v>
          </cell>
          <cell r="B42" t="str">
            <v>Transversal Inferior</v>
          </cell>
          <cell r="C42" t="str">
            <v>NS</v>
          </cell>
          <cell r="D42" t="str">
            <v>Calle 1 Sur</v>
          </cell>
          <cell r="E42" t="str">
            <v>Calle 9 Sur - Balsos</v>
          </cell>
          <cell r="F42">
            <v>1</v>
          </cell>
          <cell r="G42"/>
        </row>
        <row r="43">
          <cell r="A43">
            <v>46</v>
          </cell>
          <cell r="B43" t="str">
            <v>Calle 30</v>
          </cell>
          <cell r="C43" t="str">
            <v>WE</v>
          </cell>
          <cell r="D43" t="str">
            <v>Avenida Regional</v>
          </cell>
          <cell r="E43" t="str">
            <v>Avenida El Poblado</v>
          </cell>
          <cell r="F43">
            <v>0.8</v>
          </cell>
          <cell r="G43"/>
        </row>
        <row r="44">
          <cell r="A44">
            <v>47</v>
          </cell>
          <cell r="B44" t="str">
            <v>Calle 30</v>
          </cell>
          <cell r="C44" t="str">
            <v>EW</v>
          </cell>
          <cell r="D44" t="str">
            <v>Avenida El Poblado</v>
          </cell>
          <cell r="E44" t="str">
            <v>Avenida Regional</v>
          </cell>
          <cell r="F44">
            <v>0.8</v>
          </cell>
          <cell r="G44"/>
        </row>
        <row r="45">
          <cell r="A45">
            <v>48</v>
          </cell>
          <cell r="B45" t="str">
            <v>Avenida Bolivariana</v>
          </cell>
          <cell r="C45" t="str">
            <v>WE</v>
          </cell>
          <cell r="D45" t="str">
            <v>Carrera 76</v>
          </cell>
          <cell r="E45" t="str">
            <v>Avenida San Juan</v>
          </cell>
          <cell r="F45">
            <v>2.4</v>
          </cell>
          <cell r="G45"/>
        </row>
        <row r="46">
          <cell r="A46">
            <v>49</v>
          </cell>
          <cell r="B46" t="str">
            <v>Avenida Bolivariana</v>
          </cell>
          <cell r="C46" t="str">
            <v>EW</v>
          </cell>
          <cell r="D46" t="str">
            <v>Avenida San Juan</v>
          </cell>
          <cell r="E46" t="str">
            <v>Carrera 76</v>
          </cell>
          <cell r="F46">
            <v>2.4</v>
          </cell>
          <cell r="G46"/>
        </row>
        <row r="47">
          <cell r="A47">
            <v>50</v>
          </cell>
          <cell r="B47" t="str">
            <v>Avenida Nutibara</v>
          </cell>
          <cell r="C47" t="str">
            <v>SN</v>
          </cell>
          <cell r="D47" t="str">
            <v>Avenida 33</v>
          </cell>
          <cell r="E47" t="str">
            <v>Avenida San Juan</v>
          </cell>
          <cell r="F47">
            <v>1.5</v>
          </cell>
          <cell r="G47" t="str">
            <v>TV P.O</v>
          </cell>
        </row>
        <row r="48">
          <cell r="A48">
            <v>51</v>
          </cell>
          <cell r="B48" t="str">
            <v>Avenida Nutibara</v>
          </cell>
          <cell r="C48" t="str">
            <v>NS</v>
          </cell>
          <cell r="D48" t="str">
            <v>Avenida San Juan</v>
          </cell>
          <cell r="E48" t="str">
            <v>Avenida 33</v>
          </cell>
          <cell r="F48">
            <v>1.5</v>
          </cell>
          <cell r="G48" t="str">
            <v>TV P.O</v>
          </cell>
        </row>
        <row r="49">
          <cell r="A49">
            <v>52</v>
          </cell>
          <cell r="B49" t="str">
            <v>Carrera 65</v>
          </cell>
          <cell r="C49" t="str">
            <v>SN</v>
          </cell>
          <cell r="D49" t="str">
            <v>Avenida San Juan</v>
          </cell>
          <cell r="E49" t="str">
            <v>Barranquilla</v>
          </cell>
          <cell r="F49">
            <v>2.2000000000000002</v>
          </cell>
          <cell r="G49" t="str">
            <v>Informe mensual de tráfico/TV P.O</v>
          </cell>
        </row>
        <row r="50">
          <cell r="A50">
            <v>53</v>
          </cell>
          <cell r="B50" t="str">
            <v>Carrera 70</v>
          </cell>
          <cell r="C50" t="str">
            <v>SN</v>
          </cell>
          <cell r="D50" t="str">
            <v>Avenida 80</v>
          </cell>
          <cell r="E50" t="str">
            <v>Calle 30</v>
          </cell>
          <cell r="F50">
            <v>2.4</v>
          </cell>
          <cell r="G50"/>
        </row>
        <row r="51">
          <cell r="A51">
            <v>54</v>
          </cell>
          <cell r="B51" t="str">
            <v>Carrera 70</v>
          </cell>
          <cell r="C51" t="str">
            <v>NS</v>
          </cell>
          <cell r="D51" t="str">
            <v>Calle 30</v>
          </cell>
          <cell r="E51" t="str">
            <v>Avenida 80</v>
          </cell>
          <cell r="F51">
            <v>2.4</v>
          </cell>
          <cell r="G51"/>
        </row>
        <row r="52">
          <cell r="A52">
            <v>55</v>
          </cell>
          <cell r="B52" t="str">
            <v>Carrera 65</v>
          </cell>
          <cell r="C52" t="str">
            <v>SN</v>
          </cell>
          <cell r="D52" t="str">
            <v>Avenida 33</v>
          </cell>
          <cell r="E52" t="str">
            <v>La Iguana</v>
          </cell>
          <cell r="F52">
            <v>2.2000000000000002</v>
          </cell>
          <cell r="G52"/>
        </row>
        <row r="53">
          <cell r="A53">
            <v>56</v>
          </cell>
          <cell r="B53" t="str">
            <v>Carrera 65</v>
          </cell>
          <cell r="C53" t="str">
            <v>SN</v>
          </cell>
          <cell r="D53" t="str">
            <v>La Iguaná</v>
          </cell>
          <cell r="E53" t="str">
            <v>Calle 104</v>
          </cell>
          <cell r="F53">
            <v>5.0999999999999996</v>
          </cell>
          <cell r="G53" t="str">
            <v>Gestión de velocidad</v>
          </cell>
        </row>
        <row r="54">
          <cell r="A54">
            <v>57</v>
          </cell>
          <cell r="B54" t="str">
            <v>Avenida Las Palmas</v>
          </cell>
          <cell r="C54" t="str">
            <v>NS</v>
          </cell>
          <cell r="D54" t="str">
            <v>Chuscalito</v>
          </cell>
          <cell r="E54" t="str">
            <v>Calle 16A Sur</v>
          </cell>
          <cell r="F54">
            <v>4.5</v>
          </cell>
          <cell r="G54"/>
        </row>
        <row r="55">
          <cell r="A55">
            <v>58</v>
          </cell>
          <cell r="B55" t="str">
            <v>Calle 10</v>
          </cell>
          <cell r="C55" t="str">
            <v>WE</v>
          </cell>
          <cell r="D55" t="str">
            <v>Avenida Las Vegas</v>
          </cell>
          <cell r="E55" t="str">
            <v>Transversal inferior</v>
          </cell>
          <cell r="F55">
            <v>2</v>
          </cell>
          <cell r="G55"/>
        </row>
        <row r="56">
          <cell r="A56">
            <v>59</v>
          </cell>
          <cell r="B56" t="str">
            <v>Calle 10A</v>
          </cell>
          <cell r="C56" t="str">
            <v>EW</v>
          </cell>
          <cell r="D56" t="str">
            <v>Transversal inferior</v>
          </cell>
          <cell r="E56" t="str">
            <v>Avenida Las Vegas</v>
          </cell>
          <cell r="F56">
            <v>2</v>
          </cell>
          <cell r="G56"/>
        </row>
        <row r="57">
          <cell r="A57">
            <v>60</v>
          </cell>
          <cell r="B57" t="str">
            <v>La Iguaná</v>
          </cell>
          <cell r="C57" t="str">
            <v>WE</v>
          </cell>
          <cell r="D57" t="str">
            <v>Avenida 80</v>
          </cell>
          <cell r="E57" t="str">
            <v>Avenida Regional</v>
          </cell>
          <cell r="F57">
            <v>2.7</v>
          </cell>
          <cell r="G57"/>
        </row>
        <row r="58">
          <cell r="A58">
            <v>61</v>
          </cell>
          <cell r="B58" t="str">
            <v>La Iguaná</v>
          </cell>
          <cell r="C58" t="str">
            <v>EW</v>
          </cell>
          <cell r="D58" t="str">
            <v>Avenida Regional</v>
          </cell>
          <cell r="E58" t="str">
            <v>Avenida 80</v>
          </cell>
          <cell r="F58">
            <v>2.7</v>
          </cell>
          <cell r="G58"/>
        </row>
        <row r="59">
          <cell r="A59">
            <v>62</v>
          </cell>
          <cell r="B59" t="str">
            <v>Barranquilla</v>
          </cell>
          <cell r="C59" t="str">
            <v>WE</v>
          </cell>
          <cell r="D59" t="str">
            <v>Punto Cero</v>
          </cell>
          <cell r="E59" t="str">
            <v>Carrera 47</v>
          </cell>
          <cell r="F59">
            <v>2</v>
          </cell>
          <cell r="G59" t="str">
            <v>Gestión de velocidad</v>
          </cell>
        </row>
        <row r="60">
          <cell r="A60">
            <v>63</v>
          </cell>
          <cell r="B60" t="str">
            <v>Barranquilla</v>
          </cell>
          <cell r="C60" t="str">
            <v>EW</v>
          </cell>
          <cell r="D60" t="str">
            <v>Carrera 47</v>
          </cell>
          <cell r="E60" t="str">
            <v>Punto Cero</v>
          </cell>
          <cell r="F60">
            <v>2</v>
          </cell>
          <cell r="G60" t="str">
            <v>Gestión de velocidad</v>
          </cell>
        </row>
        <row r="61">
          <cell r="A61">
            <v>64</v>
          </cell>
          <cell r="B61" t="str">
            <v>Avenida Las Vegas</v>
          </cell>
          <cell r="C61" t="str">
            <v>NS</v>
          </cell>
          <cell r="D61" t="str">
            <v>Calle 12 Sur</v>
          </cell>
          <cell r="E61" t="str">
            <v>Calle 18C Sur</v>
          </cell>
          <cell r="F61">
            <v>0.8</v>
          </cell>
          <cell r="G61"/>
        </row>
        <row r="62">
          <cell r="A62">
            <v>65</v>
          </cell>
          <cell r="B62" t="str">
            <v>Avenida Las Vegas</v>
          </cell>
          <cell r="C62" t="str">
            <v>SN</v>
          </cell>
          <cell r="D62" t="str">
            <v>Calle 18C Sur</v>
          </cell>
          <cell r="E62" t="str">
            <v>Calle 12 Sur</v>
          </cell>
          <cell r="F62">
            <v>0.8</v>
          </cell>
          <cell r="G62"/>
        </row>
        <row r="63">
          <cell r="A63">
            <v>66</v>
          </cell>
          <cell r="B63" t="str">
            <v>Avenida Las Palmas</v>
          </cell>
          <cell r="C63" t="str">
            <v>SN</v>
          </cell>
          <cell r="D63" t="str">
            <v>Calle 16A Sur</v>
          </cell>
          <cell r="E63" t="str">
            <v>Chuscalito</v>
          </cell>
          <cell r="F63">
            <v>4.5</v>
          </cell>
          <cell r="G63"/>
        </row>
        <row r="64">
          <cell r="A64">
            <v>67</v>
          </cell>
          <cell r="B64" t="str">
            <v>Carrera 43</v>
          </cell>
          <cell r="C64" t="str">
            <v>SN</v>
          </cell>
          <cell r="D64" t="str">
            <v>Calle 30</v>
          </cell>
          <cell r="E64" t="str">
            <v>Calle 34</v>
          </cell>
          <cell r="F64">
            <v>0.55000000000000004</v>
          </cell>
          <cell r="G64" t="str">
            <v>Parqueate bien</v>
          </cell>
        </row>
        <row r="65">
          <cell r="A65">
            <v>68</v>
          </cell>
          <cell r="B65" t="str">
            <v>Carrera 76</v>
          </cell>
          <cell r="C65" t="str">
            <v>SN</v>
          </cell>
          <cell r="D65" t="str">
            <v>Calle 11</v>
          </cell>
          <cell r="E65" t="str">
            <v>Calle 31A</v>
          </cell>
          <cell r="F65">
            <v>1.7</v>
          </cell>
          <cell r="G65" t="str">
            <v>Parqueate bien</v>
          </cell>
        </row>
        <row r="66">
          <cell r="A66">
            <v>69</v>
          </cell>
          <cell r="B66" t="str">
            <v>Carrera 43f</v>
          </cell>
          <cell r="C66" t="str">
            <v>NS</v>
          </cell>
          <cell r="D66" t="str">
            <v>Calle 24</v>
          </cell>
          <cell r="E66" t="str">
            <v>Calle 14</v>
          </cell>
          <cell r="F66">
            <v>1.2</v>
          </cell>
          <cell r="G66" t="str">
            <v>Parqueate bien</v>
          </cell>
        </row>
        <row r="67">
          <cell r="A67">
            <v>70</v>
          </cell>
          <cell r="B67" t="str">
            <v>Carrera 43f</v>
          </cell>
          <cell r="C67" t="str">
            <v>SN</v>
          </cell>
          <cell r="D67" t="str">
            <v>Calle 17</v>
          </cell>
          <cell r="E67" t="str">
            <v>Calle 23</v>
          </cell>
          <cell r="F67">
            <v>1.3</v>
          </cell>
          <cell r="G67" t="str">
            <v>Parqueate bien</v>
          </cell>
        </row>
        <row r="68">
          <cell r="A68">
            <v>71</v>
          </cell>
          <cell r="B68" t="str">
            <v>Calle 10</v>
          </cell>
          <cell r="C68" t="str">
            <v>WE</v>
          </cell>
          <cell r="D68" t="str">
            <v>Avenida Las Vegas</v>
          </cell>
          <cell r="E68" t="str">
            <v>Avenida El Poblado</v>
          </cell>
          <cell r="F68">
            <v>0.7</v>
          </cell>
          <cell r="G68" t="str">
            <v>Parqueate bien</v>
          </cell>
        </row>
        <row r="69">
          <cell r="A69">
            <v>72</v>
          </cell>
          <cell r="B69" t="str">
            <v>Calle 36</v>
          </cell>
          <cell r="C69" t="str">
            <v>WE</v>
          </cell>
          <cell r="D69" t="str">
            <v>Avenida Ferrocarril</v>
          </cell>
          <cell r="E69" t="str">
            <v>Avenida El Poblado</v>
          </cell>
          <cell r="F69">
            <v>0.6</v>
          </cell>
          <cell r="G69" t="str">
            <v>Parqueate bien</v>
          </cell>
        </row>
        <row r="70">
          <cell r="A70">
            <v>73</v>
          </cell>
          <cell r="B70" t="str">
            <v>Carrera 73</v>
          </cell>
          <cell r="C70" t="str">
            <v>SN</v>
          </cell>
          <cell r="D70" t="str">
            <v>Circular 1</v>
          </cell>
          <cell r="E70" t="str">
            <v>Circular 5</v>
          </cell>
          <cell r="F70">
            <v>0.28999999999999998</v>
          </cell>
          <cell r="G70" t="str">
            <v>Parqueate bien</v>
          </cell>
        </row>
        <row r="71">
          <cell r="A71">
            <v>74</v>
          </cell>
          <cell r="B71" t="str">
            <v>Girardot</v>
          </cell>
          <cell r="C71" t="str">
            <v>NS</v>
          </cell>
          <cell r="D71" t="str">
            <v>Calle 58</v>
          </cell>
          <cell r="E71" t="str">
            <v>Avenida San Juan</v>
          </cell>
          <cell r="F71">
            <v>1.2</v>
          </cell>
          <cell r="G71" t="str">
            <v>Parqueate bien</v>
          </cell>
        </row>
        <row r="72">
          <cell r="A72">
            <v>76</v>
          </cell>
          <cell r="B72" t="str">
            <v>Avenida Paralela</v>
          </cell>
          <cell r="C72" t="str">
            <v>NS</v>
          </cell>
          <cell r="D72" t="str">
            <v>Solla</v>
          </cell>
          <cell r="E72" t="str">
            <v>Puente Madra Laura</v>
          </cell>
          <cell r="F72">
            <v>2.9</v>
          </cell>
          <cell r="G72"/>
        </row>
        <row r="73">
          <cell r="A73">
            <v>77</v>
          </cell>
          <cell r="B73" t="str">
            <v>Avenida Paralela</v>
          </cell>
          <cell r="C73" t="str">
            <v>SN</v>
          </cell>
          <cell r="D73" t="str">
            <v>Puente Madra Laura</v>
          </cell>
          <cell r="E73" t="str">
            <v>Solla</v>
          </cell>
          <cell r="F73">
            <v>2.9</v>
          </cell>
          <cell r="G73"/>
        </row>
        <row r="74">
          <cell r="A74">
            <v>78</v>
          </cell>
          <cell r="B74" t="str">
            <v>Avenida Las Palmas</v>
          </cell>
          <cell r="C74" t="str">
            <v>SN</v>
          </cell>
          <cell r="D74" t="str">
            <v>Fonda La Molienda</v>
          </cell>
          <cell r="E74" t="str">
            <v>Sandiego</v>
          </cell>
          <cell r="F74">
            <v>1.9</v>
          </cell>
          <cell r="G74"/>
        </row>
        <row r="75">
          <cell r="A75">
            <v>79</v>
          </cell>
          <cell r="B75" t="str">
            <v>Avenida Las Palmas</v>
          </cell>
          <cell r="C75" t="str">
            <v>NS</v>
          </cell>
          <cell r="D75" t="str">
            <v>Fonda La Molienda</v>
          </cell>
          <cell r="E75" t="str">
            <v>Alto de Palmas</v>
          </cell>
          <cell r="F75">
            <v>13.4</v>
          </cell>
          <cell r="G75"/>
        </row>
        <row r="76">
          <cell r="A76">
            <v>80</v>
          </cell>
          <cell r="B76" t="str">
            <v>Avenida El Poblado</v>
          </cell>
          <cell r="C76" t="str">
            <v>NS</v>
          </cell>
          <cell r="D76" t="str">
            <v>Calle 19</v>
          </cell>
          <cell r="E76" t="str">
            <v>Calle 12Sur</v>
          </cell>
          <cell r="F76">
            <v>3.2</v>
          </cell>
          <cell r="G76"/>
        </row>
        <row r="77">
          <cell r="A77">
            <v>81</v>
          </cell>
          <cell r="B77" t="str">
            <v>Avenida El Poblado</v>
          </cell>
          <cell r="C77" t="str">
            <v>SN</v>
          </cell>
          <cell r="D77" t="str">
            <v>Calle 12Sur</v>
          </cell>
          <cell r="E77" t="str">
            <v>Calle 19</v>
          </cell>
          <cell r="F77">
            <v>3.2</v>
          </cell>
          <cell r="G77"/>
        </row>
        <row r="78">
          <cell r="A78">
            <v>82</v>
          </cell>
          <cell r="B78" t="str">
            <v>Avenida Las Vegas</v>
          </cell>
          <cell r="C78" t="str">
            <v>SN</v>
          </cell>
          <cell r="D78" t="str">
            <v>Calle 30</v>
          </cell>
          <cell r="E78" t="str">
            <v>Calle 12Sur</v>
          </cell>
          <cell r="F78">
            <v>4.0999999999999996</v>
          </cell>
          <cell r="G78"/>
        </row>
        <row r="79">
          <cell r="A79">
            <v>83</v>
          </cell>
          <cell r="B79" t="str">
            <v>Avenida Las Vegas</v>
          </cell>
          <cell r="C79" t="str">
            <v>NS</v>
          </cell>
          <cell r="D79" t="str">
            <v>Calle 12Sur</v>
          </cell>
          <cell r="E79" t="str">
            <v>Calle 30</v>
          </cell>
          <cell r="F79">
            <v>4.0999999999999996</v>
          </cell>
          <cell r="G79"/>
        </row>
        <row r="80">
          <cell r="A80">
            <v>84</v>
          </cell>
          <cell r="B80" t="str">
            <v>Tramo 01 - Terminal del Norte</v>
          </cell>
          <cell r="C80" t="str">
            <v>EW</v>
          </cell>
          <cell r="D80" t="str">
            <v>Caribe</v>
          </cell>
          <cell r="E80" t="str">
            <v>Carrera 65</v>
          </cell>
          <cell r="F80">
            <v>1.2</v>
          </cell>
          <cell r="G80" t="str">
            <v>Pretroncal Av. 80 - Buses eléctricos</v>
          </cell>
        </row>
        <row r="81">
          <cell r="A81">
            <v>85</v>
          </cell>
          <cell r="B81" t="str">
            <v>Tramo 01 - Terminal del Norte</v>
          </cell>
          <cell r="C81" t="str">
            <v>WE</v>
          </cell>
          <cell r="D81" t="str">
            <v>Carrera 65</v>
          </cell>
          <cell r="E81" t="str">
            <v xml:space="preserve">Caribe </v>
          </cell>
          <cell r="F81">
            <v>1.6</v>
          </cell>
          <cell r="G81" t="str">
            <v>Pretroncal Av. 80 - Buses eléctricos</v>
          </cell>
        </row>
        <row r="82">
          <cell r="A82">
            <v>86</v>
          </cell>
          <cell r="B82" t="str">
            <v>Tramo 02 - Robledo</v>
          </cell>
          <cell r="C82" t="str">
            <v>EW</v>
          </cell>
          <cell r="D82" t="str">
            <v>Carrera 65</v>
          </cell>
          <cell r="E82" t="str">
            <v>Calle 65</v>
          </cell>
          <cell r="F82">
            <v>2</v>
          </cell>
          <cell r="G82" t="str">
            <v>Pretroncal Av. 80 - Buses eléctricos</v>
          </cell>
        </row>
        <row r="83">
          <cell r="A83">
            <v>87</v>
          </cell>
          <cell r="B83" t="str">
            <v>Tramo 02 - Robledo</v>
          </cell>
          <cell r="C83" t="str">
            <v>WE</v>
          </cell>
          <cell r="D83" t="str">
            <v xml:space="preserve">Calle 65 </v>
          </cell>
          <cell r="E83" t="str">
            <v>Carrera 65</v>
          </cell>
          <cell r="F83">
            <v>2.2000000000000002</v>
          </cell>
          <cell r="G83" t="str">
            <v>Pretroncal Av. 80 - Buses eléctricos</v>
          </cell>
        </row>
        <row r="84">
          <cell r="A84">
            <v>88</v>
          </cell>
          <cell r="B84" t="str">
            <v>Tramo 03 - Av.80</v>
          </cell>
          <cell r="C84" t="str">
            <v>NS</v>
          </cell>
          <cell r="D84" t="str">
            <v>Calle 65</v>
          </cell>
          <cell r="E84" t="str">
            <v>Calle 30</v>
          </cell>
          <cell r="F84">
            <v>5</v>
          </cell>
          <cell r="G84" t="str">
            <v>Pretroncal Av. 80 - Buses eléctricos</v>
          </cell>
        </row>
        <row r="85">
          <cell r="A85">
            <v>89</v>
          </cell>
          <cell r="B85" t="str">
            <v>Tramo 03 - Av.80</v>
          </cell>
          <cell r="C85" t="str">
            <v>SN</v>
          </cell>
          <cell r="D85" t="str">
            <v>Calle 30</v>
          </cell>
          <cell r="E85" t="str">
            <v>Calle 65</v>
          </cell>
          <cell r="F85">
            <v>5</v>
          </cell>
          <cell r="G85" t="str">
            <v>Pretroncal Av. 80 - Buses eléctricos</v>
          </cell>
        </row>
        <row r="86">
          <cell r="A86">
            <v>90</v>
          </cell>
          <cell r="B86" t="str">
            <v>Autopista Sur</v>
          </cell>
          <cell r="C86" t="str">
            <v>NS</v>
          </cell>
          <cell r="D86" t="str">
            <v>Calle 10</v>
          </cell>
          <cell r="E86" t="str">
            <v>Calle 12 Sur</v>
          </cell>
          <cell r="F86">
            <v>4.0999999999999996</v>
          </cell>
          <cell r="G86"/>
        </row>
        <row r="87">
          <cell r="A87">
            <v>91</v>
          </cell>
          <cell r="B87" t="str">
            <v>Avenida Ferrocarril</v>
          </cell>
          <cell r="C87" t="str">
            <v>SN</v>
          </cell>
          <cell r="D87" t="str">
            <v>Calle 30</v>
          </cell>
          <cell r="E87" t="str">
            <v>San Juan</v>
          </cell>
          <cell r="F87">
            <v>1.7</v>
          </cell>
          <cell r="G87"/>
        </row>
        <row r="88">
          <cell r="A88">
            <v>92</v>
          </cell>
          <cell r="B88" t="str">
            <v>Avenida Ferrocarril</v>
          </cell>
          <cell r="C88" t="str">
            <v>NS</v>
          </cell>
          <cell r="D88" t="str">
            <v>San Juan</v>
          </cell>
          <cell r="E88" t="str">
            <v>Calle 30</v>
          </cell>
          <cell r="F88">
            <v>1.7</v>
          </cell>
          <cell r="G88"/>
        </row>
        <row r="89">
          <cell r="A89">
            <v>93</v>
          </cell>
          <cell r="B89" t="str">
            <v>Avenida Las Palmas</v>
          </cell>
          <cell r="C89" t="str">
            <v>NS</v>
          </cell>
          <cell r="D89" t="str">
            <v>Sandiego</v>
          </cell>
          <cell r="E89" t="str">
            <v>Acceso Túnel de Oriente</v>
          </cell>
          <cell r="F89">
            <v>5.2</v>
          </cell>
          <cell r="G89"/>
        </row>
        <row r="90">
          <cell r="A90">
            <v>94</v>
          </cell>
          <cell r="B90" t="str">
            <v>Avenida Las Palmas</v>
          </cell>
          <cell r="C90" t="str">
            <v>SN</v>
          </cell>
          <cell r="D90" t="str">
            <v>Acceso Túnel de Oriente</v>
          </cell>
          <cell r="E90" t="str">
            <v>Sandiego</v>
          </cell>
          <cell r="F90">
            <v>5.2</v>
          </cell>
          <cell r="G90"/>
        </row>
        <row r="91">
          <cell r="A91">
            <v>95</v>
          </cell>
          <cell r="B91" t="str">
            <v>Avenida Regional</v>
          </cell>
          <cell r="C91" t="str">
            <v>SN</v>
          </cell>
          <cell r="D91" t="str">
            <v>San Juan</v>
          </cell>
          <cell r="E91" t="str">
            <v>Puente Madre Laura</v>
          </cell>
          <cell r="F91">
            <v>4.0999999999999996</v>
          </cell>
          <cell r="G91"/>
        </row>
        <row r="92">
          <cell r="A92">
            <v>96</v>
          </cell>
          <cell r="B92" t="str">
            <v>Vía al Túnel de Occidente</v>
          </cell>
          <cell r="C92" t="str">
            <v>WE</v>
          </cell>
          <cell r="D92" t="str">
            <v>Acceso Túnel de Occidente</v>
          </cell>
          <cell r="E92" t="str">
            <v>Avenida 80</v>
          </cell>
          <cell r="F92">
            <v>8.6</v>
          </cell>
          <cell r="G92"/>
        </row>
        <row r="93">
          <cell r="A93">
            <v>97</v>
          </cell>
          <cell r="B93" t="str">
            <v>Vía al Túnel de Occidente</v>
          </cell>
          <cell r="C93" t="str">
            <v>WE</v>
          </cell>
          <cell r="D93" t="str">
            <v>Acceso Túnel de Occidente</v>
          </cell>
          <cell r="E93" t="str">
            <v>Autopista Sur</v>
          </cell>
          <cell r="F93">
            <v>11.3</v>
          </cell>
          <cell r="G93"/>
        </row>
        <row r="94">
          <cell r="A94">
            <v>98</v>
          </cell>
          <cell r="B94" t="str">
            <v>Vía al Túnel de Occidente</v>
          </cell>
          <cell r="C94" t="str">
            <v>EW</v>
          </cell>
          <cell r="D94" t="str">
            <v>Avenida 80</v>
          </cell>
          <cell r="E94" t="str">
            <v>Acceso Túnel de Occidente</v>
          </cell>
          <cell r="F94">
            <v>8.6</v>
          </cell>
          <cell r="G94"/>
        </row>
        <row r="95">
          <cell r="A95">
            <v>99</v>
          </cell>
          <cell r="B95" t="str">
            <v>Vía al Túnel de Occidente</v>
          </cell>
          <cell r="C95" t="str">
            <v>EW</v>
          </cell>
          <cell r="D95" t="str">
            <v>Autopista Sur</v>
          </cell>
          <cell r="E95" t="str">
            <v>Acceso Túnel de Occidente</v>
          </cell>
          <cell r="F95">
            <v>11.3</v>
          </cell>
          <cell r="G95"/>
        </row>
        <row r="96">
          <cell r="A96">
            <v>100</v>
          </cell>
          <cell r="B96" t="str">
            <v>Los Balsos W-E</v>
          </cell>
          <cell r="C96" t="str">
            <v>WE</v>
          </cell>
          <cell r="D96" t="str">
            <v>Calle 12 Sur</v>
          </cell>
          <cell r="E96" t="str">
            <v>Calle 12 Sur</v>
          </cell>
          <cell r="F96">
            <v>0.5</v>
          </cell>
          <cell r="G96"/>
        </row>
        <row r="97">
          <cell r="A97">
            <v>101</v>
          </cell>
          <cell r="B97" t="str">
            <v>Los Balsos W-W</v>
          </cell>
          <cell r="C97" t="str">
            <v>WW</v>
          </cell>
          <cell r="D97" t="str">
            <v>Calle 12 Sur</v>
          </cell>
          <cell r="E97" t="str">
            <v>Calle 12 Sur</v>
          </cell>
          <cell r="F97">
            <v>0.5</v>
          </cell>
          <cell r="G97"/>
        </row>
        <row r="98">
          <cell r="A98">
            <v>102</v>
          </cell>
          <cell r="B98" t="str">
            <v>Los Balsos E-W</v>
          </cell>
          <cell r="C98" t="str">
            <v>EW</v>
          </cell>
          <cell r="D98" t="str">
            <v>Calle 12 Sur</v>
          </cell>
          <cell r="E98" t="str">
            <v>Calle 12 Sur</v>
          </cell>
          <cell r="F98">
            <v>0.5</v>
          </cell>
          <cell r="G98"/>
        </row>
        <row r="99">
          <cell r="A99">
            <v>103</v>
          </cell>
          <cell r="B99" t="str">
            <v>Los Balsos E-S</v>
          </cell>
          <cell r="C99" t="str">
            <v>ES</v>
          </cell>
          <cell r="D99" t="str">
            <v>Calle 12 Sur</v>
          </cell>
          <cell r="E99" t="str">
            <v>Calle 12 Sur</v>
          </cell>
          <cell r="F99">
            <v>0.5</v>
          </cell>
          <cell r="G99"/>
        </row>
        <row r="100">
          <cell r="A100">
            <v>104</v>
          </cell>
          <cell r="B100" t="str">
            <v>Los Balsos W-S</v>
          </cell>
          <cell r="C100" t="str">
            <v>WS</v>
          </cell>
          <cell r="D100" t="str">
            <v>Calle 12 Sur</v>
          </cell>
          <cell r="E100" t="str">
            <v>Calle 12 Sur</v>
          </cell>
          <cell r="F100">
            <v>0.5</v>
          </cell>
          <cell r="G100"/>
        </row>
        <row r="101">
          <cell r="A101">
            <v>105</v>
          </cell>
          <cell r="B101" t="str">
            <v>Los Balsos E-E</v>
          </cell>
          <cell r="C101" t="str">
            <v>EE</v>
          </cell>
          <cell r="D101" t="str">
            <v>Calle 12 Sur</v>
          </cell>
          <cell r="E101" t="str">
            <v>Calle 12 Sur</v>
          </cell>
          <cell r="F101">
            <v>0.5</v>
          </cell>
          <cell r="G101"/>
        </row>
        <row r="102">
          <cell r="A102">
            <v>106</v>
          </cell>
          <cell r="B102" t="str">
            <v>Carrera 65</v>
          </cell>
          <cell r="C102" t="str">
            <v>NS</v>
          </cell>
          <cell r="D102" t="str">
            <v>Calle 30A</v>
          </cell>
          <cell r="E102" t="str">
            <v>Avenida 80</v>
          </cell>
          <cell r="F102">
            <v>3</v>
          </cell>
          <cell r="G102" t="str">
            <v>VAS - Calidad del aire</v>
          </cell>
        </row>
        <row r="103">
          <cell r="A103">
            <v>107</v>
          </cell>
          <cell r="B103" t="str">
            <v>Carrera 65</v>
          </cell>
          <cell r="C103" t="str">
            <v>SN</v>
          </cell>
          <cell r="D103" t="str">
            <v>Avenida 80</v>
          </cell>
          <cell r="E103" t="str">
            <v>Calle 30A</v>
          </cell>
          <cell r="F103">
            <v>3</v>
          </cell>
          <cell r="G103" t="str">
            <v>VAS - Calidad del aire</v>
          </cell>
        </row>
        <row r="104">
          <cell r="A104">
            <v>108</v>
          </cell>
          <cell r="B104" t="str">
            <v>Avenida San Juan</v>
          </cell>
          <cell r="C104" t="str">
            <v>WE</v>
          </cell>
          <cell r="D104" t="str">
            <v>Carrera 79AA</v>
          </cell>
          <cell r="E104" t="str">
            <v>Carrera 50 - Palace</v>
          </cell>
          <cell r="F104">
            <v>3.4</v>
          </cell>
          <cell r="G104" t="str">
            <v>Gestión de velocidad</v>
          </cell>
        </row>
        <row r="105">
          <cell r="A105">
            <v>109</v>
          </cell>
          <cell r="B105" t="str">
            <v>Avenida San Juan</v>
          </cell>
          <cell r="C105" t="str">
            <v>EW</v>
          </cell>
          <cell r="D105" t="str">
            <v>Carrera 50 - Palace</v>
          </cell>
          <cell r="E105" t="str">
            <v>Carrera 79AA</v>
          </cell>
          <cell r="F105">
            <v>3.4</v>
          </cell>
          <cell r="G105" t="str">
            <v>Gestión de velocidad</v>
          </cell>
        </row>
        <row r="106">
          <cell r="A106">
            <v>110</v>
          </cell>
          <cell r="B106" t="str">
            <v>Carrera 65</v>
          </cell>
          <cell r="C106" t="str">
            <v>NS</v>
          </cell>
          <cell r="D106" t="str">
            <v>Calle 104</v>
          </cell>
          <cell r="E106" t="str">
            <v>La Iguaná</v>
          </cell>
          <cell r="F106">
            <v>5.0999999999999996</v>
          </cell>
          <cell r="G106" t="str">
            <v>Gestión de velocidad</v>
          </cell>
        </row>
        <row r="107">
          <cell r="A107">
            <v>111</v>
          </cell>
          <cell r="B107" t="str">
            <v>Transversal inferior</v>
          </cell>
          <cell r="C107" t="str">
            <v>NS</v>
          </cell>
          <cell r="D107" t="str">
            <v>Av. Palmas</v>
          </cell>
          <cell r="E107" t="str">
            <v>Carrera 27 - San Lucas</v>
          </cell>
          <cell r="F107">
            <v>4.5999999999999996</v>
          </cell>
          <cell r="G107" t="str">
            <v>Gestión de velocidad</v>
          </cell>
        </row>
        <row r="108">
          <cell r="A108">
            <v>112</v>
          </cell>
          <cell r="B108" t="str">
            <v>Transversal superior</v>
          </cell>
          <cell r="C108" t="str">
            <v>SN</v>
          </cell>
          <cell r="D108" t="str">
            <v>Carrera 27 - San Lucas</v>
          </cell>
          <cell r="E108" t="str">
            <v>Av. Palmas</v>
          </cell>
          <cell r="F108">
            <v>4.8</v>
          </cell>
          <cell r="G108" t="str">
            <v>Gestión de velocidad</v>
          </cell>
        </row>
        <row r="109">
          <cell r="A109">
            <v>113</v>
          </cell>
          <cell r="B109" t="str">
            <v>Carrera 65</v>
          </cell>
          <cell r="C109" t="str">
            <v>SN</v>
          </cell>
          <cell r="D109" t="str">
            <v>Calle 30</v>
          </cell>
          <cell r="E109" t="str">
            <v>Avenida San Juan</v>
          </cell>
          <cell r="F109">
            <v>1.9</v>
          </cell>
          <cell r="G109" t="str">
            <v>Gestión de velocidad</v>
          </cell>
        </row>
        <row r="110">
          <cell r="A110">
            <v>114</v>
          </cell>
          <cell r="B110" t="str">
            <v>Autopista Sur</v>
          </cell>
          <cell r="C110" t="str">
            <v>NS</v>
          </cell>
          <cell r="D110" t="str">
            <v>Calle 30</v>
          </cell>
          <cell r="E110" t="str">
            <v>Calle 12 Sur</v>
          </cell>
          <cell r="F110">
            <v>4.2</v>
          </cell>
          <cell r="G110" t="str">
            <v>Gestión de velocidad</v>
          </cell>
        </row>
        <row r="111">
          <cell r="A111">
            <v>115</v>
          </cell>
          <cell r="B111" t="str">
            <v>Girardot</v>
          </cell>
          <cell r="C111" t="str">
            <v>NS</v>
          </cell>
          <cell r="D111" t="str">
            <v>Av. La Playa</v>
          </cell>
          <cell r="E111" t="str">
            <v>Calle 48</v>
          </cell>
          <cell r="F111">
            <v>0.35</v>
          </cell>
          <cell r="G111" t="str">
            <v>ZUAP/TV P.O</v>
          </cell>
        </row>
        <row r="112">
          <cell r="A112">
            <v>116</v>
          </cell>
          <cell r="B112" t="str">
            <v>Avenida Las Vegas</v>
          </cell>
          <cell r="C112" t="str">
            <v>NS</v>
          </cell>
          <cell r="D112" t="str">
            <v>Calle 10</v>
          </cell>
          <cell r="E112" t="str">
            <v>Calle 18 Sur</v>
          </cell>
          <cell r="F112">
            <v>2.9</v>
          </cell>
          <cell r="G112" t="str">
            <v>TV P.O/Gestión de velocidad</v>
          </cell>
        </row>
        <row r="113">
          <cell r="A113">
            <v>117</v>
          </cell>
          <cell r="B113" t="str">
            <v>Avenida Las Vegas</v>
          </cell>
          <cell r="C113" t="str">
            <v>SN</v>
          </cell>
          <cell r="D113" t="str">
            <v>Calle 18 Sur</v>
          </cell>
          <cell r="E113" t="str">
            <v>Calle 10</v>
          </cell>
          <cell r="F113">
            <v>2.9</v>
          </cell>
          <cell r="G113" t="str">
            <v>TV P.O/Gestión de velocidad</v>
          </cell>
        </row>
        <row r="114">
          <cell r="A114">
            <v>118</v>
          </cell>
          <cell r="B114" t="str">
            <v>Carrera 68</v>
          </cell>
          <cell r="C114" t="str">
            <v>NS</v>
          </cell>
          <cell r="D114" t="str">
            <v>Calle 98</v>
          </cell>
          <cell r="E114" t="str">
            <v>Calle 92EE</v>
          </cell>
          <cell r="F114">
            <v>0.85</v>
          </cell>
          <cell r="G114" t="str">
            <v>Castilla</v>
          </cell>
        </row>
        <row r="115">
          <cell r="A115">
            <v>119</v>
          </cell>
          <cell r="B115" t="str">
            <v>Carrera 67</v>
          </cell>
          <cell r="C115" t="str">
            <v>SN</v>
          </cell>
          <cell r="D115" t="str">
            <v>Calle 92F</v>
          </cell>
          <cell r="E115" t="str">
            <v>Calle 98</v>
          </cell>
          <cell r="F115">
            <v>0.8</v>
          </cell>
          <cell r="G115" t="str">
            <v>Castilla</v>
          </cell>
        </row>
        <row r="116">
          <cell r="A116">
            <v>120</v>
          </cell>
          <cell r="B116" t="str">
            <v>Calle 94</v>
          </cell>
          <cell r="C116" t="str">
            <v>WE</v>
          </cell>
          <cell r="D116" t="str">
            <v>Carrera 73</v>
          </cell>
          <cell r="E116" t="str">
            <v>Carrera 65</v>
          </cell>
          <cell r="F116">
            <v>0.75</v>
          </cell>
          <cell r="G116" t="str">
            <v>Castilla</v>
          </cell>
        </row>
        <row r="117">
          <cell r="A117">
            <v>121</v>
          </cell>
          <cell r="B117" t="str">
            <v>Calle 95</v>
          </cell>
          <cell r="C117" t="str">
            <v>EW</v>
          </cell>
          <cell r="D117" t="str">
            <v>Carrera 65</v>
          </cell>
          <cell r="E117" t="str">
            <v>Carrera 73</v>
          </cell>
          <cell r="F117">
            <v>0.7</v>
          </cell>
          <cell r="G117" t="str">
            <v>Castilla</v>
          </cell>
        </row>
        <row r="118">
          <cell r="A118">
            <v>122</v>
          </cell>
          <cell r="B118" t="str">
            <v>Carrera 45 -  El Palo</v>
          </cell>
          <cell r="C118" t="str">
            <v>SN</v>
          </cell>
          <cell r="D118" t="str">
            <v>Calle 44 - San Juan</v>
          </cell>
          <cell r="E118" t="str">
            <v>Calle 58</v>
          </cell>
          <cell r="F118">
            <v>1.3</v>
          </cell>
          <cell r="G118" t="str">
            <v>ZUAP/TV P.O</v>
          </cell>
        </row>
        <row r="119">
          <cell r="A119">
            <v>123</v>
          </cell>
          <cell r="B119" t="str">
            <v>Carrera 43 - Girardot</v>
          </cell>
          <cell r="C119" t="str">
            <v>NS</v>
          </cell>
          <cell r="D119" t="str">
            <v>Calle 58</v>
          </cell>
          <cell r="E119" t="str">
            <v>Calle 44 - San Juan</v>
          </cell>
          <cell r="F119">
            <v>1.3</v>
          </cell>
          <cell r="G119" t="str">
            <v>ZUAP/TV P.O</v>
          </cell>
        </row>
        <row r="120">
          <cell r="A120">
            <v>124</v>
          </cell>
          <cell r="B120" t="str">
            <v>Calle 44 - San Juan Calzada Sur</v>
          </cell>
          <cell r="C120" t="str">
            <v>WE</v>
          </cell>
          <cell r="D120" t="str">
            <v>Avenida Ferrocarril</v>
          </cell>
          <cell r="E120" t="str">
            <v>Carrera 45 -  El Palo</v>
          </cell>
          <cell r="F120">
            <v>0.8</v>
          </cell>
          <cell r="G120" t="str">
            <v>ZUAP/TV P.O</v>
          </cell>
        </row>
        <row r="121">
          <cell r="A121">
            <v>125</v>
          </cell>
          <cell r="B121" t="str">
            <v>Calle 44 - San Juan Calzada Norte</v>
          </cell>
          <cell r="C121" t="str">
            <v>EW</v>
          </cell>
          <cell r="D121" t="str">
            <v>Carrera 46 - Av Oriental</v>
          </cell>
          <cell r="E121" t="str">
            <v>Avenida Ferrocarril</v>
          </cell>
          <cell r="F121">
            <v>0.7</v>
          </cell>
          <cell r="G121" t="str">
            <v>ZUAP/TV P.O</v>
          </cell>
        </row>
        <row r="122">
          <cell r="A122">
            <v>126</v>
          </cell>
          <cell r="B122" t="str">
            <v>Carrera 51 - Bolivar</v>
          </cell>
          <cell r="C122" t="str">
            <v>NS</v>
          </cell>
          <cell r="D122" t="str">
            <v>Calle 57 B</v>
          </cell>
          <cell r="E122" t="str">
            <v>Calle 53 Avenida de Greiff</v>
          </cell>
          <cell r="F122">
            <v>0.5</v>
          </cell>
          <cell r="G122" t="str">
            <v>ZUAP/TV P.O</v>
          </cell>
        </row>
        <row r="123">
          <cell r="A123">
            <v>127</v>
          </cell>
          <cell r="B123" t="str">
            <v>Carrera 50 - Palace</v>
          </cell>
          <cell r="C123" t="str">
            <v>SN</v>
          </cell>
          <cell r="D123" t="str">
            <v>Calle 44 - San Juan</v>
          </cell>
          <cell r="E123" t="str">
            <v>Calle 53 Avenida de Greiff</v>
          </cell>
          <cell r="F123">
            <v>0.75</v>
          </cell>
          <cell r="G123" t="str">
            <v>ZUAP/TV P.O</v>
          </cell>
        </row>
        <row r="124">
          <cell r="A124">
            <v>128</v>
          </cell>
          <cell r="B124" t="str">
            <v>Carrrera 53 - Cundinamarca</v>
          </cell>
          <cell r="C124" t="str">
            <v>SN</v>
          </cell>
          <cell r="D124" t="str">
            <v>Calle 53 Avenida de Greiff</v>
          </cell>
          <cell r="E124" t="str">
            <v>Calle 58 Av Oriental</v>
          </cell>
          <cell r="F124">
            <v>0.45</v>
          </cell>
          <cell r="G124" t="str">
            <v>ZUAP/TV P.O</v>
          </cell>
        </row>
        <row r="125">
          <cell r="A125">
            <v>129</v>
          </cell>
          <cell r="B125" t="str">
            <v>Carrera 54 - Cucuta</v>
          </cell>
          <cell r="C125" t="str">
            <v>NS</v>
          </cell>
          <cell r="D125" t="str">
            <v>Calle 58 Av Oriental</v>
          </cell>
          <cell r="E125" t="str">
            <v>Calle 53 Avenida de Greiff</v>
          </cell>
          <cell r="F125">
            <v>0.4</v>
          </cell>
          <cell r="G125" t="str">
            <v>ZUAP/TV P.O</v>
          </cell>
        </row>
        <row r="126">
          <cell r="A126">
            <v>130</v>
          </cell>
          <cell r="B126" t="str">
            <v>Carrera 47 - Sucre</v>
          </cell>
          <cell r="C126" t="str">
            <v>NS</v>
          </cell>
          <cell r="D126" t="str">
            <v>Calle 57</v>
          </cell>
          <cell r="E126" t="str">
            <v>Calle 48</v>
          </cell>
          <cell r="F126">
            <v>0.85</v>
          </cell>
          <cell r="G126" t="str">
            <v>ZUAP/TV P.O</v>
          </cell>
        </row>
        <row r="127">
          <cell r="A127">
            <v>131</v>
          </cell>
          <cell r="B127" t="str">
            <v>Calle 48 - Pichincha</v>
          </cell>
          <cell r="C127" t="str">
            <v>EW</v>
          </cell>
          <cell r="D127" t="str">
            <v>Carrera 53</v>
          </cell>
          <cell r="E127" t="str">
            <v>Avenida Ferrocarril</v>
          </cell>
          <cell r="F127">
            <v>0.4</v>
          </cell>
          <cell r="G127" t="str">
            <v>ZUAP/TV P.O</v>
          </cell>
        </row>
        <row r="128">
          <cell r="A128">
            <v>132</v>
          </cell>
          <cell r="B128" t="str">
            <v>Calle 48 - Pichincha</v>
          </cell>
          <cell r="C128" t="str">
            <v>EW</v>
          </cell>
          <cell r="D128" t="str">
            <v>Carrera 47</v>
          </cell>
          <cell r="E128" t="str">
            <v>Carrera 51 - Bolivar</v>
          </cell>
          <cell r="F128">
            <v>0.3</v>
          </cell>
          <cell r="G128" t="str">
            <v>ZUAP/TV P.O</v>
          </cell>
        </row>
        <row r="129">
          <cell r="A129">
            <v>133</v>
          </cell>
          <cell r="B129" t="str">
            <v>Calle 46 - Bombona</v>
          </cell>
          <cell r="C129" t="str">
            <v>WE</v>
          </cell>
          <cell r="D129" t="str">
            <v>Avenida Ferrocarril</v>
          </cell>
          <cell r="E129" t="str">
            <v>Carrera 43</v>
          </cell>
          <cell r="F129">
            <v>1.3</v>
          </cell>
          <cell r="G129" t="str">
            <v>ZUAP/TV P.O</v>
          </cell>
        </row>
        <row r="130">
          <cell r="A130">
            <v>134</v>
          </cell>
          <cell r="B130" t="str">
            <v>Calle 54</v>
          </cell>
          <cell r="C130" t="str">
            <v>EW</v>
          </cell>
          <cell r="D130" t="str">
            <v>Carrera 43</v>
          </cell>
          <cell r="E130" t="str">
            <v>Carrera 51 - Bolivar</v>
          </cell>
          <cell r="F130">
            <v>0.75</v>
          </cell>
          <cell r="G130" t="str">
            <v>ZUAP/TV P.O</v>
          </cell>
        </row>
        <row r="131">
          <cell r="A131">
            <v>135</v>
          </cell>
          <cell r="B131" t="str">
            <v>Avenida Ferrocarril Calzada este</v>
          </cell>
          <cell r="C131" t="str">
            <v>SN</v>
          </cell>
          <cell r="D131" t="str">
            <v>Calle 44 - San Juan</v>
          </cell>
          <cell r="E131" t="str">
            <v>Calle 53 Avenida de Greiff</v>
          </cell>
          <cell r="F131">
            <v>1.2</v>
          </cell>
          <cell r="G131" t="str">
            <v>ZUAP/TV P.O</v>
          </cell>
        </row>
        <row r="132">
          <cell r="A132">
            <v>136</v>
          </cell>
          <cell r="B132" t="str">
            <v>Avenida Ferrocarril Calzada oeste</v>
          </cell>
          <cell r="C132" t="str">
            <v>NS</v>
          </cell>
          <cell r="D132" t="str">
            <v>Calle 53 Avenida de Greiff</v>
          </cell>
          <cell r="E132" t="str">
            <v>Calle 44 - San Juan</v>
          </cell>
          <cell r="F132">
            <v>1.2</v>
          </cell>
          <cell r="G132" t="str">
            <v>ZUAP/TV P.O</v>
          </cell>
        </row>
        <row r="133">
          <cell r="A133">
            <v>137</v>
          </cell>
          <cell r="B133" t="str">
            <v>Av Oriental Calzada este</v>
          </cell>
          <cell r="C133" t="str">
            <v>SN</v>
          </cell>
          <cell r="D133" t="str">
            <v>Calle 44 - San Juan</v>
          </cell>
          <cell r="E133" t="str">
            <v>Calle 58</v>
          </cell>
          <cell r="F133">
            <v>1.4</v>
          </cell>
          <cell r="G133" t="str">
            <v>ZUAP/TV P.O</v>
          </cell>
        </row>
        <row r="134">
          <cell r="A134">
            <v>138</v>
          </cell>
          <cell r="B134" t="str">
            <v>Av Oriental Calzada oeste</v>
          </cell>
          <cell r="C134" t="str">
            <v>NS</v>
          </cell>
          <cell r="D134" t="str">
            <v>Calle 58</v>
          </cell>
          <cell r="E134" t="str">
            <v>Calle 44 - San Juan</v>
          </cell>
          <cell r="F134">
            <v>1.4</v>
          </cell>
          <cell r="G134" t="str">
            <v>ZUAP/TV P.O</v>
          </cell>
        </row>
        <row r="135">
          <cell r="A135">
            <v>139</v>
          </cell>
          <cell r="B135" t="str">
            <v>Calle 58 Av Oriental Calzada norte</v>
          </cell>
          <cell r="C135" t="str">
            <v>EW</v>
          </cell>
          <cell r="D135" t="str">
            <v>Carrera 47</v>
          </cell>
          <cell r="E135" t="str">
            <v>Avenida Ferrocarril</v>
          </cell>
          <cell r="F135">
            <v>1</v>
          </cell>
          <cell r="G135" t="str">
            <v>ZUAP/TV P.O</v>
          </cell>
        </row>
        <row r="136">
          <cell r="A136">
            <v>140</v>
          </cell>
          <cell r="B136" t="str">
            <v>Calle 58 Av Oriental Calzada sur</v>
          </cell>
          <cell r="C136" t="str">
            <v>WE</v>
          </cell>
          <cell r="D136" t="str">
            <v>Avenida Ferrocarril</v>
          </cell>
          <cell r="E136" t="str">
            <v>Carrera 47</v>
          </cell>
          <cell r="F136">
            <v>1</v>
          </cell>
          <cell r="G136" t="str">
            <v>ZUAP/TV P.O</v>
          </cell>
        </row>
        <row r="137">
          <cell r="A137">
            <v>141</v>
          </cell>
          <cell r="B137" t="str">
            <v>Calle 52 Av La Playa Calzada norte</v>
          </cell>
          <cell r="C137" t="str">
            <v>EW</v>
          </cell>
          <cell r="D137" t="str">
            <v>Carrera 43</v>
          </cell>
          <cell r="E137" t="str">
            <v>Carrera 50 - Palace</v>
          </cell>
          <cell r="F137">
            <v>0.65</v>
          </cell>
          <cell r="G137" t="str">
            <v>ZUAP/TV P.O</v>
          </cell>
        </row>
        <row r="138">
          <cell r="A138">
            <v>142</v>
          </cell>
          <cell r="B138" t="str">
            <v>Calle 52 Av La Playa Calzada sur</v>
          </cell>
          <cell r="C138" t="str">
            <v>WE</v>
          </cell>
          <cell r="D138" t="str">
            <v>Carrera 46 - Av Oriental</v>
          </cell>
          <cell r="E138" t="str">
            <v>Carrera 43</v>
          </cell>
          <cell r="F138">
            <v>0.3</v>
          </cell>
          <cell r="G138" t="str">
            <v>ZUAP/TV P.O</v>
          </cell>
        </row>
        <row r="139">
          <cell r="A139">
            <v>143</v>
          </cell>
          <cell r="B139" t="str">
            <v>Av Primero de Mayo</v>
          </cell>
          <cell r="C139" t="str">
            <v>EW</v>
          </cell>
          <cell r="D139" t="str">
            <v>Carrera 50 - Palace</v>
          </cell>
          <cell r="E139" t="str">
            <v>Carrera 51 - Bolivar</v>
          </cell>
          <cell r="F139">
            <v>0.2</v>
          </cell>
          <cell r="G139" t="str">
            <v>ZUAP/TV P.O</v>
          </cell>
        </row>
        <row r="140">
          <cell r="A140">
            <v>144</v>
          </cell>
          <cell r="B140" t="str">
            <v>Calle 53 Avenida de Greiff</v>
          </cell>
          <cell r="C140" t="str">
            <v>EW</v>
          </cell>
          <cell r="D140" t="str">
            <v>Carrera 51 - Bolivar</v>
          </cell>
          <cell r="E140" t="str">
            <v>Avenida Ferrocarril</v>
          </cell>
          <cell r="F140">
            <v>0.75</v>
          </cell>
          <cell r="G140" t="str">
            <v>ZUAP/TV P.O</v>
          </cell>
        </row>
        <row r="141">
          <cell r="A141">
            <v>145</v>
          </cell>
          <cell r="B141" t="str">
            <v xml:space="preserve">Carrera 45 </v>
          </cell>
          <cell r="C141" t="str">
            <v>NS</v>
          </cell>
          <cell r="D141" t="str">
            <v>Calle 36</v>
          </cell>
          <cell r="E141" t="str">
            <v>Calle 29</v>
          </cell>
          <cell r="F141">
            <v>0.75</v>
          </cell>
          <cell r="G141" t="str">
            <v>21 Corredores</v>
          </cell>
        </row>
        <row r="142">
          <cell r="A142">
            <v>146</v>
          </cell>
          <cell r="B142" t="str">
            <v>Avenida Regional Paralela</v>
          </cell>
          <cell r="C142" t="str">
            <v>NS</v>
          </cell>
          <cell r="D142" t="str">
            <v>Solla</v>
          </cell>
          <cell r="E142" t="str">
            <v>Punto Cero</v>
          </cell>
          <cell r="F142">
            <v>5.6</v>
          </cell>
          <cell r="G142" t="str">
            <v>TV P.O</v>
          </cell>
        </row>
        <row r="143">
          <cell r="A143">
            <v>147</v>
          </cell>
          <cell r="B143" t="str">
            <v>Avenida Regional Paralela</v>
          </cell>
          <cell r="C143" t="str">
            <v>SN</v>
          </cell>
          <cell r="D143" t="str">
            <v>Punto Cero</v>
          </cell>
          <cell r="E143" t="str">
            <v>Solla</v>
          </cell>
          <cell r="F143">
            <v>5.6</v>
          </cell>
          <cell r="G143" t="str">
            <v>TV P.O</v>
          </cell>
        </row>
        <row r="144">
          <cell r="A144">
            <v>149</v>
          </cell>
          <cell r="B144" t="str">
            <v>Quebrada La Hueso</v>
          </cell>
          <cell r="C144" t="str">
            <v>EW</v>
          </cell>
          <cell r="D144" t="str">
            <v>Carrera 78</v>
          </cell>
          <cell r="E144" t="str">
            <v>Carrera 87</v>
          </cell>
          <cell r="F144">
            <v>1</v>
          </cell>
          <cell r="G144" t="str">
            <v>21 Corredores</v>
          </cell>
        </row>
        <row r="145">
          <cell r="A145">
            <v>150</v>
          </cell>
          <cell r="B145" t="str">
            <v>Quebrada La Hueso</v>
          </cell>
          <cell r="C145" t="str">
            <v>EW</v>
          </cell>
          <cell r="D145" t="str">
            <v>Carrera 89A</v>
          </cell>
          <cell r="E145" t="str">
            <v>Carrera 105</v>
          </cell>
          <cell r="F145">
            <v>1.7</v>
          </cell>
          <cell r="G145" t="str">
            <v>21 Corredores</v>
          </cell>
        </row>
        <row r="146">
          <cell r="A146">
            <v>151</v>
          </cell>
          <cell r="B146" t="str">
            <v xml:space="preserve">Carrera 45 </v>
          </cell>
          <cell r="C146" t="str">
            <v>SN</v>
          </cell>
          <cell r="D146" t="str">
            <v>Calle 34</v>
          </cell>
          <cell r="E146" t="str">
            <v>Carrera 45A</v>
          </cell>
          <cell r="F146">
            <v>0.15</v>
          </cell>
          <cell r="G146" t="str">
            <v>21 Corredores</v>
          </cell>
        </row>
        <row r="147">
          <cell r="A147">
            <v>152</v>
          </cell>
          <cell r="B147" t="str">
            <v>Carrera 46</v>
          </cell>
          <cell r="C147" t="str">
            <v>NS</v>
          </cell>
          <cell r="D147" t="str">
            <v>Calle 36</v>
          </cell>
          <cell r="E147" t="str">
            <v>Calle 35</v>
          </cell>
          <cell r="F147">
            <v>0.13</v>
          </cell>
          <cell r="G147" t="str">
            <v>21 Corredores</v>
          </cell>
        </row>
        <row r="148">
          <cell r="A148">
            <v>153</v>
          </cell>
          <cell r="B148" t="str">
            <v>Carrera 48</v>
          </cell>
          <cell r="C148" t="str">
            <v>NS</v>
          </cell>
          <cell r="D148" t="str">
            <v>Calle 36</v>
          </cell>
          <cell r="E148" t="str">
            <v>Calle 32</v>
          </cell>
          <cell r="F148">
            <v>0.45</v>
          </cell>
          <cell r="G148" t="str">
            <v>21 Corredores</v>
          </cell>
        </row>
        <row r="149">
          <cell r="A149">
            <v>154</v>
          </cell>
          <cell r="B149" t="str">
            <v>Circular 7</v>
          </cell>
          <cell r="C149" t="str">
            <v>EW</v>
          </cell>
          <cell r="D149" t="str">
            <v>Carrera 66B</v>
          </cell>
          <cell r="E149" t="str">
            <v>Calle 42</v>
          </cell>
          <cell r="F149">
            <v>0.14000000000000001</v>
          </cell>
          <cell r="G149" t="str">
            <v>21 Corredores</v>
          </cell>
        </row>
        <row r="150">
          <cell r="A150">
            <v>155</v>
          </cell>
          <cell r="B150" t="str">
            <v>Calle 42</v>
          </cell>
          <cell r="C150" t="str">
            <v>EW</v>
          </cell>
          <cell r="D150" t="str">
            <v>Circular 7</v>
          </cell>
          <cell r="E150" t="str">
            <v>Carrera 70</v>
          </cell>
          <cell r="F150">
            <v>0.45</v>
          </cell>
          <cell r="G150" t="str">
            <v>21 Corredores</v>
          </cell>
        </row>
        <row r="151">
          <cell r="A151">
            <v>156</v>
          </cell>
          <cell r="B151" t="str">
            <v>Calle 42</v>
          </cell>
          <cell r="C151" t="str">
            <v>WE</v>
          </cell>
          <cell r="D151" t="str">
            <v>Carrera 69</v>
          </cell>
          <cell r="E151" t="str">
            <v>Circular 7</v>
          </cell>
          <cell r="F151">
            <v>0.19</v>
          </cell>
          <cell r="G151" t="str">
            <v>21 Corredores</v>
          </cell>
        </row>
        <row r="152">
          <cell r="A152">
            <v>157</v>
          </cell>
          <cell r="B152" t="str">
            <v>Calle 42</v>
          </cell>
          <cell r="C152" t="str">
            <v>EW</v>
          </cell>
          <cell r="D152" t="str">
            <v>Carrera 73</v>
          </cell>
          <cell r="E152" t="str">
            <v>Transversal 39B</v>
          </cell>
          <cell r="F152">
            <v>0.55000000000000004</v>
          </cell>
          <cell r="G152" t="str">
            <v>21 Corredores</v>
          </cell>
        </row>
        <row r="153">
          <cell r="A153">
            <v>158</v>
          </cell>
          <cell r="B153" t="str">
            <v>Calle 42</v>
          </cell>
          <cell r="C153" t="str">
            <v>WE</v>
          </cell>
          <cell r="D153" t="str">
            <v>Transversal 39B</v>
          </cell>
          <cell r="E153" t="str">
            <v>Carrera 73</v>
          </cell>
          <cell r="F153">
            <v>0.55000000000000004</v>
          </cell>
          <cell r="G153" t="str">
            <v>21 Corredores</v>
          </cell>
        </row>
        <row r="154">
          <cell r="A154">
            <v>159</v>
          </cell>
          <cell r="B154" t="str">
            <v>Calle 30A</v>
          </cell>
          <cell r="C154" t="str">
            <v>EW</v>
          </cell>
          <cell r="D154" t="str">
            <v>Carrera 76</v>
          </cell>
          <cell r="E154" t="str">
            <v>Carrera 81</v>
          </cell>
          <cell r="F154">
            <v>0.65</v>
          </cell>
          <cell r="G154" t="str">
            <v>21 Corredores</v>
          </cell>
        </row>
        <row r="155">
          <cell r="A155">
            <v>160</v>
          </cell>
          <cell r="B155" t="str">
            <v>Calle 19</v>
          </cell>
          <cell r="C155" t="str">
            <v>EW</v>
          </cell>
          <cell r="D155" t="str">
            <v>Carrera 52</v>
          </cell>
          <cell r="E155" t="str">
            <v>Carrera 65</v>
          </cell>
          <cell r="F155">
            <v>0.45</v>
          </cell>
          <cell r="G155" t="str">
            <v>21 Corredores</v>
          </cell>
        </row>
        <row r="156">
          <cell r="A156">
            <v>161</v>
          </cell>
          <cell r="B156" t="str">
            <v>Calle 19</v>
          </cell>
          <cell r="C156" t="str">
            <v>WE</v>
          </cell>
          <cell r="D156" t="str">
            <v>Carrera 65</v>
          </cell>
          <cell r="E156" t="str">
            <v>Carrera 52</v>
          </cell>
          <cell r="F156">
            <v>0.45</v>
          </cell>
          <cell r="G156" t="str">
            <v>21 Corredores</v>
          </cell>
        </row>
        <row r="157">
          <cell r="A157">
            <v>162</v>
          </cell>
          <cell r="B157" t="str">
            <v>Carrera 59</v>
          </cell>
          <cell r="C157" t="str">
            <v>NS</v>
          </cell>
          <cell r="D157" t="str">
            <v>Calle 20</v>
          </cell>
          <cell r="E157" t="str">
            <v>Calle 16</v>
          </cell>
          <cell r="F157">
            <v>0.28999999999999998</v>
          </cell>
          <cell r="G157" t="str">
            <v>21 Corredores</v>
          </cell>
        </row>
        <row r="158">
          <cell r="A158">
            <v>163</v>
          </cell>
          <cell r="B158" t="str">
            <v>Carrera 59</v>
          </cell>
          <cell r="C158" t="str">
            <v>SN</v>
          </cell>
          <cell r="D158" t="str">
            <v>Calle 16</v>
          </cell>
          <cell r="E158" t="str">
            <v>Calle 20</v>
          </cell>
          <cell r="F158">
            <v>0.28999999999999998</v>
          </cell>
          <cell r="G158" t="str">
            <v>21 Corredores</v>
          </cell>
        </row>
        <row r="159">
          <cell r="A159">
            <v>164</v>
          </cell>
          <cell r="B159" t="str">
            <v>Circular 73</v>
          </cell>
          <cell r="C159" t="str">
            <v>EW</v>
          </cell>
          <cell r="D159" t="str">
            <v>Avenida Nutibara</v>
          </cell>
          <cell r="E159" t="str">
            <v>Transversal 38</v>
          </cell>
          <cell r="F159">
            <v>0.18</v>
          </cell>
          <cell r="G159" t="str">
            <v>21 Corredores</v>
          </cell>
        </row>
        <row r="160">
          <cell r="A160">
            <v>165</v>
          </cell>
          <cell r="B160" t="str">
            <v>Transversal 38</v>
          </cell>
          <cell r="C160" t="str">
            <v>EW</v>
          </cell>
          <cell r="D160" t="str">
            <v>Circular 73</v>
          </cell>
          <cell r="E160" t="str">
            <v>Calle 35</v>
          </cell>
          <cell r="F160">
            <v>0.11</v>
          </cell>
          <cell r="G160" t="str">
            <v>21 Corredores</v>
          </cell>
        </row>
        <row r="161">
          <cell r="A161">
            <v>166</v>
          </cell>
          <cell r="B161" t="str">
            <v>Transversal 38</v>
          </cell>
          <cell r="C161" t="str">
            <v>W-E</v>
          </cell>
          <cell r="D161" t="str">
            <v>Calle 35</v>
          </cell>
          <cell r="E161" t="str">
            <v>Circular 73</v>
          </cell>
          <cell r="F161">
            <v>0.11</v>
          </cell>
          <cell r="G161" t="str">
            <v>21 Corredores</v>
          </cell>
        </row>
        <row r="162">
          <cell r="A162">
            <v>167</v>
          </cell>
          <cell r="B162" t="str">
            <v>Calle 35</v>
          </cell>
          <cell r="C162" t="str">
            <v>WE</v>
          </cell>
          <cell r="D162" t="str">
            <v>Carrera 76</v>
          </cell>
          <cell r="E162" t="str">
            <v>Circular 73A</v>
          </cell>
          <cell r="F162">
            <v>0.13</v>
          </cell>
          <cell r="G162" t="str">
            <v>21 Corredores</v>
          </cell>
        </row>
        <row r="163">
          <cell r="A163">
            <v>168</v>
          </cell>
          <cell r="B163" t="str">
            <v>Calle 35</v>
          </cell>
          <cell r="C163" t="str">
            <v>EW</v>
          </cell>
          <cell r="D163" t="str">
            <v>Carrera 76</v>
          </cell>
          <cell r="E163" t="str">
            <v>Carrera 84</v>
          </cell>
          <cell r="F163">
            <v>1.1000000000000001</v>
          </cell>
          <cell r="G163" t="str">
            <v>21 Corredores</v>
          </cell>
        </row>
        <row r="164">
          <cell r="A164">
            <v>169</v>
          </cell>
          <cell r="B164" t="str">
            <v>Calle 35</v>
          </cell>
          <cell r="C164" t="str">
            <v>WE</v>
          </cell>
          <cell r="D164" t="str">
            <v>Carrera 84</v>
          </cell>
          <cell r="E164" t="str">
            <v>Carrera 76</v>
          </cell>
          <cell r="F164">
            <v>1.1000000000000001</v>
          </cell>
          <cell r="G164" t="str">
            <v>21 Corredores</v>
          </cell>
        </row>
        <row r="165">
          <cell r="A165">
            <v>170</v>
          </cell>
          <cell r="B165" t="str">
            <v>Calle 53</v>
          </cell>
          <cell r="C165" t="str">
            <v>WE</v>
          </cell>
          <cell r="D165" t="str">
            <v>Carrera 41</v>
          </cell>
          <cell r="E165" t="str">
            <v>Carrera 42</v>
          </cell>
          <cell r="F165">
            <v>0.12</v>
          </cell>
          <cell r="G165" t="str">
            <v>21 Corredores</v>
          </cell>
        </row>
        <row r="166">
          <cell r="A166">
            <v>171</v>
          </cell>
          <cell r="B166" t="str">
            <v>Carrera 42</v>
          </cell>
          <cell r="C166" t="str">
            <v>SN</v>
          </cell>
          <cell r="D166" t="str">
            <v>Calle 53</v>
          </cell>
          <cell r="E166" t="str">
            <v>Calle 54</v>
          </cell>
          <cell r="F166">
            <v>7.4999999999999997E-2</v>
          </cell>
          <cell r="G166" t="str">
            <v>21 Corredores</v>
          </cell>
        </row>
        <row r="167">
          <cell r="A167">
            <v>172</v>
          </cell>
          <cell r="B167" t="str">
            <v>Carrera 42</v>
          </cell>
          <cell r="C167" t="str">
            <v>SN</v>
          </cell>
          <cell r="D167" t="str">
            <v>Calle 54</v>
          </cell>
          <cell r="E167" t="str">
            <v>Calle 55</v>
          </cell>
          <cell r="F167">
            <v>8.3000000000000004E-2</v>
          </cell>
          <cell r="G167" t="str">
            <v>21 Corredores</v>
          </cell>
        </row>
        <row r="168">
          <cell r="A168">
            <v>173</v>
          </cell>
          <cell r="B168" t="str">
            <v>Carrera 42</v>
          </cell>
          <cell r="C168" t="str">
            <v>NS</v>
          </cell>
          <cell r="D168" t="str">
            <v>Calle 55</v>
          </cell>
          <cell r="E168" t="str">
            <v>Calle 54</v>
          </cell>
          <cell r="F168">
            <v>8.3000000000000004E-2</v>
          </cell>
          <cell r="G168" t="str">
            <v>21 Corredores</v>
          </cell>
        </row>
        <row r="169">
          <cell r="A169">
            <v>174</v>
          </cell>
          <cell r="B169" t="str">
            <v>Calle 53</v>
          </cell>
          <cell r="C169" t="str">
            <v>WE</v>
          </cell>
          <cell r="D169" t="str">
            <v>Carrera 42</v>
          </cell>
          <cell r="E169" t="str">
            <v>Carrera 40</v>
          </cell>
          <cell r="F169">
            <v>0.18</v>
          </cell>
          <cell r="G169" t="str">
            <v>21 Corredores</v>
          </cell>
        </row>
        <row r="170">
          <cell r="A170">
            <v>175</v>
          </cell>
          <cell r="B170" t="str">
            <v>Carrera 41</v>
          </cell>
          <cell r="C170" t="str">
            <v>SN</v>
          </cell>
          <cell r="D170" t="str">
            <v>Calle 53</v>
          </cell>
          <cell r="E170" t="str">
            <v>Calle 56</v>
          </cell>
          <cell r="F170">
            <v>0.21</v>
          </cell>
          <cell r="G170" t="str">
            <v>21 Corredores</v>
          </cell>
        </row>
        <row r="171">
          <cell r="A171">
            <v>176</v>
          </cell>
          <cell r="B171" t="str">
            <v>Carrera 79</v>
          </cell>
          <cell r="C171" t="str">
            <v>SN</v>
          </cell>
          <cell r="D171" t="str">
            <v>Calle 49B</v>
          </cell>
          <cell r="E171" t="str">
            <v>Calle 50</v>
          </cell>
          <cell r="F171">
            <v>5.8999999999999997E-2</v>
          </cell>
          <cell r="G171" t="str">
            <v>21 Corredores</v>
          </cell>
        </row>
        <row r="172">
          <cell r="A172">
            <v>177</v>
          </cell>
          <cell r="B172" t="str">
            <v>Carrera 79</v>
          </cell>
          <cell r="C172" t="str">
            <v>NS</v>
          </cell>
          <cell r="D172" t="str">
            <v>Calle 50</v>
          </cell>
          <cell r="E172" t="str">
            <v>Calle 49B</v>
          </cell>
          <cell r="F172">
            <v>5.8999999999999997E-2</v>
          </cell>
          <cell r="G172" t="str">
            <v>21 Corredores</v>
          </cell>
        </row>
        <row r="173">
          <cell r="A173">
            <v>178</v>
          </cell>
          <cell r="B173" t="str">
            <v>Carrera 79</v>
          </cell>
          <cell r="C173" t="str">
            <v>SN</v>
          </cell>
          <cell r="D173" t="str">
            <v>Calle  50</v>
          </cell>
          <cell r="E173" t="str">
            <v>Calle 51</v>
          </cell>
          <cell r="F173">
            <v>5.8000000000000003E-2</v>
          </cell>
          <cell r="G173" t="str">
            <v>21 Corredores</v>
          </cell>
        </row>
        <row r="174">
          <cell r="A174">
            <v>179</v>
          </cell>
          <cell r="B174" t="str">
            <v>Carrera 79</v>
          </cell>
          <cell r="C174" t="str">
            <v>NS</v>
          </cell>
          <cell r="D174" t="str">
            <v>Calle 51</v>
          </cell>
          <cell r="E174" t="str">
            <v>Calle  50</v>
          </cell>
          <cell r="F174">
            <v>5.8000000000000003E-2</v>
          </cell>
          <cell r="G174" t="str">
            <v>21 Corredores</v>
          </cell>
        </row>
        <row r="175">
          <cell r="A175">
            <v>180</v>
          </cell>
          <cell r="B175" t="str">
            <v>Calle 51</v>
          </cell>
          <cell r="C175" t="str">
            <v>WE</v>
          </cell>
          <cell r="D175" t="str">
            <v>Carrera 79A</v>
          </cell>
          <cell r="E175" t="str">
            <v>Carrera 78</v>
          </cell>
          <cell r="F175">
            <v>0.19</v>
          </cell>
          <cell r="G175" t="str">
            <v>21 Corredores</v>
          </cell>
        </row>
        <row r="176">
          <cell r="A176">
            <v>181</v>
          </cell>
          <cell r="B176" t="str">
            <v>Calle 51</v>
          </cell>
          <cell r="C176" t="str">
            <v>EW</v>
          </cell>
          <cell r="D176" t="str">
            <v>Carrera 78</v>
          </cell>
          <cell r="E176" t="str">
            <v>Carrera 79A</v>
          </cell>
          <cell r="F176">
            <v>0.19</v>
          </cell>
          <cell r="G176" t="str">
            <v>21 Corredores</v>
          </cell>
        </row>
        <row r="177">
          <cell r="A177">
            <v>182</v>
          </cell>
          <cell r="B177" t="str">
            <v>Carrera 78</v>
          </cell>
          <cell r="C177" t="str">
            <v>SN</v>
          </cell>
          <cell r="D177" t="str">
            <v>Calle 51</v>
          </cell>
          <cell r="E177" t="str">
            <v>Calle 52</v>
          </cell>
          <cell r="F177">
            <v>9.9000000000000005E-2</v>
          </cell>
          <cell r="G177" t="str">
            <v>21 Corredores</v>
          </cell>
        </row>
        <row r="178">
          <cell r="A178">
            <v>183</v>
          </cell>
          <cell r="B178" t="str">
            <v>Carrera 78</v>
          </cell>
          <cell r="C178" t="str">
            <v>NS</v>
          </cell>
          <cell r="D178" t="str">
            <v>Calle 52</v>
          </cell>
          <cell r="E178" t="str">
            <v>Calle 51</v>
          </cell>
          <cell r="F178">
            <v>9.9000000000000005E-2</v>
          </cell>
          <cell r="G178" t="str">
            <v>21 Corredores</v>
          </cell>
        </row>
        <row r="179">
          <cell r="A179">
            <v>184</v>
          </cell>
          <cell r="B179" t="str">
            <v>Carrera 78</v>
          </cell>
          <cell r="C179" t="str">
            <v>SN</v>
          </cell>
          <cell r="D179" t="str">
            <v>Calle 52</v>
          </cell>
          <cell r="E179" t="str">
            <v>Calle 52B</v>
          </cell>
          <cell r="F179">
            <v>0.13</v>
          </cell>
          <cell r="G179" t="str">
            <v>21 Corredores</v>
          </cell>
        </row>
        <row r="180">
          <cell r="A180">
            <v>185</v>
          </cell>
          <cell r="B180" t="str">
            <v>Carrera 78</v>
          </cell>
          <cell r="C180" t="str">
            <v>NS</v>
          </cell>
          <cell r="D180" t="str">
            <v>Calle 52B</v>
          </cell>
          <cell r="E180" t="str">
            <v>Calle 52</v>
          </cell>
          <cell r="F180">
            <v>0.13</v>
          </cell>
          <cell r="G180" t="str">
            <v>21 Corredores</v>
          </cell>
        </row>
        <row r="181">
          <cell r="A181">
            <v>186</v>
          </cell>
          <cell r="B181" t="str">
            <v>Circular 2</v>
          </cell>
          <cell r="C181" t="str">
            <v>WE</v>
          </cell>
          <cell r="D181" t="str">
            <v>Carrera 70</v>
          </cell>
          <cell r="E181" t="str">
            <v>Carrera 73</v>
          </cell>
          <cell r="F181">
            <v>0.25</v>
          </cell>
          <cell r="G181" t="str">
            <v>21 Corredores</v>
          </cell>
        </row>
        <row r="182">
          <cell r="A182">
            <v>187</v>
          </cell>
          <cell r="B182" t="str">
            <v>Circular 2</v>
          </cell>
          <cell r="C182" t="str">
            <v>EW</v>
          </cell>
          <cell r="D182" t="str">
            <v>Carrera 73</v>
          </cell>
          <cell r="E182" t="str">
            <v>Carrera 70</v>
          </cell>
          <cell r="F182">
            <v>0.25</v>
          </cell>
          <cell r="G182" t="str">
            <v>21 Corredores</v>
          </cell>
        </row>
        <row r="183">
          <cell r="A183">
            <v>188</v>
          </cell>
          <cell r="B183" t="str">
            <v>Circular 3</v>
          </cell>
          <cell r="C183" t="str">
            <v>WE</v>
          </cell>
          <cell r="D183" t="str">
            <v>Carrera 70</v>
          </cell>
          <cell r="E183" t="str">
            <v>Carrera 73</v>
          </cell>
          <cell r="F183">
            <v>0.3</v>
          </cell>
          <cell r="G183" t="str">
            <v>21 Corredores</v>
          </cell>
        </row>
        <row r="184">
          <cell r="A184">
            <v>189</v>
          </cell>
          <cell r="B184" t="str">
            <v>Circular 3</v>
          </cell>
          <cell r="C184" t="str">
            <v>EW</v>
          </cell>
          <cell r="D184" t="str">
            <v>Carrera 73</v>
          </cell>
          <cell r="E184" t="str">
            <v>Carrera 70</v>
          </cell>
          <cell r="F184">
            <v>0.3</v>
          </cell>
          <cell r="G184" t="str">
            <v>21 Corredores</v>
          </cell>
        </row>
        <row r="185">
          <cell r="A185">
            <v>190</v>
          </cell>
          <cell r="B185" t="str">
            <v>Carrera 51 Bolívar</v>
          </cell>
          <cell r="C185" t="str">
            <v>NS</v>
          </cell>
          <cell r="D185" t="str">
            <v>Calle 70A</v>
          </cell>
          <cell r="E185" t="str">
            <v>Avenida Cuba</v>
          </cell>
          <cell r="F185">
            <v>1.1000000000000001</v>
          </cell>
          <cell r="G185" t="str">
            <v>21 Corredores</v>
          </cell>
        </row>
        <row r="186">
          <cell r="A186">
            <v>191</v>
          </cell>
          <cell r="B186" t="str">
            <v>Carrera 51 Bolívar</v>
          </cell>
          <cell r="C186" t="str">
            <v>SN</v>
          </cell>
          <cell r="D186" t="str">
            <v>Calle 57</v>
          </cell>
          <cell r="E186" t="str">
            <v>Calle 73</v>
          </cell>
          <cell r="F186">
            <v>1.5</v>
          </cell>
          <cell r="G186" t="str">
            <v>21 Corredores</v>
          </cell>
        </row>
        <row r="187">
          <cell r="A187">
            <v>192</v>
          </cell>
          <cell r="B187" t="str">
            <v>Calle 33</v>
          </cell>
          <cell r="C187" t="str">
            <v>EW</v>
          </cell>
          <cell r="D187" t="str">
            <v>Autopista Sur</v>
          </cell>
          <cell r="E187" t="str">
            <v>Carrera 65</v>
          </cell>
          <cell r="F187">
            <v>0.55000000000000004</v>
          </cell>
          <cell r="G187" t="str">
            <v>Nuevos puntos SAST</v>
          </cell>
        </row>
        <row r="188">
          <cell r="A188">
            <v>193</v>
          </cell>
          <cell r="B188" t="str">
            <v>Calle 33</v>
          </cell>
          <cell r="C188" t="str">
            <v>WE</v>
          </cell>
          <cell r="D188" t="str">
            <v>Carrera 65</v>
          </cell>
          <cell r="E188" t="str">
            <v>Autopista Sur</v>
          </cell>
          <cell r="F188">
            <v>0.6</v>
          </cell>
          <cell r="G188" t="str">
            <v>Nuevos puntos SAST</v>
          </cell>
        </row>
        <row r="189">
          <cell r="A189">
            <v>194</v>
          </cell>
          <cell r="B189" t="str">
            <v>Tv Inferior</v>
          </cell>
          <cell r="C189" t="str">
            <v>NS</v>
          </cell>
          <cell r="D189" t="str">
            <v>Loma Los Balsos</v>
          </cell>
          <cell r="E189" t="str">
            <v>Loma El Campestre</v>
          </cell>
          <cell r="F189">
            <v>0.9</v>
          </cell>
          <cell r="G189" t="str">
            <v>Seguimiento Tiempos de viaje - Campestre</v>
          </cell>
        </row>
        <row r="190">
          <cell r="A190">
            <v>195</v>
          </cell>
          <cell r="B190" t="str">
            <v>Tv Superior</v>
          </cell>
          <cell r="C190" t="str">
            <v>SN</v>
          </cell>
          <cell r="D190" t="str">
            <v>Loma El Campestre</v>
          </cell>
          <cell r="E190" t="str">
            <v>Loma Los Balsos</v>
          </cell>
          <cell r="F190">
            <v>0.85</v>
          </cell>
          <cell r="G190" t="str">
            <v>Seguimiento Tiempos de viaje - Campestre</v>
          </cell>
        </row>
        <row r="191">
          <cell r="A191">
            <v>196</v>
          </cell>
          <cell r="B191" t="str">
            <v>Loma El Campestre</v>
          </cell>
          <cell r="C191" t="str">
            <v>WE</v>
          </cell>
          <cell r="D191" t="str">
            <v>Av. Poblado</v>
          </cell>
          <cell r="E191" t="str">
            <v>Transversal superior</v>
          </cell>
          <cell r="F191">
            <v>1.9</v>
          </cell>
          <cell r="G191" t="str">
            <v>Seguimiento Tiempos de viaje - Campestre</v>
          </cell>
        </row>
        <row r="192">
          <cell r="A192">
            <v>197</v>
          </cell>
          <cell r="B192" t="str">
            <v>Carrera 84</v>
          </cell>
          <cell r="C192" t="str">
            <v>SN</v>
          </cell>
          <cell r="D192" t="str">
            <v>Calle 33</v>
          </cell>
          <cell r="E192" t="str">
            <v>Calle 34</v>
          </cell>
          <cell r="F192">
            <v>0.35</v>
          </cell>
          <cell r="G192" t="str">
            <v>Estrategia de movilidad - Colegio Corazonista</v>
          </cell>
        </row>
        <row r="193">
          <cell r="A193">
            <v>198</v>
          </cell>
          <cell r="B193" t="str">
            <v>Carrera 84</v>
          </cell>
          <cell r="C193" t="str">
            <v>NS</v>
          </cell>
          <cell r="D193" t="str">
            <v>Calle 34</v>
          </cell>
          <cell r="E193" t="str">
            <v>Calle 33</v>
          </cell>
          <cell r="F193">
            <v>0.35</v>
          </cell>
          <cell r="G193" t="str">
            <v>Estrategia de movilidad - Colegio Corazonista</v>
          </cell>
        </row>
        <row r="194">
          <cell r="A194">
            <v>199</v>
          </cell>
          <cell r="B194" t="str">
            <v>Carrera 84</v>
          </cell>
          <cell r="C194" t="str">
            <v>SN</v>
          </cell>
          <cell r="D194" t="str">
            <v>Calle 34</v>
          </cell>
          <cell r="E194" t="str">
            <v>Calle 35</v>
          </cell>
          <cell r="F194">
            <v>0.28000000000000003</v>
          </cell>
          <cell r="G194" t="str">
            <v>Estrategia de movilidad - Colegio Corazonista</v>
          </cell>
        </row>
        <row r="195">
          <cell r="A195">
            <v>200</v>
          </cell>
          <cell r="B195" t="str">
            <v>Carrera 84</v>
          </cell>
          <cell r="C195" t="str">
            <v>NS</v>
          </cell>
          <cell r="D195" t="str">
            <v>Calle 35</v>
          </cell>
          <cell r="E195" t="str">
            <v>Calle 34</v>
          </cell>
          <cell r="F195">
            <v>0.28699999999999998</v>
          </cell>
          <cell r="G195" t="str">
            <v>Estrategia de movilidad - Colegio Corazonista</v>
          </cell>
        </row>
        <row r="196">
          <cell r="A196">
            <v>201</v>
          </cell>
          <cell r="B196" t="str">
            <v>Calle 34</v>
          </cell>
          <cell r="C196" t="str">
            <v>EW</v>
          </cell>
          <cell r="D196" t="str">
            <v>Carrera 83b</v>
          </cell>
          <cell r="E196" t="str">
            <v>Carrera 85c</v>
          </cell>
          <cell r="F196">
            <v>0.35</v>
          </cell>
          <cell r="G196" t="str">
            <v>Estrategia de movilidad - Colegio Corazonista</v>
          </cell>
        </row>
        <row r="197">
          <cell r="A197">
            <v>202</v>
          </cell>
          <cell r="B197" t="str">
            <v>Calle 34</v>
          </cell>
          <cell r="C197" t="str">
            <v>WE</v>
          </cell>
          <cell r="D197" t="str">
            <v>Carrera 85c</v>
          </cell>
          <cell r="E197" t="str">
            <v>Carrera 84</v>
          </cell>
          <cell r="F197">
            <v>0.24</v>
          </cell>
          <cell r="G197" t="str">
            <v>Estrategia de movilidad - Colegio Corazonista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es/maps/dir/6.2720864,-75.59398/6.2958771,-75.652911/@6.2826175,-75.6317919,15z/data=!4m2!4m1!3e0" TargetMode="External"/><Relationship Id="rId117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21" Type="http://schemas.openxmlformats.org/officeDocument/2006/relationships/hyperlink" Target="https://www.google.com.co/maps/dir/6.2483797,-75.5833364/6.2664805,-75.5770197/@6.2510484,-75.5840177,15.96z/data=!4m2!4m1!3e0" TargetMode="External"/><Relationship Id="rId42" Type="http://schemas.openxmlformats.org/officeDocument/2006/relationships/hyperlink" Target="https://www.google.es/maps/dir/6.237003,-75.5698382/6.2158339,-75.5524516/@6.2260878,-75.5616931,15.75z/data=!4m2!4m1!3e0" TargetMode="External"/><Relationship Id="rId47" Type="http://schemas.openxmlformats.org/officeDocument/2006/relationships/hyperlink" Target="https://www.google.com.co/maps/dir/6.271417,-75.5941946/6.2592654,-75.5753626/@6.2632405,-75.590188,15.5z/data=!4m2!4m1!3e0?hl=es" TargetMode="External"/><Relationship Id="rId63" Type="http://schemas.openxmlformats.org/officeDocument/2006/relationships/hyperlink" Target="https://www.google.com/maps/dir/'6.1868003,-75.5629552'/6.18626,-75.558966+/@6.1874528,-75.5599719,18z/data=!4m10!4m9!1m3!2m2!1d-75.5629552!2d6.1868003!1m3!2m2!1d-75.558966!2d6.18626!3e0" TargetMode="External"/><Relationship Id="rId68" Type="http://schemas.openxmlformats.org/officeDocument/2006/relationships/hyperlink" Target="https://www.google.com/maps/dir/6.2443975,-75.5698331/6.2501682,-75.5996995/@6.2491058,-75.591021,16z/data=!4m2!4m1!3e0" TargetMode="External"/><Relationship Id="rId84" Type="http://schemas.openxmlformats.org/officeDocument/2006/relationships/hyperlink" Target="https://www.google.com/maps/dir/6.2436444,-75.5675277/6.2531765,-75.5604694/@6.2469979,-75.5654762,16.08z/data=!4m9!4m8!1m5!3m4!1m2!1d-75.5608079!2d6.2527182!3s0x8e4428f7373b7a81:0x28772d7e353c2f2a!1m0!3e0?hl=es" TargetMode="External"/><Relationship Id="rId89" Type="http://schemas.openxmlformats.org/officeDocument/2006/relationships/hyperlink" Target="https://www.google.com/maps/dir/6.244499,-75.5697208/6.2508545,-75.5673303/@6.2478941,-75.569661,16.74z/data=!4m2!4m1!3e0" TargetMode="External"/><Relationship Id="rId112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6" Type="http://schemas.openxmlformats.org/officeDocument/2006/relationships/hyperlink" Target="https://www.google.es/maps/dir/6.2370369,-75.5699237/6.2199915,-75.5581383/@6.2040047,-75.5344362,14.25z/data=!4m2!4m1!3e0" TargetMode="External"/><Relationship Id="rId107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1" Type="http://schemas.openxmlformats.org/officeDocument/2006/relationships/hyperlink" Target="https://www.google.es/maps/dir/6.2317255,-75.5776158/6.1976991,-75.5898354/@6.2123374,-75.5915016,14.75z/data=!4m2!4m1!3e0" TargetMode="External"/><Relationship Id="rId32" Type="http://schemas.openxmlformats.org/officeDocument/2006/relationships/hyperlink" Target="https://www.google.es/maps/dir/6.2312719,-75.6018802/6.2734802,-75.5929367/@6.2523344,-75.6155366,14z/data=!3m1!4b1!4m2!4m1!3e0" TargetMode="External"/><Relationship Id="rId37" Type="http://schemas.openxmlformats.org/officeDocument/2006/relationships/hyperlink" Target="https://www.google.com.co/maps/dir/6.2480993,-75.5811246/6.2329902,-75.5962149/@6.2404571,-75.5930471,16z/data=!3m1!4b1!4m2!4m1!3e0" TargetMode="External"/><Relationship Id="rId53" Type="http://schemas.openxmlformats.org/officeDocument/2006/relationships/hyperlink" Target="https://www.google.es/maps/dir/6.2074367,-75.5637133/6.2148125,-75.5813539/@6.2136824,-75.5803353,18z/data=!4m2!4m1!3e0" TargetMode="External"/><Relationship Id="rId58" Type="http://schemas.openxmlformats.org/officeDocument/2006/relationships/hyperlink" Target="https://www.google.com.co/maps/dir/6.2309031,-75.6019155/6.2313003,-75.5756655/@6.2305815,-75.5781922,18z/data=!4m2!4m1!3e0" TargetMode="External"/><Relationship Id="rId74" Type="http://schemas.openxmlformats.org/officeDocument/2006/relationships/hyperlink" Target="https://www.google.es/maps/dir/6.1947164,-75.5794418/6.2029982,-75.5772207/@6.1974334,-75.57958,15.92z/data=!4m2!4m1!3e0" TargetMode="External"/><Relationship Id="rId79" Type="http://schemas.openxmlformats.org/officeDocument/2006/relationships/hyperlink" Target="https://www.google.com/maps/dir/6.1872161,-75.5817068/6.1996306,-75.5775763/6.2125576,-75.5761829/@6.1895957,-75.5773217,16.17z/data=!4m2!4m1!3e0?hl=es" TargetMode="External"/><Relationship Id="rId102" Type="http://schemas.openxmlformats.org/officeDocument/2006/relationships/hyperlink" Target="https://www.google.com/maps/dir/6.248288,-75.5623564/6.250888,-75.5672886/@6.250162,-75.5665736,17.34z/data=!4m2!4m1!3e0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maps.googleapis.com/maps/api/directions/json?origin=6.2754873,-75.5736516&amp;destination=6.2723955,-75.5907971&amp;alternatives=true&amp;key=AIzaSyDWOGD72p9N8ekown3glm3rbS1fN7tQm4w&amp;traffic_model=best_guess&amp;departure_time=now" TargetMode="External"/><Relationship Id="rId90" Type="http://schemas.openxmlformats.org/officeDocument/2006/relationships/hyperlink" Target="https://www.google.com/maps/dir/6.2531448,-75.5694161/6.2571004,-75.5687388/@6.2550805,-75.569393,17.48z/data=!4m2!4m1!3e0" TargetMode="External"/><Relationship Id="rId95" Type="http://schemas.openxmlformats.org/officeDocument/2006/relationships/hyperlink" Target="https://www.google.com/maps/dir/6.2500167,-75.5614738/6.2537228,-75.5673371/@6.2525528,-75.5671526,16.81z/data=!4m9!4m8!1m5!3m4!1m2!1d-75.5646691!2d6.2521262!3s0x8e4428f9bc8d9ff3:0x15a8caeed87d2532!1m0!3e0" TargetMode="External"/><Relationship Id="rId22" Type="http://schemas.openxmlformats.org/officeDocument/2006/relationships/hyperlink" Target="https://www.google.com.co/maps/dir/6.2394748,-75.5831289/6.258551,-75.5801502/@6.2487633,-75.5846202,15.46z" TargetMode="External"/><Relationship Id="rId27" Type="http://schemas.openxmlformats.org/officeDocument/2006/relationships/hyperlink" Target="https://www.google.es/maps/dir/6.2596722,-75.5752982/6.2958771,-75.652911/@6.2557187,-75.577925,15.25z/data=!4m2!4m1!3e0" TargetMode="External"/><Relationship Id="rId43" Type="http://schemas.openxmlformats.org/officeDocument/2006/relationships/hyperlink" Target="https://www.google.es/maps/dir/6.231125,-75.5745832/6.203022,-75.5773136/@6.2052537,-75.5796777,14.92z/data=!4m2!4m1!3e0" TargetMode="External"/><Relationship Id="rId48" Type="http://schemas.openxmlformats.org/officeDocument/2006/relationships/hyperlink" Target="https://www.google.com.co/maps/dir/6.2596799,-75.5753362/6.2717512,-75.5937907/@6.2624244,-75.5867988,16.21z/data=!4m2!4m1!3e0?hl=es" TargetMode="External"/><Relationship Id="rId64" Type="http://schemas.openxmlformats.org/officeDocument/2006/relationships/hyperlink" Target="https://www.google.com/maps/dir/'6.1857,-75.5569913'/6.1868775,-75.5596976+/@6.1864861,-75.5595521,18z/data=!4m10!4m9!1m3!2m2!1d-75.5569913!2d6.1857!1m3!2m2!1d-75.5596976!2d6.1868775!3e0" TargetMode="External"/><Relationship Id="rId69" Type="http://schemas.openxmlformats.org/officeDocument/2006/relationships/hyperlink" Target="https://www.google.com/maps/dir/6.3015233,-75.5662206/6.2590001,-75.580121/@6.2854419,-75.5799234,14.75z/am=t/data=!4m3!4m2!3e0!5i1?hl=es" TargetMode="External"/><Relationship Id="rId113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18" Type="http://schemas.openxmlformats.org/officeDocument/2006/relationships/hyperlink" Target="https://www.google.com/maps/dir/6.2441444,-75.606847/6.2419007,-75.607831/@6.2434602,-75.6075936,18.5z/data=!4m2!4m1!3e0" TargetMode="External"/><Relationship Id="rId80" Type="http://schemas.openxmlformats.org/officeDocument/2006/relationships/hyperlink" Target="https://www.google.com/maps/dir/6.2938046,-75.5711752/6.2865487,-75.5735581/@6.2903001,-75.5750878,16.5z/data=!4m2!4m1!3e0?hl=es" TargetMode="External"/><Relationship Id="rId85" Type="http://schemas.openxmlformats.org/officeDocument/2006/relationships/hyperlink" Target="https://www.google.com/maps/dir/6.2526645,-75.5599101/6.2426624,-75.5651252/@6.2480486,-75.5655298,16z/data=!4m2!4m1!3e0" TargetMode="External"/><Relationship Id="rId12" Type="http://schemas.openxmlformats.org/officeDocument/2006/relationships/hyperlink" Target="https://www.google.es/maps/dir/6.2467664,-75.5754323/6.2317255,-75.5776158/@6.2387129,-75.5755069,16z/data=!4m2!4m1!3e0" TargetMode="External"/><Relationship Id="rId17" Type="http://schemas.openxmlformats.org/officeDocument/2006/relationships/hyperlink" Target="https://www.google.es/maps/dir/6.2200811,-75.5579277/6.2373272,-75.5698647/@6.2355738,-75.5664892,16.79z/data=!4m9!4m8!1m5!3m4!1m2!1d-75.558251!2d6.2202823!3s0x8e44283b999e5cc5:0x94c69020442344a0!1m0!3e0" TargetMode="External"/><Relationship Id="rId33" Type="http://schemas.openxmlformats.org/officeDocument/2006/relationships/hyperlink" Target="https://www.google.es/maps/dir/6.2309099,-75.602343/6.2080825,-75.5909156/@6.2173275,-75.6060188,14.75z/data=!4m2!4m1!3e0" TargetMode="External"/><Relationship Id="rId38" Type="http://schemas.openxmlformats.org/officeDocument/2006/relationships/hyperlink" Target="https://www.google.es/maps/dir/6.2633551,-75.5964729/6.2528424,-75.5747711/@6.2547787,-75.5861693,16.21z/data=!4m2!4m1!3e0" TargetMode="External"/><Relationship Id="rId59" Type="http://schemas.openxmlformats.org/officeDocument/2006/relationships/hyperlink" Target="https://www.google.com/maps/dir/'6.1870901,-75.5634994'/6.1868323,-75.5591867+/@6.1869333,-75.5624346,18z/data=!4m10!4m9!1m3!2m2!1d-75.5634994!2d6.1870901!1m3!2m2!1d-75.5591867!2d6.1868323!3e0" TargetMode="External"/><Relationship Id="rId103" Type="http://schemas.openxmlformats.org/officeDocument/2006/relationships/hyperlink" Target="https://www.google.com/maps/dir/6.2489564,-75.5647301/6.2481841,-75.5623795/@6.2490597,-75.5642995,18.12z/data=!4m2!4m1!3e0" TargetMode="External"/><Relationship Id="rId108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24" Type="http://schemas.openxmlformats.org/officeDocument/2006/relationships/vmlDrawing" Target="../drawings/vmlDrawing1.vml"/><Relationship Id="rId54" Type="http://schemas.openxmlformats.org/officeDocument/2006/relationships/hyperlink" Target="https://www.google.es/maps/dir/6.2132295,-75.5761699/6.2047435,-75.5612978/@6.2092604,-75.5714858,16.25z/data=!4m2!4m1!3e0" TargetMode="External"/><Relationship Id="rId70" Type="http://schemas.openxmlformats.org/officeDocument/2006/relationships/hyperlink" Target="https://www.google.com/maps/dir/6.2150485,-75.5609097/6.1810524,-75.5688371/@6.1980651,-75.5766696,15z/am=t/data=!3m1!4b1!4m2!4m1!3e0?hl=es" TargetMode="External"/><Relationship Id="rId75" Type="http://schemas.openxmlformats.org/officeDocument/2006/relationships/hyperlink" Target="https://www.google.com/maps/dir/6.2482295,-75.5623556/6.245304,-75.5637646/@6.2467967,-75.5647038,18z/data=!4m2!4m1!3e0" TargetMode="External"/><Relationship Id="rId91" Type="http://schemas.openxmlformats.org/officeDocument/2006/relationships/hyperlink" Target="https://www.google.com/maps/dir/6.2571158,-75.569571/6.2534895,-75.5702488/@6.256092,-75.5694724,17.26z/data=!4m9!4m8!1m5!3m4!1m2!1d-75.5697155!2d6.2564336!3s0x8e4428fc5fe236d5:0x97290b7e48d647ec!1m0!3e0" TargetMode="External"/><Relationship Id="rId96" Type="http://schemas.openxmlformats.org/officeDocument/2006/relationships/hyperlink" Target="https://www.google.com/maps/dir/6.2467648,-75.5751755/6.2568967,-75.5722287/@6.2535327,-75.5748263,15.77z/data=!4m2!4m1!3e0" TargetMode="External"/><Relationship Id="rId1" Type="http://schemas.openxmlformats.org/officeDocument/2006/relationships/hyperlink" Target="https://maps.googleapis.com/maps/api/directions/json?origin=6.2526944,-75.5599748&amp;destination=6.2428292,-75.5650835&amp;alternatives=true&amp;key=AIzaSyCJHkOy94hwMLZJksqsnkQ06AvWkCd6ea0&amp;traffic_model=best_guess&amp;departure_time=now" TargetMode="External"/><Relationship Id="rId6" Type="http://schemas.openxmlformats.org/officeDocument/2006/relationships/hyperlink" Target="https://maps.googleapis.com/maps/api/directions/json?origin=6.2754873,-75.5736516&amp;destination=6.2723955,-75.5907971&amp;alternatives=true&amp;key=AIzaSyDWOGD72p9N8ekown3glm3rbS1fN7tQm4w&amp;traffic_model=best_guess&amp;departure_time=now" TargetMode="External"/><Relationship Id="rId23" Type="http://schemas.openxmlformats.org/officeDocument/2006/relationships/hyperlink" Target="https://www.google.com.co/maps/dir/6.258551,-75.5801502/6.3013403,-75.5661671/@6.2792342,-75.5818529,14.71z" TargetMode="External"/><Relationship Id="rId28" Type="http://schemas.openxmlformats.org/officeDocument/2006/relationships/hyperlink" Target="https://www.google.es/maps/dir/6.2958211,-75.6529539/6.2592413,-75.5753523/@6.2609639,-75.5842734,17z/data=!4m2!4m1!3e0" TargetMode="External"/><Relationship Id="rId49" Type="http://schemas.openxmlformats.org/officeDocument/2006/relationships/hyperlink" Target="https://www.google.com/maps/dir/6.2778456,-75.5702684/6.2754533,-75.5736877/@6.2763337,-75.5731721,18z/data=!4m2!4m1!3e0" TargetMode="External"/><Relationship Id="rId114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19" Type="http://schemas.openxmlformats.org/officeDocument/2006/relationships/hyperlink" Target="https://www.google.com/maps/dir/6.2417577,-75.6068275/6.2422129,-75.6100442/@6.2421701,-75.6092641,18.42z/data=!4m2!4m1!3e0" TargetMode="External"/><Relationship Id="rId44" Type="http://schemas.openxmlformats.org/officeDocument/2006/relationships/hyperlink" Target="https://www.google.es/maps/dir/6.1947372,-75.579506/6.1876915,-75.5816377/@6.1911588,-75.5821256,16.5z/data=!4m2!4m1!3e0" TargetMode="External"/><Relationship Id="rId60" Type="http://schemas.openxmlformats.org/officeDocument/2006/relationships/hyperlink" Target="https://www.google.com/maps/dir/'6.1867896,-75.5629096'/6.1871096,-75.5608711+/@6.1871155,-75.5625983,18z/data=!4m10!4m9!1m3!2m2!1d-75.5629096!2d6.1867896!1m3!2m2!1d-75.5608711!2d6.1871096!3e0" TargetMode="External"/><Relationship Id="rId65" Type="http://schemas.openxmlformats.org/officeDocument/2006/relationships/hyperlink" Target="https://www.google.com/maps/dir/6.2333249,-75.5827529/6.2081048,-75.5895632/@6.208024,-75.5886265,17.17z/data=!4m2!4m1!3e0" TargetMode="External"/><Relationship Id="rId81" Type="http://schemas.openxmlformats.org/officeDocument/2006/relationships/hyperlink" Target="https://www.google.com/maps/dir/6.2864924,-75.5728347/6.2934511,-75.5705197/@6.2905593,-75.5737432,16.5z/data=!4m2!4m1!3e0?hl=es" TargetMode="External"/><Relationship Id="rId86" Type="http://schemas.openxmlformats.org/officeDocument/2006/relationships/hyperlink" Target="https://www.google.com/maps/dir/6.2459214,-75.5746995/6.2435646,-75.5677132/@6.2470678,-75.573296,16.44z/data=!4m2!4m1!3e0" TargetMode="External"/><Relationship Id="rId13" Type="http://schemas.openxmlformats.org/officeDocument/2006/relationships/hyperlink" Target="https://maps.googleapis.com/maps/api/directions/json?origin=6.1853091,-75.5461085&amp;destination=6.2158908,-75.55239&amp;alternatives=true&amp;key=AIzaSyDWOGD72p9N8ekown3glm3rbS1fN7tQm4w&amp;traffic_model=best_guess&amp;departure_time=now" TargetMode="External"/><Relationship Id="rId18" Type="http://schemas.openxmlformats.org/officeDocument/2006/relationships/hyperlink" Target="https://www.google.com/maps/dir/6.2227395,-75.5651738/6.1536119,-75.5415262/@6.1827251,-75.545851,14z/data=!4m2!4m1!3e0" TargetMode="External"/><Relationship Id="rId39" Type="http://schemas.openxmlformats.org/officeDocument/2006/relationships/hyperlink" Target="https://www.google.es/maps/dir/6.2265177,-75.5692395/6.1937102,-75.576501/@6.2056614,-75.5776561,14.5z/data=!4m2!4m1!3e0" TargetMode="External"/><Relationship Id="rId109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34" Type="http://schemas.openxmlformats.org/officeDocument/2006/relationships/hyperlink" Target="https://www.google.es/maps/dir/6.2396626,-75.5795936/6.2388313,-75.6026027/@6.2388459,-75.5946057,16.25z" TargetMode="External"/><Relationship Id="rId50" Type="http://schemas.openxmlformats.org/officeDocument/2006/relationships/hyperlink" Target="https://www.google.com/maps/dir/6.2763439,-75.5733642/6.2782238,-75.5702188/@6.2768518,-75.573763,16z/data=!4m2!4m1!3e0?hl=es-CL" TargetMode="External"/><Relationship Id="rId55" Type="http://schemas.openxmlformats.org/officeDocument/2006/relationships/hyperlink" Target="https://www.google.com/maps/dir/6.2870913,-75.5663703/6.3106903,-75.5573531/@6.3075978,-75.5564223,17z/data=!4m2!4m1!3e0!5m1!1e1" TargetMode="External"/><Relationship Id="rId76" Type="http://schemas.openxmlformats.org/officeDocument/2006/relationships/hyperlink" Target="https://www.google.com/maps/dir/6.2330851,-75.5760303/6.1955577,-75.5818303/@6.1962257,-75.5796177,16.17z/data=!4m9!4m8!1m5!3m4!1m2!1d-75.5776909!2d6.2187042!3s0x8e4429cc59c0d4b1:0x8a1be4df54476f14!1m0!3e0" TargetMode="External"/><Relationship Id="rId97" Type="http://schemas.openxmlformats.org/officeDocument/2006/relationships/hyperlink" Target="https://www.google.com/maps/dir/6.2570518,-75.5726458/6.2469641,-75.5753049/@6.2522124,-75.5770409,15.77z/data=!4m2!4m1!3e0" TargetMode="External"/><Relationship Id="rId104" Type="http://schemas.openxmlformats.org/officeDocument/2006/relationships/hyperlink" Target="https://www.google.com/maps/dir/6.2509732,-75.567338/6.2524982,-75.5677932/@6.252457,-75.5692356,17.86z/data=!4m2!4m1!3e0" TargetMode="External"/><Relationship Id="rId120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25" Type="http://schemas.openxmlformats.org/officeDocument/2006/relationships/comments" Target="../comments1.xml"/><Relationship Id="rId7" Type="http://schemas.openxmlformats.org/officeDocument/2006/relationships/hyperlink" Target="https://maps.googleapis.com/maps/api/directions/json?origin=6.2754873,-75.5736516&amp;destination=6.2723955,-75.5907971&amp;alternatives=true&amp;key=AIzaSyDWOGD72p9N8ekown3glm3rbS1fN7tQm4w&amp;traffic_model=best_guess&amp;departure_time=now" TargetMode="External"/><Relationship Id="rId71" Type="http://schemas.openxmlformats.org/officeDocument/2006/relationships/hyperlink" Target="https://www.google.com/maps/dir/6.1812405,-75.5684414/6.2140671,-75.5573718/@6.2140058,-75.5574683,18z/data=!4m2!4m1!3e0?hl=es" TargetMode="External"/><Relationship Id="rId92" Type="http://schemas.openxmlformats.org/officeDocument/2006/relationships/hyperlink" Target="https://www.google.com/maps/dir/6.2488543,-75.5711458/6.2500274,-75.5747078/@6.2504365,-75.5742099,17.26z/data=!4m2!4m1!3e0" TargetMode="External"/><Relationship Id="rId2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29" Type="http://schemas.openxmlformats.org/officeDocument/2006/relationships/hyperlink" Target="https://www.google.es/maps/dir/'6.3093113,-75.5599767'/6.2657833,-75.5750338/@6.2656605,-75.5754498,18.25z/data=!4m7!4m6!1m3!2m2!1d-75.5599767!2d6.3093113!1m0!3e0" TargetMode="External"/><Relationship Id="rId24" Type="http://schemas.openxmlformats.org/officeDocument/2006/relationships/hyperlink" Target="https://www.google.com/maps/dir/6.3107526,-75.5574664/6.2871338,-75.5664565/@6.2985555,-75.5628444,15.5z/data=!4m2!4m1!3e0!5m1!1e1" TargetMode="External"/><Relationship Id="rId40" Type="http://schemas.openxmlformats.org/officeDocument/2006/relationships/hyperlink" Target="https://www.google.es/maps/dir/6.2274593,-75.5693643/6.2375686,-75.5703455/@6.2346702,-75.5837591,14.92z/data=!4m2!4m1!3e0" TargetMode="External"/><Relationship Id="rId45" Type="http://schemas.openxmlformats.org/officeDocument/2006/relationships/hyperlink" Target="https://www.google.com.co/maps/dir/6.2102985,-75.5943635/6.2313645,-75.591438/@6.220896,-75.5939899,15.5z/data=!4m2!4m1!3e0" TargetMode="External"/><Relationship Id="rId66" Type="http://schemas.openxmlformats.org/officeDocument/2006/relationships/hyperlink" Target="https://www.google.com/maps/dir/6.2076682,-75.5890569/6.2333249,-75.5827529/@6.2126838,-75.6035919,15.04z/data=!4m2!4m1!3e0" TargetMode="External"/><Relationship Id="rId87" Type="http://schemas.openxmlformats.org/officeDocument/2006/relationships/hyperlink" Target="https://www.google.com/maps/dir/6.2439055,-75.5685508/6.2462661,-75.5745798/@6.2457333,-75.5737108,17.26z/data=!4m2!4m1!3e0" TargetMode="External"/><Relationship Id="rId110" Type="http://schemas.openxmlformats.org/officeDocument/2006/relationships/hyperlink" Target="https://www.google.com/maps/dir/6.2397183,-75.5779105/6.2395394,-75.5829779/@6.2399405,-75.5829024,17z/data=!4m2!4m1!3e0" TargetMode="External"/><Relationship Id="rId115" Type="http://schemas.openxmlformats.org/officeDocument/2006/relationships/hyperlink" Target="https://www.google.com/maps/dir/6.238631,-75.6084415/6.2419007,-75.607831/@6.241722,-75.6085096,17.46z/data=!4m2!4m1!3e0" TargetMode="External"/><Relationship Id="rId61" Type="http://schemas.openxmlformats.org/officeDocument/2006/relationships/hyperlink" Target="https://www.google.com/maps/dir/'6.1867576,-75.5586932'/6.186907,-75.5627487+/@6.1870098,-75.5618153,18z/data=!4m10!4m9!1m3!2m2!1d-75.5586932!2d6.1867576!1m3!2m2!1d-75.5627487!2d6.186907!3e0" TargetMode="External"/><Relationship Id="rId82" Type="http://schemas.openxmlformats.org/officeDocument/2006/relationships/hyperlink" Target="https://www.google.com/maps/dir/6.2899811,-75.5769599/6.2880198,-75.5704475/@6.2891829,-75.5757789,17z/data=!4m2!4m1!3e0?hl=es" TargetMode="External"/><Relationship Id="rId19" Type="http://schemas.openxmlformats.org/officeDocument/2006/relationships/hyperlink" Target="https://www.google.es/maps/dir/6.2158339,-75.5524516/6.1850161,-75.5463645/@6.1971123,-75.5493506,14.71z/data=!4m2!4m1!3e0" TargetMode="External"/><Relationship Id="rId14" Type="http://schemas.openxmlformats.org/officeDocument/2006/relationships/hyperlink" Target="https://www.google.es/maps/dir/6.1853091,-75.5461085/6.2158908,-75.55239/@6.2033284,-75.5647848,14.29z/data=!4m2!4m1!3e0" TargetMode="External"/><Relationship Id="rId30" Type="http://schemas.openxmlformats.org/officeDocument/2006/relationships/hyperlink" Target="https://www.google.es/maps/dir/'6.2657404,-75.5749101'/'6.3094369,-75.5597638'/@6.2876899,-75.5839211,14z/data=!3m1!4b1!4m9!4m8!1m3!2m2!1d-75.5749101!2d6.2657404!1m3!2m2!1d-75.5597638!2d6.3094369" TargetMode="External"/><Relationship Id="rId35" Type="http://schemas.openxmlformats.org/officeDocument/2006/relationships/hyperlink" Target="https://www.google.es/maps/dir/6.2386779,-75.6026093/6.239575,-75.5790454/@6.2396435,-75.594373,16.25z/data=!4m2!4m1!3e0" TargetMode="External"/><Relationship Id="rId56" Type="http://schemas.openxmlformats.org/officeDocument/2006/relationships/hyperlink" Target="https://www.google.es/maps/dir/6.2556351,-75.5639155/6.2441021,-75.5688367/@6.2419259,-75.5661488,16z/data=!4m2!4m1!3e0" TargetMode="External"/><Relationship Id="rId77" Type="http://schemas.openxmlformats.org/officeDocument/2006/relationships/hyperlink" Target="https://www.google.com/maps/dir/6.2314216,-75.5827466/6.2485819,-75.583303/@6.2481924,-75.583508,18.42z/data=!4m2!4m1!3e0" TargetMode="External"/><Relationship Id="rId100" Type="http://schemas.openxmlformats.org/officeDocument/2006/relationships/hyperlink" Target="https://www.google.com/maps/dir/6.2546268,-75.5622858/6.2576685,-75.5702578/@6.255543,-75.5694437,16.55z/data=!4m2!4m1!3e0" TargetMode="External"/><Relationship Id="rId105" Type="http://schemas.openxmlformats.org/officeDocument/2006/relationships/hyperlink" Target="https://www.google.com/maps/dir/6.2524885,-75.5678002/6.2569578,-75.5717918/@6.2558959,-75.5721426,16.81z/data=!4m2!4m1!3e0" TargetMode="External"/><Relationship Id="rId8" Type="http://schemas.openxmlformats.org/officeDocument/2006/relationships/hyperlink" Target="https://www.google.es/maps/dir/'6.2316175,-75.5758909'/6.1953041,-75.5819477/@6.2304131,-75.5735863,15.5z/data=!4m8!4m7!1m3!2m2!1d-75.5758909!2d6.2316175!1m0!3e0!5i1" TargetMode="External"/><Relationship Id="rId51" Type="http://schemas.openxmlformats.org/officeDocument/2006/relationships/hyperlink" Target="https://www.google.com/maps/dir/6.2754779,-75.5735943/6.2724167,-75.590798/@6.2740315,-75.5865735,16z/data=!3m1!4b1!4m2!4m1!3e0?hl=es-CL" TargetMode="External"/><Relationship Id="rId72" Type="http://schemas.openxmlformats.org/officeDocument/2006/relationships/hyperlink" Target="https://maps.googleapis.com/maps/api/directions/json?origin=6.2633551,-75.5964729&amp;destination=6.2528424,-75.5747711&amp;alternatives=true&amp;key=AIzaSyDWOGD72p9N8ekown3glm3rbS1fN7tQm4w&amp;traffic_model=best_guess&amp;departure_time=now" TargetMode="External"/><Relationship Id="rId93" Type="http://schemas.openxmlformats.org/officeDocument/2006/relationships/hyperlink" Target="https://www.google.com/maps/dir/6.247026,-75.5668464/6.2481169,-75.569285/@6.2478722,-75.5683008,18.25z/data=!4m2!4m1!3e0" TargetMode="External"/><Relationship Id="rId98" Type="http://schemas.openxmlformats.org/officeDocument/2006/relationships/hyperlink" Target="https://www.google.com/maps/dir/6.2440149,-75.5682448/6.2544252,-75.5621963/@6.2473872,-75.5725745,15.77z/data=!4m9!4m8!1m5!3m4!1m2!1d-75.5671697!2d6.2455315!3s0x8e44285691d378f9:0x516fb052600c3a8e!1m0!3e0" TargetMode="External"/><Relationship Id="rId121" Type="http://schemas.openxmlformats.org/officeDocument/2006/relationships/hyperlink" Target="https://www.google.com/maps/dir/6.2421983,-75.6100445/6.2419207,-75.6078607/@6.2419197,-75.6079325,21z/data=!4m2!4m1!3e0" TargetMode="External"/><Relationship Id="rId3" Type="http://schemas.openxmlformats.org/officeDocument/2006/relationships/hyperlink" Target="https://maps.googleapis.com/maps/api/directions/json?origin=6.2870913,-75.5663703&amp;destination=6.3106903,-75.5573531&amp;alternatives=true&amp;key=AIzaSyCJHkOy94hwMLZJksqsnkQ06AvWkCd6ea0&amp;traffic_model=best_guess&amp;departure_time=now" TargetMode="External"/><Relationship Id="rId25" Type="http://schemas.openxmlformats.org/officeDocument/2006/relationships/hyperlink" Target="https://www.google.es/maps/dir/6.2958211,-75.6529539/6.2711896,-75.5948794/@6.2721905,-75.5956056,18.25z/data=!4m2!4m1!3e0" TargetMode="External"/><Relationship Id="rId46" Type="http://schemas.openxmlformats.org/officeDocument/2006/relationships/hyperlink" Target="https://www.google.com.co/maps/dir/6.2313736,-75.591485/6.2110622,-75.5949191/@6.2115209,-75.5943074,18.21z/data=!4m2!4m1!3e0" TargetMode="External"/><Relationship Id="rId67" Type="http://schemas.openxmlformats.org/officeDocument/2006/relationships/hyperlink" Target="https://www.google.com/maps/dir/6.2500341,-75.5996227/6.2442149,-75.5698161/@6.244466,-75.5707769,18.96z/data=!4m2!4m1!3e0" TargetMode="External"/><Relationship Id="rId116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20" Type="http://schemas.openxmlformats.org/officeDocument/2006/relationships/hyperlink" Target="https://www.google.es/maps/dir/'6.248326,-75.57987'/6.2831194,-75.5680098/@6.2843704,-75.5655661,17.25z/data=!4m7!4m6!1m3!2m2!1d-75.57987!2d6.248326!1m0!3e0" TargetMode="External"/><Relationship Id="rId41" Type="http://schemas.openxmlformats.org/officeDocument/2006/relationships/hyperlink" Target="https://www.google.es/maps/dir/6.2643942,-75.5676689/6.2469971,-75.5753363/@6.2556956,-75.5747083,15.5z/data=!4m2!4m1!3e0" TargetMode="External"/><Relationship Id="rId62" Type="http://schemas.openxmlformats.org/officeDocument/2006/relationships/hyperlink" Target="https://www.google.com/maps/dir/'6.1863416,-75.5581058'/6.1854185,-75.5600441+/@6.1867431,-75.5604626,18z/data=!4m10!4m9!1m3!2m2!1d-75.5581058!2d6.1863416!1m3!2m2!1d-75.5600441!2d6.1854185!3e0" TargetMode="External"/><Relationship Id="rId83" Type="http://schemas.openxmlformats.org/officeDocument/2006/relationships/hyperlink" Target="https://www.google.com/maps/dir/6.2891903,-75.5704611/6.291203,-75.5765279/@6.2899626,-75.5749455,17.5z/data=!4m2!4m1!3e0?hl=es" TargetMode="External"/><Relationship Id="rId88" Type="http://schemas.openxmlformats.org/officeDocument/2006/relationships/hyperlink" Target="https://www.google.com/maps/dir/6.256725,-75.5668758/6.2525017,-75.5678092/@6.2549054,-75.5686356,17.48z/data=!4m2!4m1!3e0" TargetMode="External"/><Relationship Id="rId111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5" Type="http://schemas.openxmlformats.org/officeDocument/2006/relationships/hyperlink" Target="https://www.google.com/maps/dir/6.2227367,-75.5650938/6.2372666,-75.5697952/@6.2299564,-75.5674953,16.25z/data=!4m2!4m1!3e0" TargetMode="External"/><Relationship Id="rId36" Type="http://schemas.openxmlformats.org/officeDocument/2006/relationships/hyperlink" Target="https://www.google.com.co/maps/dir/6.2329294,-75.5961646/6.2479943,-75.5809097/@6.2405726,-75.5959555,15.5z/data=!4m2!4m1!3e0" TargetMode="External"/><Relationship Id="rId57" Type="http://schemas.openxmlformats.org/officeDocument/2006/relationships/hyperlink" Target="https://www.google.es/maps/dir/6.2432958,-75.5686182/6.2557354,-75.5638362/@6.2439203,-75.5677959,18.04z/data=!4m2!4m1!3e0" TargetMode="External"/><Relationship Id="rId106" Type="http://schemas.openxmlformats.org/officeDocument/2006/relationships/hyperlink" Target="https://maps.googleapis.com/maps/api/directions/json?origin=6.3107526,-75.5574664&amp;destination=6.2871338,-75.5664565&amp;alternatives=true&amp;key=AIzaSyCJHkOy94hwMLZJksqsnkQ06AvWkCd6ea0&amp;traffic_model=best_guess&amp;departure_time=now" TargetMode="External"/><Relationship Id="rId10" Type="http://schemas.openxmlformats.org/officeDocument/2006/relationships/hyperlink" Target="https://www.google.es/maps/dir/6.2468962,-75.5751685/6.2643783,-75.5674407/@6.2559665,-75.5769061,15.5z/data=!4m2!4m1!3e0" TargetMode="External"/><Relationship Id="rId31" Type="http://schemas.openxmlformats.org/officeDocument/2006/relationships/hyperlink" Target="https://www.google.es/maps/dir/6.2735269,-75.5930641/6.2312264,-75.6023703/@6.2508345,-75.6045907,14z/data=!4m2!4m1!3e0" TargetMode="External"/><Relationship Id="rId52" Type="http://schemas.openxmlformats.org/officeDocument/2006/relationships/hyperlink" Target="https://www.google.com/maps/dir/6.2723665,-75.5908883/6.2763284,-75.5734508/@6.2722105,-75.590694,20.54z/data=!4m2!4m1!3e0?hl=es-CL" TargetMode="External"/><Relationship Id="rId73" Type="http://schemas.openxmlformats.org/officeDocument/2006/relationships/hyperlink" Target="https://www.google.es/maps/dir/6.203022,-75.5773136/6.1947372,-75.579506/@6.198713,-75.5792723,16.25z/data=!4m2!4m1!3e0" TargetMode="External"/><Relationship Id="rId78" Type="http://schemas.openxmlformats.org/officeDocument/2006/relationships/hyperlink" Target="https://www.google.com/maps/dir/6.2125108,-75.5764162/6.1996469,-75.5776798/6.1876001,-75.5816969/@6.1881146,-75.5815084,18.25z/data=!4m2!4m1!3e0?hl=es" TargetMode="External"/><Relationship Id="rId94" Type="http://schemas.openxmlformats.org/officeDocument/2006/relationships/hyperlink" Target="https://www.google.com/maps/dir/6.2490889,-75.5747615/6.2444709,-75.5643223/@6.2469592,-75.5718135,16.78z/data=!4m9!4m8!1m5!3m4!1m2!1d-75.5703796!2d6.2474636!3s0x8e44285596c5754b:0xd99c60ac3dc81f92!1m0!3e0" TargetMode="External"/><Relationship Id="rId99" Type="http://schemas.openxmlformats.org/officeDocument/2006/relationships/hyperlink" Target="https://www.google.com/maps/dir/6.2544263,-75.5624675/6.2439522,-75.5684189/@6.2495231,-75.5701161,16.29z/data=!4m2!4m1!3e0" TargetMode="External"/><Relationship Id="rId101" Type="http://schemas.openxmlformats.org/officeDocument/2006/relationships/hyperlink" Target="https://www.google.com/maps/dir/6.2575447,-75.5702337/6.2544481,-75.5624228/@6.2549762,-75.5687258,16.81z/data=!4m2!4m1!3e0" TargetMode="External"/><Relationship Id="rId122" Type="http://schemas.openxmlformats.org/officeDocument/2006/relationships/hyperlink" Target="https://www.google.com/maps/dir/6.1897661,-75.5771299/6.1821574,-75.5645094/@6.1850929,-75.5725093,16.13z/data=!4m2!4m1!3e0?hl=es" TargetMode="External"/><Relationship Id="rId4" Type="http://schemas.openxmlformats.org/officeDocument/2006/relationships/hyperlink" Target="https://maps.googleapis.com/maps/api/directions/json?origin=6.2227367,-75.5650938&amp;destination=6.2372666,-75.5697952&amp;alternatives=true&amp;key=AIzaSyCJHkOy94hwMLZJksqsnkQ06AvWkCd6ea0&amp;traffic_model=best_guess&amp;departure_time=now" TargetMode="External"/><Relationship Id="rId9" Type="http://schemas.openxmlformats.org/officeDocument/2006/relationships/hyperlink" Target="https://www.google.es/maps/dir/6.1976929,-75.5897685/6.2317393,-75.5775196/@6.2134259,-75.5902883,15z/data=!4m2!4m1!3e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90FC-3224-4296-B82E-D96DECE38D98}">
  <dimension ref="A1:T203"/>
  <sheetViews>
    <sheetView tabSelected="1" zoomScale="98" zoomScaleNormal="98" workbookViewId="0">
      <pane ySplit="1" topLeftCell="A2" activePane="bottomLeft" state="frozen"/>
      <selection pane="bottomLeft" activeCell="G11" sqref="G11"/>
    </sheetView>
  </sheetViews>
  <sheetFormatPr baseColWidth="10" defaultColWidth="11.42578125" defaultRowHeight="12.75" x14ac:dyDescent="0.25"/>
  <cols>
    <col min="1" max="1" width="8" style="64" customWidth="1"/>
    <col min="2" max="2" width="26.42578125" style="69" customWidth="1"/>
    <col min="3" max="3" width="6.7109375" style="64" customWidth="1"/>
    <col min="4" max="5" width="23.7109375" style="69" customWidth="1"/>
    <col min="6" max="6" width="15.28515625" style="67" customWidth="1"/>
    <col min="7" max="7" width="38.140625" style="68" bestFit="1" customWidth="1"/>
    <col min="8" max="10" width="15.28515625" style="67" customWidth="1"/>
    <col min="11" max="11" width="35.85546875" style="66" customWidth="1"/>
    <col min="12" max="12" width="28.140625" style="5" customWidth="1"/>
    <col min="13" max="13" width="25.7109375" style="65" customWidth="1"/>
    <col min="14" max="15" width="22.42578125" style="62" customWidth="1"/>
    <col min="16" max="16" width="21.7109375" style="62" customWidth="1"/>
    <col min="17" max="17" width="18.7109375" style="64" customWidth="1"/>
    <col min="18" max="18" width="75.7109375" style="60" customWidth="1"/>
    <col min="19" max="19" width="39.5703125" style="63" customWidth="1"/>
    <col min="20" max="20" width="34.140625" style="60" customWidth="1"/>
    <col min="21" max="16384" width="11.42578125" style="62"/>
  </cols>
  <sheetData>
    <row r="1" spans="1:20" s="62" customFormat="1" x14ac:dyDescent="0.25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7" t="s">
        <v>5</v>
      </c>
      <c r="G1" s="61" t="s">
        <v>6</v>
      </c>
      <c r="H1" s="8" t="s">
        <v>894</v>
      </c>
      <c r="I1" s="8" t="s">
        <v>7</v>
      </c>
      <c r="J1" s="8" t="s">
        <v>172</v>
      </c>
      <c r="K1" s="96" t="s">
        <v>207</v>
      </c>
      <c r="L1" s="93" t="s">
        <v>208</v>
      </c>
      <c r="M1" s="93" t="s">
        <v>893</v>
      </c>
      <c r="N1" s="93" t="s">
        <v>892</v>
      </c>
      <c r="O1" s="93" t="s">
        <v>891</v>
      </c>
      <c r="P1" s="93" t="s">
        <v>890</v>
      </c>
      <c r="Q1" s="93" t="s">
        <v>889</v>
      </c>
      <c r="R1" s="95" t="s">
        <v>888</v>
      </c>
      <c r="S1" s="94" t="s">
        <v>887</v>
      </c>
      <c r="T1" s="93" t="s">
        <v>886</v>
      </c>
    </row>
    <row r="2" spans="1:20" s="5" customFormat="1" ht="22.5" customHeight="1" x14ac:dyDescent="0.25">
      <c r="A2" s="3">
        <v>1</v>
      </c>
      <c r="B2" s="2" t="s">
        <v>8</v>
      </c>
      <c r="C2" s="3" t="s">
        <v>9</v>
      </c>
      <c r="D2" s="2" t="s">
        <v>10</v>
      </c>
      <c r="E2" s="2" t="s">
        <v>22</v>
      </c>
      <c r="F2" s="4">
        <v>4.7</v>
      </c>
      <c r="G2" s="65" t="s">
        <v>206</v>
      </c>
      <c r="H2" s="2" t="s">
        <v>12</v>
      </c>
      <c r="I2" s="2" t="s">
        <v>177</v>
      </c>
      <c r="J2" s="1" t="s">
        <v>181</v>
      </c>
      <c r="K2" s="66" t="s">
        <v>209</v>
      </c>
      <c r="L2" s="5" t="s">
        <v>210</v>
      </c>
      <c r="M2" s="65" t="s">
        <v>885</v>
      </c>
      <c r="N2" s="2" t="s">
        <v>882</v>
      </c>
      <c r="O2" s="2"/>
      <c r="P2" s="2" t="s">
        <v>884</v>
      </c>
      <c r="Q2" s="3">
        <v>0</v>
      </c>
      <c r="R2" s="65" t="str">
        <f>+CONCATENATE("cuerpo += leerruta(","""",L2,"""",",",0,",",A2,",","""",M2,"""",",",Q2,")")</f>
        <v>cuerpo += leerruta("https://maps.googleapis.com/maps/api/directions/json?origin=6.190462,-75.582568&amp;destination=6.231711,-75.575206&amp;alternatives=true&amp;key=AIzaSyDWOGD72p9N8ekown3glm3rbS1fN7tQm4w&amp;traffic_model=best_guess&amp;departure_time=now",0,1,"Ruta desde el panel de TUGO hasta Calle 30 por corredor del rio",0)</v>
      </c>
      <c r="S2" s="70"/>
      <c r="T2" s="92" t="s">
        <v>878</v>
      </c>
    </row>
    <row r="3" spans="1:20" s="5" customFormat="1" ht="22.5" customHeight="1" x14ac:dyDescent="0.25">
      <c r="A3" s="3">
        <v>2</v>
      </c>
      <c r="B3" s="2" t="s">
        <v>8</v>
      </c>
      <c r="C3" s="3" t="s">
        <v>9</v>
      </c>
      <c r="D3" s="2" t="s">
        <v>10</v>
      </c>
      <c r="E3" s="2" t="s">
        <v>11</v>
      </c>
      <c r="F3" s="4">
        <v>6.6</v>
      </c>
      <c r="G3" s="65" t="s">
        <v>173</v>
      </c>
      <c r="H3" s="2" t="s">
        <v>12</v>
      </c>
      <c r="I3" s="2" t="s">
        <v>177</v>
      </c>
      <c r="J3" s="1" t="s">
        <v>180</v>
      </c>
      <c r="K3" s="74" t="s">
        <v>211</v>
      </c>
      <c r="L3" s="5" t="s">
        <v>212</v>
      </c>
      <c r="M3" s="65" t="s">
        <v>883</v>
      </c>
      <c r="N3" s="2" t="s">
        <v>882</v>
      </c>
      <c r="O3" s="2"/>
      <c r="P3" s="91" t="s">
        <v>881</v>
      </c>
      <c r="Q3" s="3">
        <v>1</v>
      </c>
      <c r="R3" s="65" t="str">
        <f>+CONCATENATE("cuerpo += leerruta(","""",L3,"""",",",0,",",A3,",","""",M3,"""",",",Q3,")")</f>
        <v>cuerpo += leerruta("https://maps.googleapis.com/maps/api/directions/json?origin=6.190462,-75.582568&amp;destination=6.2470512,-75.5796508&amp;alternatives=true&amp;key=AIzaSyDWOGD72p9N8ekown3glm3rbS1fN7tQm4w&amp;traffic_model=best_guess&amp;departure_time=now",0,2,"Ruta desde el panel de TUGO hasta San Juan por corredor del rio",1)</v>
      </c>
      <c r="S3" s="70" t="s">
        <v>707</v>
      </c>
      <c r="T3" s="90" t="s">
        <v>791</v>
      </c>
    </row>
    <row r="4" spans="1:20" s="76" customFormat="1" ht="22.5" customHeight="1" x14ac:dyDescent="0.25">
      <c r="A4" s="82">
        <v>3</v>
      </c>
      <c r="B4" s="83" t="s">
        <v>13</v>
      </c>
      <c r="C4" s="82" t="s">
        <v>14</v>
      </c>
      <c r="D4" s="83" t="s">
        <v>15</v>
      </c>
      <c r="E4" s="83" t="s">
        <v>22</v>
      </c>
      <c r="F4" s="86">
        <v>4.5</v>
      </c>
      <c r="G4" s="5" t="s">
        <v>206</v>
      </c>
      <c r="H4" s="2" t="s">
        <v>12</v>
      </c>
      <c r="I4" s="2" t="s">
        <v>177</v>
      </c>
      <c r="J4" s="1" t="s">
        <v>181</v>
      </c>
      <c r="K4" s="85" t="s">
        <v>213</v>
      </c>
      <c r="L4" s="84" t="s">
        <v>214</v>
      </c>
      <c r="M4" s="80" t="s">
        <v>880</v>
      </c>
      <c r="N4" s="83" t="s">
        <v>876</v>
      </c>
      <c r="O4" s="83"/>
      <c r="P4" s="83" t="s">
        <v>879</v>
      </c>
      <c r="Q4" s="82">
        <v>0</v>
      </c>
      <c r="R4" s="80" t="str">
        <f>+CONCATENATE("cuerpo += leerruta(","""",L4,"""",",",0,",",A4,",","""",M4,"""",",",Q4,")")</f>
        <v>cuerpo += leerruta("https://maps.googleapis.com/maps/api/directions/json?origin=6.2697309,-75.571662&amp;destination=6.2315905,-75.5758955&amp;alternatives=true&amp;key=AIzaSyDWOGD72p9N8ekown3glm3rbS1fN7tQm4w&amp;traffic_model=best_guess&amp;departure_time=now",0,3,"Ruta desde el panel de CTI hasta calle 30 por corredor del rio ",0)</v>
      </c>
      <c r="S4" s="81"/>
      <c r="T4" s="89" t="s">
        <v>878</v>
      </c>
    </row>
    <row r="5" spans="1:20" s="76" customFormat="1" ht="22.5" customHeight="1" x14ac:dyDescent="0.25">
      <c r="A5" s="82">
        <v>4</v>
      </c>
      <c r="B5" s="83" t="s">
        <v>13</v>
      </c>
      <c r="C5" s="82" t="s">
        <v>14</v>
      </c>
      <c r="D5" s="83" t="s">
        <v>15</v>
      </c>
      <c r="E5" s="83" t="s">
        <v>16</v>
      </c>
      <c r="F5" s="86">
        <v>6.5</v>
      </c>
      <c r="G5" s="5" t="s">
        <v>173</v>
      </c>
      <c r="H5" s="2" t="s">
        <v>12</v>
      </c>
      <c r="I5" s="2" t="s">
        <v>177</v>
      </c>
      <c r="J5" s="1" t="s">
        <v>180</v>
      </c>
      <c r="K5" s="85" t="s">
        <v>215</v>
      </c>
      <c r="L5" s="84" t="s">
        <v>216</v>
      </c>
      <c r="M5" s="80" t="s">
        <v>877</v>
      </c>
      <c r="N5" s="83" t="s">
        <v>876</v>
      </c>
      <c r="O5" s="83"/>
      <c r="P5" s="83" t="s">
        <v>875</v>
      </c>
      <c r="Q5" s="82">
        <v>1</v>
      </c>
      <c r="R5" s="80" t="str">
        <f>+CONCATENATE("cuerpo += leerruta(","""",L5,"""",",",0,",",A5,",","""",M5,"""",",",Q5,")")</f>
        <v>cuerpo += leerruta("https://maps.googleapis.com/maps/api/directions/json?origin=6.2697309,-75.571662&amp;destination=6.2138496,-75.5782913&amp;alternatives=true&amp;key=AIzaSyDWOGD72p9N8ekown3glm3rbS1fN7tQm4w&amp;traffic_model=best_guess&amp;departure_time=now",0,4,"Ruta desde el panel de CTI hasta Calle 10 por corredor del rio ",1)</v>
      </c>
      <c r="S5" s="81" t="s">
        <v>707</v>
      </c>
      <c r="T5" s="80" t="s">
        <v>791</v>
      </c>
    </row>
    <row r="6" spans="1:20" s="76" customFormat="1" ht="22.5" customHeight="1" x14ac:dyDescent="0.25">
      <c r="A6" s="82">
        <v>5</v>
      </c>
      <c r="B6" s="83" t="s">
        <v>17</v>
      </c>
      <c r="C6" s="82" t="s">
        <v>14</v>
      </c>
      <c r="D6" s="83" t="s">
        <v>18</v>
      </c>
      <c r="E6" s="83" t="s">
        <v>19</v>
      </c>
      <c r="F6" s="86">
        <v>5.3</v>
      </c>
      <c r="G6" s="5" t="s">
        <v>173</v>
      </c>
      <c r="H6" s="2" t="s">
        <v>12</v>
      </c>
      <c r="I6" s="2" t="s">
        <v>177</v>
      </c>
      <c r="J6" s="1" t="s">
        <v>180</v>
      </c>
      <c r="K6" s="87" t="s">
        <v>217</v>
      </c>
      <c r="L6" s="84" t="s">
        <v>218</v>
      </c>
      <c r="M6" s="80" t="s">
        <v>874</v>
      </c>
      <c r="N6" s="83" t="s">
        <v>873</v>
      </c>
      <c r="O6" s="83"/>
      <c r="P6" s="88" t="s">
        <v>872</v>
      </c>
      <c r="Q6" s="82">
        <v>1</v>
      </c>
      <c r="R6" s="80" t="str">
        <f>+CONCATENATE("cuerpo += leerruta(","""",L6,"""",",",0,",",A6,",","""",M6,"""",",",Q6,")")</f>
        <v>cuerpo += leerruta("https://maps.googleapis.com/maps/api/directions/json?origin=6.3093113,-75.5599767&amp;destination=6.2657833,-75.5750338&amp;alternatives=true&amp;key=AIzaSyDWOGD72p9N8ekown3glm3rbS1fN7tQm4w&amp;traffic_model=best_guess&amp;departure_time=now",0,5,"Ruta desde Solla hasta Punto Cero por Autopista Norte",1)</v>
      </c>
      <c r="S6" s="81" t="s">
        <v>707</v>
      </c>
      <c r="T6" s="80" t="s">
        <v>791</v>
      </c>
    </row>
    <row r="7" spans="1:20" s="76" customFormat="1" ht="22.5" customHeight="1" x14ac:dyDescent="0.25">
      <c r="A7" s="82">
        <v>6</v>
      </c>
      <c r="B7" s="83" t="s">
        <v>17</v>
      </c>
      <c r="C7" s="82" t="s">
        <v>9</v>
      </c>
      <c r="D7" s="83" t="s">
        <v>19</v>
      </c>
      <c r="E7" s="83" t="s">
        <v>18</v>
      </c>
      <c r="F7" s="86">
        <v>5.3</v>
      </c>
      <c r="G7" s="5" t="s">
        <v>173</v>
      </c>
      <c r="H7" s="2" t="s">
        <v>12</v>
      </c>
      <c r="I7" s="2" t="s">
        <v>177</v>
      </c>
      <c r="J7" s="1" t="s">
        <v>180</v>
      </c>
      <c r="K7" s="87" t="s">
        <v>219</v>
      </c>
      <c r="L7" s="84" t="s">
        <v>220</v>
      </c>
      <c r="M7" s="80" t="s">
        <v>871</v>
      </c>
      <c r="N7" s="83" t="s">
        <v>870</v>
      </c>
      <c r="O7" s="83"/>
      <c r="P7" s="83" t="s">
        <v>869</v>
      </c>
      <c r="Q7" s="82">
        <v>1</v>
      </c>
      <c r="R7" s="80" t="str">
        <f>+CONCATENATE("cuerpo += leerruta(","""",L7,"""",",",0,",",A7,",","""",M7,"""",",",Q7,")")</f>
        <v>cuerpo += leerruta("https://maps.googleapis.com/maps/api/directions/json?origin=6.2657404,-75.5749101&amp;destination=6.3094369,-75.5597638&amp;alternatives=true&amp;key=AIzaSyDWOGD72p9N8ekown3glm3rbS1fN7tQm4w&amp;traffic_model=best_guess&amp;departure_time=now",0,6,"Ruta desde Punto Cero hasta Solla por Autopista Norte",1)</v>
      </c>
      <c r="S7" s="81" t="s">
        <v>707</v>
      </c>
      <c r="T7" s="80" t="s">
        <v>791</v>
      </c>
    </row>
    <row r="8" spans="1:20" s="76" customFormat="1" ht="22.5" customHeight="1" x14ac:dyDescent="0.25">
      <c r="A8" s="82">
        <v>7</v>
      </c>
      <c r="B8" s="83" t="s">
        <v>20</v>
      </c>
      <c r="C8" s="82" t="s">
        <v>14</v>
      </c>
      <c r="D8" s="83" t="s">
        <v>21</v>
      </c>
      <c r="E8" s="83" t="s">
        <v>22</v>
      </c>
      <c r="F8" s="86">
        <v>5.0999999999999996</v>
      </c>
      <c r="G8" s="5" t="s">
        <v>173</v>
      </c>
      <c r="H8" s="2" t="s">
        <v>176</v>
      </c>
      <c r="I8" s="2" t="s">
        <v>178</v>
      </c>
      <c r="J8" s="1" t="s">
        <v>180</v>
      </c>
      <c r="K8" s="87" t="s">
        <v>221</v>
      </c>
      <c r="L8" s="84" t="s">
        <v>222</v>
      </c>
      <c r="M8" s="80" t="s">
        <v>491</v>
      </c>
      <c r="N8" s="83" t="s">
        <v>868</v>
      </c>
      <c r="O8" s="83"/>
      <c r="P8" s="83" t="s">
        <v>867</v>
      </c>
      <c r="Q8" s="82">
        <v>0</v>
      </c>
      <c r="R8" s="80" t="str">
        <f>+CONCATENATE("cuerpo += leerruta(","""",L8,"""",",",0,",",A8,",","""",M8,"""",",",Q8,")")</f>
        <v>cuerpo += leerruta("https://maps.googleapis.com/maps/api/directions/json?origin=6.2735269,-75.593064&amp;destination=6.2312264,-75.6023703&amp;alternatives=true&amp;key=AIzaSyDWOGD72p9N8ekown3glm3rbS1fN7tQm4w&amp;traffic_model=best_guess&amp;departure_time=now",0,7,"Ruta desde Calle 65 hasta Calle 30 por Avenida 80",0)</v>
      </c>
      <c r="S8" s="81" t="s">
        <v>707</v>
      </c>
      <c r="T8" s="80" t="s">
        <v>791</v>
      </c>
    </row>
    <row r="9" spans="1:20" s="76" customFormat="1" ht="22.5" customHeight="1" x14ac:dyDescent="0.25">
      <c r="A9" s="82">
        <v>8</v>
      </c>
      <c r="B9" s="83" t="s">
        <v>20</v>
      </c>
      <c r="C9" s="82" t="s">
        <v>14</v>
      </c>
      <c r="D9" s="83" t="s">
        <v>23</v>
      </c>
      <c r="E9" s="83" t="s">
        <v>24</v>
      </c>
      <c r="F9" s="86">
        <v>3.1</v>
      </c>
      <c r="G9" s="5" t="s">
        <v>25</v>
      </c>
      <c r="H9" s="2" t="s">
        <v>176</v>
      </c>
      <c r="I9" s="2" t="s">
        <v>178</v>
      </c>
      <c r="J9" s="1" t="s">
        <v>180</v>
      </c>
      <c r="K9" s="87" t="s">
        <v>223</v>
      </c>
      <c r="L9" s="84" t="s">
        <v>224</v>
      </c>
      <c r="M9" s="80" t="s">
        <v>866</v>
      </c>
      <c r="N9" s="76" t="s">
        <v>865</v>
      </c>
      <c r="P9" s="76" t="s">
        <v>864</v>
      </c>
      <c r="Q9" s="82">
        <v>0</v>
      </c>
      <c r="R9" s="80" t="str">
        <f>+CONCATENATE("cuerpo += leerruta(","""",L9,"""",",",0,",",A9,",","""",M9,"""",",",Q9,")")</f>
        <v>cuerpo += leerruta("https://maps.googleapis.com/maps/api/directions/json?origin=6.2309099,-75.602343&amp;destination=6.2080825,-75.5909156&amp;alternatives=true&amp;key=AIzaSyDWOGD72p9N8ekown3glm3rbS1fN7tQm4w&amp;traffic_model=best_guess&amp;departure_time=now",0,8,"Ruta desde Calle 30 hasta Campos de Paz por Avenida 80",0)</v>
      </c>
      <c r="S9" s="81" t="s">
        <v>288</v>
      </c>
      <c r="T9" s="80" t="s">
        <v>858</v>
      </c>
    </row>
    <row r="10" spans="1:20" s="76" customFormat="1" ht="22.5" customHeight="1" x14ac:dyDescent="0.25">
      <c r="A10" s="82">
        <v>9</v>
      </c>
      <c r="B10" s="83" t="s">
        <v>20</v>
      </c>
      <c r="C10" s="82" t="s">
        <v>9</v>
      </c>
      <c r="D10" s="83" t="s">
        <v>22</v>
      </c>
      <c r="E10" s="83" t="s">
        <v>21</v>
      </c>
      <c r="F10" s="86">
        <v>5.0999999999999996</v>
      </c>
      <c r="G10" s="5" t="s">
        <v>173</v>
      </c>
      <c r="H10" s="2" t="s">
        <v>176</v>
      </c>
      <c r="I10" s="2" t="s">
        <v>178</v>
      </c>
      <c r="J10" s="1" t="s">
        <v>180</v>
      </c>
      <c r="K10" s="87" t="s">
        <v>225</v>
      </c>
      <c r="L10" s="84" t="s">
        <v>226</v>
      </c>
      <c r="M10" s="80" t="s">
        <v>487</v>
      </c>
      <c r="N10" s="83" t="s">
        <v>863</v>
      </c>
      <c r="O10" s="83"/>
      <c r="P10" s="83" t="s">
        <v>862</v>
      </c>
      <c r="Q10" s="82">
        <v>0</v>
      </c>
      <c r="R10" s="80" t="str">
        <f>+CONCATENATE("cuerpo += leerruta(","""",L10,"""",",",0,",",A10,",","""",M10,"""",",",Q10,")")</f>
        <v>cuerpo += leerruta("https://maps.googleapis.com/maps/api/directions/json?origin=6.2312719,-75.6018802&amp;destination=6.2734802,-75.5929367&amp;alternatives=true&amp;key=AIzaSyDWOGD72p9N8ekown3glm3rbS1fN7tQm4w&amp;traffic_model=best_guess&amp;departure_time=now",0,9,"Ruta desde Calle 30 hasta Calle 65 por Avenida 80",0)</v>
      </c>
      <c r="S10" s="81" t="s">
        <v>707</v>
      </c>
      <c r="T10" s="80" t="s">
        <v>791</v>
      </c>
    </row>
    <row r="11" spans="1:20" s="76" customFormat="1" ht="22.5" customHeight="1" x14ac:dyDescent="0.25">
      <c r="A11" s="82">
        <v>10</v>
      </c>
      <c r="B11" s="83" t="s">
        <v>20</v>
      </c>
      <c r="C11" s="82" t="s">
        <v>9</v>
      </c>
      <c r="D11" s="83" t="s">
        <v>26</v>
      </c>
      <c r="E11" s="83" t="s">
        <v>23</v>
      </c>
      <c r="F11" s="86">
        <v>3.1</v>
      </c>
      <c r="G11" s="5" t="s">
        <v>25</v>
      </c>
      <c r="H11" s="2" t="s">
        <v>176</v>
      </c>
      <c r="I11" s="2" t="s">
        <v>178</v>
      </c>
      <c r="J11" s="1" t="s">
        <v>180</v>
      </c>
      <c r="K11" s="85" t="s">
        <v>227</v>
      </c>
      <c r="L11" s="84" t="s">
        <v>228</v>
      </c>
      <c r="M11" s="80" t="s">
        <v>861</v>
      </c>
      <c r="N11" s="83" t="s">
        <v>860</v>
      </c>
      <c r="O11" s="83"/>
      <c r="P11" s="83" t="s">
        <v>859</v>
      </c>
      <c r="Q11" s="82">
        <v>0</v>
      </c>
      <c r="R11" s="80" t="str">
        <f>+CONCATENATE("cuerpo += leerruta(","""",L11,"""",",",0,",",A11,",","""",M11,"""",",",Q11,")")</f>
        <v>cuerpo += leerruta("https://maps.googleapis.com/maps/api/directions/json?origin=6.2082005,-75.5908909&amp;destination=6.2309201,-75.6018993&amp;alternatives=true&amp;key=AIzaSyDWOGD72p9N8ekown3glm3rbS1fN7tQm4w&amp;traffic_model=best_guess&amp;departure_time=now",0,10,"Ruta desde Campos de Paz a Calle 30 por Avenida 80",0)</v>
      </c>
      <c r="S11" s="81" t="s">
        <v>288</v>
      </c>
      <c r="T11" s="80" t="s">
        <v>858</v>
      </c>
    </row>
    <row r="12" spans="1:20" s="5" customFormat="1" ht="22.5" customHeight="1" x14ac:dyDescent="0.25">
      <c r="A12" s="3">
        <v>11</v>
      </c>
      <c r="B12" s="2" t="s">
        <v>27</v>
      </c>
      <c r="C12" s="3" t="s">
        <v>14</v>
      </c>
      <c r="D12" s="2" t="s">
        <v>28</v>
      </c>
      <c r="E12" s="2" t="s">
        <v>29</v>
      </c>
      <c r="F12" s="4">
        <v>5.9</v>
      </c>
      <c r="G12" s="71" t="s">
        <v>173</v>
      </c>
      <c r="H12" s="2" t="s">
        <v>12</v>
      </c>
      <c r="I12" s="4" t="s">
        <v>177</v>
      </c>
      <c r="J12" s="4" t="s">
        <v>180</v>
      </c>
      <c r="K12" s="72" t="s">
        <v>857</v>
      </c>
      <c r="L12" s="5" t="s">
        <v>856</v>
      </c>
      <c r="M12" s="65" t="s">
        <v>855</v>
      </c>
      <c r="N12" s="2" t="s">
        <v>854</v>
      </c>
      <c r="O12" s="2"/>
      <c r="P12" s="2" t="s">
        <v>628</v>
      </c>
      <c r="Q12" s="3">
        <v>1</v>
      </c>
      <c r="R12" s="65" t="str">
        <f>+CONCATENATE("cuerpo += leerruta(","""",L12,"""",",",0,",",A12,",","""",M12,"""",",",Q12,")")</f>
        <v>cuerpo += leerruta("https://maps.googleapis.com/maps/api/directions/json?origin=6.237003,-75.5698382&amp;destination=6.2158339,-75.5524516&amp;alternatives=true&amp;key=AIzaSyDWOGD72p9N8ekown3glm3rbS1fN7tQm4w&amp;traffic_model=best_guess&amp;departure_time=now",0,11,"Ruta desde Sandiego hasta Chuscalito por Palmas",1)</v>
      </c>
      <c r="S12" s="70" t="s">
        <v>707</v>
      </c>
      <c r="T12" s="65" t="s">
        <v>791</v>
      </c>
    </row>
    <row r="13" spans="1:20" s="5" customFormat="1" ht="22.5" customHeight="1" x14ac:dyDescent="0.25">
      <c r="A13" s="3">
        <v>12</v>
      </c>
      <c r="B13" s="2" t="s">
        <v>27</v>
      </c>
      <c r="C13" s="3" t="s">
        <v>9</v>
      </c>
      <c r="D13" s="2" t="s">
        <v>29</v>
      </c>
      <c r="E13" s="2" t="s">
        <v>28</v>
      </c>
      <c r="F13" s="4">
        <v>6</v>
      </c>
      <c r="G13" s="71" t="s">
        <v>173</v>
      </c>
      <c r="H13" s="2" t="s">
        <v>12</v>
      </c>
      <c r="I13" s="4" t="s">
        <v>177</v>
      </c>
      <c r="J13" s="4" t="s">
        <v>180</v>
      </c>
      <c r="K13" s="79" t="s">
        <v>853</v>
      </c>
      <c r="L13" s="5" t="s">
        <v>852</v>
      </c>
      <c r="M13" s="65" t="s">
        <v>851</v>
      </c>
      <c r="N13" s="2" t="s">
        <v>850</v>
      </c>
      <c r="O13" s="2"/>
      <c r="P13" s="2" t="s">
        <v>849</v>
      </c>
      <c r="Q13" s="3">
        <v>1</v>
      </c>
      <c r="R13" s="65" t="str">
        <f>+CONCATENATE("cuerpo += leerruta(","""",L13,"""",",",0,",",A13,",","""",M13,"""",",",Q13,")")</f>
        <v>cuerpo += leerruta("https://maps.googleapis.com/maps/api/directions/json?origin=6.2158586,-75.5523571&amp;destination=6.2372101,-75.5697612&amp;alternatives=true&amp;key=AIzaSyDWOGD72p9N8ekown3glm3rbS1fN7tQm4w&amp;traffic_model=best_guess&amp;departure_time=now",0,12,"Ruta desde Chuscalito hasta Sandiego por Palmas",1)</v>
      </c>
      <c r="S13" s="70" t="s">
        <v>707</v>
      </c>
      <c r="T13" s="65" t="s">
        <v>791</v>
      </c>
    </row>
    <row r="14" spans="1:20" s="5" customFormat="1" ht="22.5" customHeight="1" x14ac:dyDescent="0.25">
      <c r="A14" s="3">
        <v>13</v>
      </c>
      <c r="B14" s="2" t="s">
        <v>30</v>
      </c>
      <c r="C14" s="3" t="s">
        <v>14</v>
      </c>
      <c r="D14" s="2" t="s">
        <v>23</v>
      </c>
      <c r="E14" s="2" t="s">
        <v>31</v>
      </c>
      <c r="F14" s="4">
        <v>3.8</v>
      </c>
      <c r="G14" s="71" t="s">
        <v>173</v>
      </c>
      <c r="H14" s="2" t="s">
        <v>176</v>
      </c>
      <c r="I14" s="4" t="s">
        <v>178</v>
      </c>
      <c r="J14" s="4" t="s">
        <v>180</v>
      </c>
      <c r="K14" s="72" t="s">
        <v>848</v>
      </c>
      <c r="L14" s="5" t="s">
        <v>847</v>
      </c>
      <c r="M14" s="65" t="s">
        <v>846</v>
      </c>
      <c r="N14" s="2" t="s">
        <v>845</v>
      </c>
      <c r="O14" s="2"/>
      <c r="P14" s="2" t="s">
        <v>844</v>
      </c>
      <c r="Q14" s="3">
        <v>1</v>
      </c>
      <c r="R14" s="65" t="str">
        <f>+CONCATENATE("cuerpo += leerruta(","""",L14,"""",",",0,",",A14,",","""",M14,"""",",",Q14,")")</f>
        <v>cuerpo += leerruta("https://maps.googleapis.com/maps/api/directions/json?origin=6.2265177,-75.5692395&amp;destination=6.1937102,-75.576501&amp;alternatives=true&amp;key=AIzaSyDWOGD72p9N8ekown3glm3rbS1fN7tQm4w&amp;traffic_model=best_guess&amp;departure_time=now",0,13,"Ruta desde Calle 30 hasta Aguacatala por Avenida El Poblado",1)</v>
      </c>
      <c r="S14" s="70" t="s">
        <v>707</v>
      </c>
      <c r="T14" s="65" t="s">
        <v>791</v>
      </c>
    </row>
    <row r="15" spans="1:20" s="5" customFormat="1" ht="22.5" customHeight="1" x14ac:dyDescent="0.25">
      <c r="A15" s="3">
        <v>14</v>
      </c>
      <c r="B15" s="2" t="s">
        <v>30</v>
      </c>
      <c r="C15" s="3" t="s">
        <v>9</v>
      </c>
      <c r="D15" s="2" t="s">
        <v>31</v>
      </c>
      <c r="E15" s="2" t="s">
        <v>22</v>
      </c>
      <c r="F15" s="4">
        <v>3.8</v>
      </c>
      <c r="G15" s="71" t="s">
        <v>173</v>
      </c>
      <c r="H15" s="2" t="s">
        <v>176</v>
      </c>
      <c r="I15" s="4" t="s">
        <v>178</v>
      </c>
      <c r="J15" s="4" t="s">
        <v>180</v>
      </c>
      <c r="K15" s="79" t="s">
        <v>843</v>
      </c>
      <c r="L15" s="5" t="s">
        <v>842</v>
      </c>
      <c r="M15" s="65" t="s">
        <v>841</v>
      </c>
      <c r="N15" s="2" t="s">
        <v>840</v>
      </c>
      <c r="O15" s="2"/>
      <c r="P15" s="2" t="s">
        <v>839</v>
      </c>
      <c r="Q15" s="3">
        <v>1</v>
      </c>
      <c r="R15" s="65" t="str">
        <f>+CONCATENATE("cuerpo += leerruta(","""",L15,"""",",",0,",",A15,",","""",M15,"""",",",Q15,")")</f>
        <v>cuerpo += leerruta("https://maps.googleapis.com/maps/api/directions/json?origin=6.1939187,-75.5763797&amp;destination=6.2265075,-75.569087&amp;alternatives=true&amp;key=AIzaSyDWOGD72p9N8ekown3glm3rbS1fN7tQm4w&amp;traffic_model=best_guess&amp;departure_time=now",0,14,"Ruta desde Aguacatala hasta Calle 30 por Avenida El Poblado",1)</v>
      </c>
      <c r="S15" s="70" t="s">
        <v>707</v>
      </c>
      <c r="T15" s="65" t="s">
        <v>791</v>
      </c>
    </row>
    <row r="16" spans="1:20" s="5" customFormat="1" ht="22.5" customHeight="1" x14ac:dyDescent="0.25">
      <c r="A16" s="3">
        <v>15</v>
      </c>
      <c r="B16" s="2" t="s">
        <v>32</v>
      </c>
      <c r="C16" s="3" t="s">
        <v>14</v>
      </c>
      <c r="D16" s="2" t="s">
        <v>23</v>
      </c>
      <c r="E16" s="2" t="s">
        <v>31</v>
      </c>
      <c r="F16" s="4">
        <v>4.0999999999999996</v>
      </c>
      <c r="G16" s="71" t="s">
        <v>173</v>
      </c>
      <c r="H16" s="2" t="s">
        <v>176</v>
      </c>
      <c r="I16" s="4" t="s">
        <v>178</v>
      </c>
      <c r="J16" s="4" t="s">
        <v>180</v>
      </c>
      <c r="K16" s="72" t="s">
        <v>838</v>
      </c>
      <c r="L16" s="5" t="s">
        <v>837</v>
      </c>
      <c r="M16" s="65" t="s">
        <v>836</v>
      </c>
      <c r="N16" s="2" t="s">
        <v>835</v>
      </c>
      <c r="O16" s="2"/>
      <c r="P16" s="2" t="s">
        <v>834</v>
      </c>
      <c r="Q16" s="3">
        <v>0</v>
      </c>
      <c r="R16" s="65" t="str">
        <f>+CONCATENATE("cuerpo += leerruta(","""",L16,"""",",",0,",",A16,",","""",M16,"""",",",Q16,")")</f>
        <v>cuerpo += leerruta("https://maps.googleapis.com/maps/api/directions/json?origin=6.2317255,-75.5776158&amp;destination=6.1976991,-75.5898354&amp;alternatives=true&amp;key=AIzaSyDWOGD72p9N8ekown3glm3rbS1fN7tQm4w&amp;traffic_model=best_guess&amp;departure_time=now",0,15,"Ruta desde Calle 30 hasta Aguacatala por Avenida Guayabal",0)</v>
      </c>
      <c r="S16" s="70" t="s">
        <v>707</v>
      </c>
      <c r="T16" s="65" t="s">
        <v>791</v>
      </c>
    </row>
    <row r="17" spans="1:20" s="5" customFormat="1" ht="22.5" customHeight="1" x14ac:dyDescent="0.25">
      <c r="A17" s="3">
        <v>16</v>
      </c>
      <c r="B17" s="2" t="s">
        <v>32</v>
      </c>
      <c r="C17" s="3" t="s">
        <v>9</v>
      </c>
      <c r="D17" s="2" t="s">
        <v>31</v>
      </c>
      <c r="E17" s="2" t="s">
        <v>22</v>
      </c>
      <c r="F17" s="4">
        <v>4.0999999999999996</v>
      </c>
      <c r="G17" s="71" t="s">
        <v>173</v>
      </c>
      <c r="H17" s="2" t="s">
        <v>176</v>
      </c>
      <c r="I17" s="4" t="s">
        <v>178</v>
      </c>
      <c r="J17" s="4" t="s">
        <v>180</v>
      </c>
      <c r="K17" s="72" t="s">
        <v>833</v>
      </c>
      <c r="L17" s="5" t="s">
        <v>832</v>
      </c>
      <c r="M17" s="65" t="s">
        <v>831</v>
      </c>
      <c r="N17" s="2" t="s">
        <v>830</v>
      </c>
      <c r="O17" s="2"/>
      <c r="P17" s="2" t="s">
        <v>829</v>
      </c>
      <c r="Q17" s="3">
        <v>0</v>
      </c>
      <c r="R17" s="65" t="str">
        <f>+CONCATENATE("cuerpo += leerruta(","""",L17,"""",",",0,",",A17,",","""",M17,"""",",",Q17,")")</f>
        <v>cuerpo += leerruta("https://maps.googleapis.com/maps/api/directions/json?origin=6.1976929,-75.5897685&amp;destination=6.2317393,-75.5775196&amp;alternatives=true&amp;key=AIzaSyDWOGD72p9N8ekown3glm3rbS1fN7tQm4w&amp;traffic_model=best_guess&amp;departure_time=now",0,16,"Ruta desde Aguacatala hsata Calle 30 por Avenida Guayabal",0)</v>
      </c>
      <c r="S17" s="70" t="s">
        <v>707</v>
      </c>
      <c r="T17" s="65" t="s">
        <v>791</v>
      </c>
    </row>
    <row r="18" spans="1:20" s="5" customFormat="1" ht="22.5" customHeight="1" x14ac:dyDescent="0.25">
      <c r="A18" s="3">
        <v>17</v>
      </c>
      <c r="B18" s="2" t="s">
        <v>33</v>
      </c>
      <c r="C18" s="3" t="s">
        <v>34</v>
      </c>
      <c r="D18" s="2" t="s">
        <v>35</v>
      </c>
      <c r="E18" s="2" t="s">
        <v>20</v>
      </c>
      <c r="F18" s="4">
        <v>2.5</v>
      </c>
      <c r="G18" s="71" t="s">
        <v>174</v>
      </c>
      <c r="H18" s="2" t="s">
        <v>176</v>
      </c>
      <c r="I18" s="4" t="s">
        <v>178</v>
      </c>
      <c r="J18" s="4" t="s">
        <v>180</v>
      </c>
      <c r="K18" s="72" t="s">
        <v>828</v>
      </c>
      <c r="L18" s="5" t="s">
        <v>827</v>
      </c>
      <c r="M18" s="65" t="s">
        <v>826</v>
      </c>
      <c r="N18" s="2" t="s">
        <v>825</v>
      </c>
      <c r="O18" s="2"/>
      <c r="P18" s="2" t="s">
        <v>824</v>
      </c>
      <c r="Q18" s="3">
        <v>1</v>
      </c>
      <c r="R18" s="65" t="str">
        <f>+CONCATENATE("cuerpo += leerruta(","""",L18,"""",",",0,",",A18,",","""",M18,"""",",",Q18,")")</f>
        <v>cuerpo += leerruta("https://maps.googleapis.com/maps/api/directions/json?origin=6.2396626,-75.5795936&amp;destination=6.2388313,-75.6026027&amp;alternatives=true&amp;key=AIzaSyDWOGD72p9N8ekown3glm3rbS1fN7tQm4w&amp;traffic_model=best_guess&amp;departure_time=now",0,17,"Ruta desde Autopista Sur hasta Avenida 80 por Avenida 33",1)</v>
      </c>
      <c r="S18" s="70" t="s">
        <v>707</v>
      </c>
      <c r="T18" s="65" t="s">
        <v>791</v>
      </c>
    </row>
    <row r="19" spans="1:20" s="5" customFormat="1" ht="22.5" customHeight="1" x14ac:dyDescent="0.25">
      <c r="A19" s="3">
        <v>18</v>
      </c>
      <c r="B19" s="2" t="s">
        <v>33</v>
      </c>
      <c r="C19" s="3" t="s">
        <v>37</v>
      </c>
      <c r="D19" s="2" t="s">
        <v>20</v>
      </c>
      <c r="E19" s="2" t="s">
        <v>35</v>
      </c>
      <c r="F19" s="4">
        <v>2.6</v>
      </c>
      <c r="G19" s="71" t="s">
        <v>174</v>
      </c>
      <c r="H19" s="2" t="s">
        <v>176</v>
      </c>
      <c r="I19" s="4" t="s">
        <v>178</v>
      </c>
      <c r="J19" s="4" t="s">
        <v>180</v>
      </c>
      <c r="K19" s="72" t="s">
        <v>823</v>
      </c>
      <c r="L19" s="5" t="s">
        <v>822</v>
      </c>
      <c r="M19" s="65" t="s">
        <v>821</v>
      </c>
      <c r="N19" s="2" t="s">
        <v>820</v>
      </c>
      <c r="O19" s="2"/>
      <c r="P19" s="2" t="s">
        <v>819</v>
      </c>
      <c r="Q19" s="3">
        <v>1</v>
      </c>
      <c r="R19" s="65" t="str">
        <f>+CONCATENATE("cuerpo += leerruta(","""",L19,"""",",",0,",",A19,",","""",M19,"""",",",Q19,")")</f>
        <v>cuerpo += leerruta("https://maps.googleapis.com/maps/api/directions/json?origin=6.2386779,-75.6026093&amp;destination=6.239575,-75.5790454&amp;alternatives=true&amp;key=AIzaSyDWOGD72p9N8ekown3glm3rbS1fN7tQm4w&amp;traffic_model=best_guess&amp;departure_time=now",0,18,"Ruta desde Avenida 80 hasta Autopista Sur por Avenida 33",1)</v>
      </c>
      <c r="S19" s="70" t="s">
        <v>707</v>
      </c>
      <c r="T19" s="65" t="s">
        <v>791</v>
      </c>
    </row>
    <row r="20" spans="1:20" s="5" customFormat="1" ht="22.5" customHeight="1" x14ac:dyDescent="0.25">
      <c r="A20" s="3">
        <v>19</v>
      </c>
      <c r="B20" s="2" t="s">
        <v>23</v>
      </c>
      <c r="C20" s="3" t="s">
        <v>37</v>
      </c>
      <c r="D20" s="2" t="s">
        <v>20</v>
      </c>
      <c r="E20" s="2" t="s">
        <v>38</v>
      </c>
      <c r="F20" s="4">
        <v>2.9</v>
      </c>
      <c r="G20" s="71" t="s">
        <v>174</v>
      </c>
      <c r="H20" s="2" t="s">
        <v>176</v>
      </c>
      <c r="I20" s="4" t="s">
        <v>178</v>
      </c>
      <c r="J20" s="4" t="s">
        <v>180</v>
      </c>
      <c r="K20" s="79" t="s">
        <v>818</v>
      </c>
      <c r="L20" s="5" t="s">
        <v>817</v>
      </c>
      <c r="M20" s="65" t="s">
        <v>816</v>
      </c>
      <c r="N20" s="2" t="s">
        <v>815</v>
      </c>
      <c r="O20" s="2"/>
      <c r="P20" s="2" t="s">
        <v>814</v>
      </c>
      <c r="Q20" s="3">
        <v>0</v>
      </c>
      <c r="R20" s="65" t="str">
        <f>+CONCATENATE("cuerpo += leerruta(","""",L20,"""",",",0,",",A20,",","""",M20,"""",",",Q20,")")</f>
        <v>cuerpo += leerruta("https://maps.googleapis.com/maps/api/directions/json?origin=6.2309942,-75.6017231&amp;destination=6.2312568,-75.5754982&amp;alternatives=true&amp;key=AIzaSyDWOGD72p9N8ekown3glm3rbS1fN7tQm4w&amp;traffic_model=best_guess&amp;departure_time=now",0,19,"Ruta desde Avenida 80 hasta Industriales por Calle 30",0)</v>
      </c>
      <c r="S20" s="70" t="s">
        <v>707</v>
      </c>
      <c r="T20" s="65" t="s">
        <v>791</v>
      </c>
    </row>
    <row r="21" spans="1:20" s="5" customFormat="1" ht="22.5" customHeight="1" x14ac:dyDescent="0.25">
      <c r="A21" s="3">
        <v>20</v>
      </c>
      <c r="B21" s="2" t="s">
        <v>23</v>
      </c>
      <c r="C21" s="3" t="s">
        <v>34</v>
      </c>
      <c r="D21" s="2" t="s">
        <v>38</v>
      </c>
      <c r="E21" s="2" t="s">
        <v>20</v>
      </c>
      <c r="F21" s="4">
        <v>2.9</v>
      </c>
      <c r="G21" s="71" t="s">
        <v>174</v>
      </c>
      <c r="H21" s="2" t="s">
        <v>176</v>
      </c>
      <c r="I21" s="4" t="s">
        <v>178</v>
      </c>
      <c r="J21" s="4" t="s">
        <v>180</v>
      </c>
      <c r="K21" s="79" t="s">
        <v>813</v>
      </c>
      <c r="L21" s="5" t="s">
        <v>812</v>
      </c>
      <c r="M21" s="65" t="s">
        <v>811</v>
      </c>
      <c r="N21" s="2" t="s">
        <v>810</v>
      </c>
      <c r="O21" s="2"/>
      <c r="P21" s="2" t="s">
        <v>809</v>
      </c>
      <c r="Q21" s="3">
        <v>0</v>
      </c>
      <c r="R21" s="65" t="str">
        <f>+CONCATENATE("cuerpo += leerruta(","""",L21,"""",",",0,",",A21,",","""",M21,"""",",",Q21,")")</f>
        <v>cuerpo += leerruta("https://maps.googleapis.com/maps/api/directions/json?origin=6.2313668,-75.5754977&amp;destination=6.2312006,-75.6017089&amp;alternatives=true&amp;key=AIzaSyDWOGD72p9N8ekown3glm3rbS1fN7tQm4w&amp;traffic_model=best_guess&amp;departure_time=now",0,20,"Ruta desde Industriales hasta Avenida 80 por Calle 30",0)</v>
      </c>
      <c r="S21" s="70" t="s">
        <v>707</v>
      </c>
      <c r="T21" s="65" t="s">
        <v>791</v>
      </c>
    </row>
    <row r="22" spans="1:20" s="5" customFormat="1" ht="22.5" customHeight="1" x14ac:dyDescent="0.25">
      <c r="A22" s="3">
        <v>21</v>
      </c>
      <c r="B22" s="2" t="s">
        <v>39</v>
      </c>
      <c r="C22" s="3" t="s">
        <v>37</v>
      </c>
      <c r="D22" s="2" t="s">
        <v>20</v>
      </c>
      <c r="E22" s="2" t="s">
        <v>8</v>
      </c>
      <c r="F22" s="4">
        <v>2.5</v>
      </c>
      <c r="G22" s="71" t="s">
        <v>174</v>
      </c>
      <c r="H22" s="2" t="s">
        <v>176</v>
      </c>
      <c r="I22" s="4" t="s">
        <v>178</v>
      </c>
      <c r="J22" s="4" t="s">
        <v>180</v>
      </c>
      <c r="K22" s="79" t="s">
        <v>808</v>
      </c>
      <c r="L22" s="5" t="s">
        <v>807</v>
      </c>
      <c r="M22" s="65" t="s">
        <v>806</v>
      </c>
      <c r="N22" s="5" t="s">
        <v>805</v>
      </c>
      <c r="P22" s="5" t="s">
        <v>771</v>
      </c>
      <c r="Q22" s="3">
        <v>1</v>
      </c>
      <c r="R22" s="65" t="str">
        <f>+CONCATENATE("cuerpo += leerruta(","""",L22,"""",",",0,",",A22,",","""",M22,"""",",",Q22,")")</f>
        <v>cuerpo += leerruta("https://maps.googleapis.com/maps/api/directions/json?origin=6.2501635,-75.6021644&amp;destination=6.2477776,-75.5800186&amp;alternatives=true&amp;key=AIzaSyDWOGD72p9N8ekown3glm3rbS1fN7tQm4w&amp;traffic_model=best_guess&amp;departure_time=now",0,21,"Ruta desde Avenida 80 hasta Avenida Regional por Avenida San Juan",1)</v>
      </c>
      <c r="S22" s="70" t="s">
        <v>707</v>
      </c>
      <c r="T22" s="65" t="s">
        <v>791</v>
      </c>
    </row>
    <row r="23" spans="1:20" s="5" customFormat="1" ht="22.5" customHeight="1" x14ac:dyDescent="0.25">
      <c r="A23" s="3">
        <v>22</v>
      </c>
      <c r="B23" s="2" t="s">
        <v>39</v>
      </c>
      <c r="C23" s="3" t="s">
        <v>34</v>
      </c>
      <c r="D23" s="2" t="s">
        <v>8</v>
      </c>
      <c r="E23" s="2" t="s">
        <v>20</v>
      </c>
      <c r="F23" s="4">
        <v>2.5</v>
      </c>
      <c r="G23" s="71" t="s">
        <v>174</v>
      </c>
      <c r="H23" s="2" t="s">
        <v>176</v>
      </c>
      <c r="I23" s="4" t="s">
        <v>178</v>
      </c>
      <c r="J23" s="4" t="s">
        <v>180</v>
      </c>
      <c r="K23" s="79" t="s">
        <v>804</v>
      </c>
      <c r="L23" s="5" t="s">
        <v>803</v>
      </c>
      <c r="M23" s="65" t="s">
        <v>802</v>
      </c>
      <c r="N23" s="5" t="s">
        <v>765</v>
      </c>
      <c r="P23" s="5" t="s">
        <v>801</v>
      </c>
      <c r="Q23" s="3">
        <v>1</v>
      </c>
      <c r="R23" s="65" t="str">
        <f>+CONCATENATE("cuerpo += leerruta(","""",L23,"""",",",0,",",A23,",","""",M23,"""",",",Q23,")")</f>
        <v>cuerpo += leerruta("https://maps.googleapis.com/maps/api/directions/json?origin=6.2479456,-75.5799963&amp;destination=6.2507516,-75.6020369&amp;alternatives=true&amp;key=AIzaSyDWOGD72p9N8ekown3glm3rbS1fN7tQm4w&amp;traffic_model=best_guess&amp;departure_time=now",0,22,"Ruta desde Avenida Regional hasta Avenida 80 por Avenida San Juan",1)</v>
      </c>
      <c r="S23" s="70" t="s">
        <v>707</v>
      </c>
      <c r="T23" s="65" t="s">
        <v>791</v>
      </c>
    </row>
    <row r="24" spans="1:20" s="5" customFormat="1" ht="22.5" customHeight="1" x14ac:dyDescent="0.25">
      <c r="A24" s="3">
        <v>23</v>
      </c>
      <c r="B24" s="2" t="s">
        <v>40</v>
      </c>
      <c r="C24" s="3" t="s">
        <v>14</v>
      </c>
      <c r="D24" s="2" t="s">
        <v>41</v>
      </c>
      <c r="E24" s="2" t="s">
        <v>11</v>
      </c>
      <c r="F24" s="4">
        <v>2.2999999999999998</v>
      </c>
      <c r="G24" s="71" t="s">
        <v>175</v>
      </c>
      <c r="H24" s="2" t="s">
        <v>176</v>
      </c>
      <c r="I24" s="4" t="s">
        <v>178</v>
      </c>
      <c r="J24" s="4" t="s">
        <v>180</v>
      </c>
      <c r="K24" s="72" t="s">
        <v>800</v>
      </c>
      <c r="L24" s="5" t="s">
        <v>799</v>
      </c>
      <c r="M24" s="65" t="s">
        <v>798</v>
      </c>
      <c r="N24" s="5" t="s">
        <v>797</v>
      </c>
      <c r="P24" s="5" t="s">
        <v>796</v>
      </c>
      <c r="Q24" s="3">
        <v>0</v>
      </c>
      <c r="R24" s="65" t="str">
        <f>+CONCATENATE("cuerpo += leerruta(","""",L24,"""",",",0,",",A24,",","""",M24,"""",",",Q24,")")</f>
        <v>cuerpo += leerruta("https://maps.googleapis.com/maps/api/directions/json?origin=6.2643942,-75.5676689&amp;destination=6.2469971,-75.5753363&amp;alternatives=true&amp;key=AIzaSyDWOGD72p9N8ekown3glm3rbS1fN7tQm4w&amp;traffic_model=best_guess&amp;departure_time=now",0,23,"Ruta desde Barranquilla hasta San Juan por Avenida Ferrocarril",0)</v>
      </c>
      <c r="S24" s="70" t="s">
        <v>707</v>
      </c>
      <c r="T24" s="65" t="s">
        <v>791</v>
      </c>
    </row>
    <row r="25" spans="1:20" s="5" customFormat="1" ht="22.5" customHeight="1" x14ac:dyDescent="0.25">
      <c r="A25" s="3">
        <v>24</v>
      </c>
      <c r="B25" s="2" t="s">
        <v>40</v>
      </c>
      <c r="C25" s="3" t="s">
        <v>9</v>
      </c>
      <c r="D25" s="2" t="s">
        <v>11</v>
      </c>
      <c r="E25" s="2" t="s">
        <v>42</v>
      </c>
      <c r="F25" s="4">
        <v>2.2999999999999998</v>
      </c>
      <c r="G25" s="71" t="s">
        <v>175</v>
      </c>
      <c r="H25" s="2" t="s">
        <v>176</v>
      </c>
      <c r="I25" s="4" t="s">
        <v>178</v>
      </c>
      <c r="J25" s="4" t="s">
        <v>180</v>
      </c>
      <c r="K25" s="72" t="s">
        <v>481</v>
      </c>
      <c r="L25" s="5" t="s">
        <v>795</v>
      </c>
      <c r="M25" s="65" t="s">
        <v>794</v>
      </c>
      <c r="N25" s="5" t="s">
        <v>793</v>
      </c>
      <c r="P25" s="5" t="s">
        <v>792</v>
      </c>
      <c r="Q25" s="3">
        <v>0</v>
      </c>
      <c r="R25" s="65" t="str">
        <f>+CONCATENATE("cuerpo += leerruta(","""",L25,"""",",",0,",",A25,",","""",M25,"""",",",Q25,")")</f>
        <v>cuerpo += leerruta("https://maps.googleapis.com/maps/api/directions/json?origin=6.2468962,-75.5751685&amp;destination=6.2643783,-75.5674407&amp;alternatives=true&amp;key=AIzaSyDWOGD72p9N8ekown3glm3rbS1fN7tQm4w&amp;traffic_model=best_guess&amp;departure_time=now",0,24,"Ruta desde San Juan hasta Barranquilla por Avenida Ferrocarril",0)</v>
      </c>
      <c r="S25" s="70" t="s">
        <v>707</v>
      </c>
      <c r="T25" s="65" t="s">
        <v>791</v>
      </c>
    </row>
    <row r="26" spans="1:20" s="5" customFormat="1" ht="22.5" customHeight="1" x14ac:dyDescent="0.25">
      <c r="A26" s="3">
        <v>25</v>
      </c>
      <c r="B26" s="2" t="s">
        <v>43</v>
      </c>
      <c r="C26" s="3" t="s">
        <v>9</v>
      </c>
      <c r="D26" s="2" t="s">
        <v>11</v>
      </c>
      <c r="E26" s="2" t="s">
        <v>44</v>
      </c>
      <c r="F26" s="4">
        <v>1.6</v>
      </c>
      <c r="G26" s="71" t="s">
        <v>175</v>
      </c>
      <c r="H26" s="2" t="s">
        <v>176</v>
      </c>
      <c r="I26" s="4" t="s">
        <v>178</v>
      </c>
      <c r="J26" s="4" t="s">
        <v>180</v>
      </c>
      <c r="K26" s="77" t="s">
        <v>790</v>
      </c>
      <c r="L26" s="5" t="str">
        <f>CONCATENATE("https://maps.googleapis.com/maps/api/directions/json?origin=",N26,"&amp;destination=",P26,"&amp;alternatives=true&amp;key=AIzaSyDWOGD72p9N8ekown3glm3rbS1fN7tQm4w&amp;traffic_model=best_guess&amp;departure_time=now")</f>
        <v>https://maps.googleapis.com/maps/api/directions/json?origin=6.2432958,-75.5686182&amp;destination=6.2557354,-75.5638362&amp;alternatives=true&amp;key=AIzaSyDWOGD72p9N8ekown3glm3rbS1fN7tQm4w&amp;traffic_model=best_guess&amp;departure_time=now</v>
      </c>
      <c r="M26" s="65" t="s">
        <v>789</v>
      </c>
      <c r="N26" s="5" t="str">
        <f>MID(K26,32,21)</f>
        <v>6.2432958,-75.5686182</v>
      </c>
      <c r="P26" s="5" t="str">
        <f>MID(K26,54,21)</f>
        <v>6.2557354,-75.5638362</v>
      </c>
      <c r="Q26" s="3">
        <v>0</v>
      </c>
      <c r="R26" s="65" t="str">
        <f>+CONCATENATE("cuerpo += leerruta(","""",L26,"""",",",0,",",A26,",","""",M26,"""",",",Q26,")")</f>
        <v>cuerpo += leerruta("https://maps.googleapis.com/maps/api/directions/json?origin=6.2432958,-75.5686182&amp;destination=6.2557354,-75.5638362&amp;alternatives=true&amp;key=AIzaSyDWOGD72p9N8ekown3glm3rbS1fN7tQm4w&amp;traffic_model=best_guess&amp;departure_time=now",0,25,"Ruta desde Avenida San Juan hasta CC Villanueva por Avenida Oriental ",0)</v>
      </c>
      <c r="S26" s="70" t="s">
        <v>707</v>
      </c>
      <c r="T26" s="65" t="s">
        <v>786</v>
      </c>
    </row>
    <row r="27" spans="1:20" s="5" customFormat="1" ht="22.5" customHeight="1" x14ac:dyDescent="0.25">
      <c r="A27" s="3">
        <v>26</v>
      </c>
      <c r="B27" s="2" t="s">
        <v>43</v>
      </c>
      <c r="C27" s="3" t="s">
        <v>14</v>
      </c>
      <c r="D27" s="2" t="s">
        <v>44</v>
      </c>
      <c r="E27" s="2" t="s">
        <v>11</v>
      </c>
      <c r="F27" s="4">
        <v>1.6</v>
      </c>
      <c r="G27" s="71" t="s">
        <v>175</v>
      </c>
      <c r="H27" s="2" t="s">
        <v>176</v>
      </c>
      <c r="I27" s="4" t="s">
        <v>178</v>
      </c>
      <c r="J27" s="4" t="s">
        <v>180</v>
      </c>
      <c r="K27" s="72" t="s">
        <v>788</v>
      </c>
      <c r="L27" s="5" t="str">
        <f>CONCATENATE("https://maps.googleapis.com/maps/api/directions/json?origin=",N27,"&amp;destination=",P27,"&amp;alternatives=true&amp;key=AIzaSyDWOGD72p9N8ekown3glm3rbS1fN7tQm4w&amp;traffic_model=best_guess&amp;departure_time=now")</f>
        <v>https://maps.googleapis.com/maps/api/directions/json?origin=6.2556351,-75.5639155&amp;destination=6.2441021,-75.5688367&amp;alternatives=true&amp;key=AIzaSyDWOGD72p9N8ekown3glm3rbS1fN7tQm4w&amp;traffic_model=best_guess&amp;departure_time=now</v>
      </c>
      <c r="M27" s="65" t="s">
        <v>787</v>
      </c>
      <c r="N27" s="5" t="str">
        <f>MID(K27,32,21)</f>
        <v>6.2556351,-75.5639155</v>
      </c>
      <c r="P27" s="5" t="str">
        <f>MID(K27,54,21)</f>
        <v>6.2441021,-75.5688367</v>
      </c>
      <c r="Q27" s="3">
        <v>0</v>
      </c>
      <c r="R27" s="65" t="str">
        <f>+CONCATENATE("cuerpo += leerruta(","""",L27,"""",",",0,",",A27,",","""",M27,"""",",",Q27,")")</f>
        <v>cuerpo += leerruta("https://maps.googleapis.com/maps/api/directions/json?origin=6.2556351,-75.5639155&amp;destination=6.2441021,-75.5688367&amp;alternatives=true&amp;key=AIzaSyDWOGD72p9N8ekown3glm3rbS1fN7tQm4w&amp;traffic_model=best_guess&amp;departure_time=now",0,26,"Ruta desde CC Villanueva hasta Avenida San Juan  por Avenida Oriental ",0)</v>
      </c>
      <c r="S27" s="70" t="s">
        <v>707</v>
      </c>
      <c r="T27" s="65" t="s">
        <v>786</v>
      </c>
    </row>
    <row r="28" spans="1:20" s="5" customFormat="1" ht="22.5" customHeight="1" x14ac:dyDescent="0.25">
      <c r="A28" s="3">
        <v>27</v>
      </c>
      <c r="B28" s="5" t="s">
        <v>45</v>
      </c>
      <c r="C28" s="3" t="s">
        <v>14</v>
      </c>
      <c r="D28" s="5" t="s">
        <v>27</v>
      </c>
      <c r="E28" s="2" t="s">
        <v>46</v>
      </c>
      <c r="F28" s="4">
        <v>2</v>
      </c>
      <c r="G28" s="71" t="s">
        <v>445</v>
      </c>
      <c r="H28" s="2" t="s">
        <v>176</v>
      </c>
      <c r="I28" s="4" t="s">
        <v>179</v>
      </c>
      <c r="J28" s="4" t="s">
        <v>181</v>
      </c>
      <c r="K28" s="79" t="s">
        <v>785</v>
      </c>
      <c r="L28" s="76" t="s">
        <v>784</v>
      </c>
      <c r="M28" s="65" t="s">
        <v>783</v>
      </c>
      <c r="N28" s="5" t="s">
        <v>782</v>
      </c>
      <c r="P28" s="5" t="s">
        <v>702</v>
      </c>
      <c r="Q28" s="3">
        <v>0</v>
      </c>
      <c r="R28" s="65" t="str">
        <f>+CONCATENATE("cuerpo += leerruta(","""",L28,"""",",",0,",",A28,",","""",M28,"""",",",Q28,")")</f>
        <v>cuerpo += leerruta("https://maps.googleapis.com/maps/api/directions/json?origin=6.2149636,-75.5608632&amp;destination=6.2004842,-75.5645554&amp;alternatives=true&amp;key=AIzaSyDWOGD72p9N8ekown3glm3rbS1fN7tQm4w&amp;traffic_model=best_guess&amp;departure_time=now",0,27,"Ruta desde Avenida Las Palmas hasta Calle 1Sur por Transversal inferior",0)</v>
      </c>
      <c r="S28" s="70" t="s">
        <v>707</v>
      </c>
      <c r="T28" s="65" t="s">
        <v>781</v>
      </c>
    </row>
    <row r="29" spans="1:20" s="5" customFormat="1" ht="22.5" customHeight="1" x14ac:dyDescent="0.25">
      <c r="A29" s="3">
        <v>28</v>
      </c>
      <c r="B29" s="2" t="s">
        <v>47</v>
      </c>
      <c r="C29" s="3" t="s">
        <v>9</v>
      </c>
      <c r="D29" s="2" t="s">
        <v>48</v>
      </c>
      <c r="E29" s="2" t="s">
        <v>16</v>
      </c>
      <c r="F29" s="4">
        <v>2.6</v>
      </c>
      <c r="G29" s="71" t="s">
        <v>445</v>
      </c>
      <c r="H29" s="2" t="s">
        <v>176</v>
      </c>
      <c r="I29" s="4" t="s">
        <v>179</v>
      </c>
      <c r="J29" s="4" t="s">
        <v>181</v>
      </c>
      <c r="K29" s="79" t="s">
        <v>780</v>
      </c>
      <c r="L29" s="76" t="s">
        <v>779</v>
      </c>
      <c r="M29" s="65" t="s">
        <v>778</v>
      </c>
      <c r="N29" s="5" t="s">
        <v>777</v>
      </c>
      <c r="P29" s="5" t="s">
        <v>776</v>
      </c>
      <c r="Q29" s="3">
        <v>0</v>
      </c>
      <c r="R29" s="65" t="str">
        <f>+CONCATENATE("cuerpo += leerruta(","""",L29,"""",",",0,",",A29,",","""",M29,"""",",",Q29,")")</f>
        <v>cuerpo += leerruta("https://maps.googleapis.com/maps/api/directions/json?origin=6.1870058,-75.5617351&amp;destination=6.2080277,-75.5548798&amp;alternatives=true&amp;key=AIzaSyDWOGD72p9N8ekown3glm3rbS1fN7tQm4w&amp;traffic_model=best_guess&amp;departure_time=now",0,28,"Ruta desde Calle 12 Sur hasta Calle 10 por Transversal Superior",0)</v>
      </c>
      <c r="S29" s="70" t="s">
        <v>707</v>
      </c>
      <c r="T29" s="65" t="s">
        <v>775</v>
      </c>
    </row>
    <row r="30" spans="1:20" s="5" customFormat="1" ht="22.5" customHeight="1" x14ac:dyDescent="0.25">
      <c r="A30" s="3">
        <v>29</v>
      </c>
      <c r="B30" s="2" t="s">
        <v>39</v>
      </c>
      <c r="C30" s="3" t="s">
        <v>37</v>
      </c>
      <c r="D30" s="2" t="s">
        <v>8</v>
      </c>
      <c r="E30" s="2" t="s">
        <v>43</v>
      </c>
      <c r="F30" s="4">
        <v>1.4</v>
      </c>
      <c r="G30" s="71" t="s">
        <v>445</v>
      </c>
      <c r="H30" s="2" t="s">
        <v>176</v>
      </c>
      <c r="I30" s="4" t="s">
        <v>178</v>
      </c>
      <c r="J30" s="4" t="s">
        <v>181</v>
      </c>
      <c r="K30" s="79" t="s">
        <v>774</v>
      </c>
      <c r="L30" s="76" t="s">
        <v>773</v>
      </c>
      <c r="M30" s="65" t="s">
        <v>772</v>
      </c>
      <c r="N30" s="5" t="s">
        <v>771</v>
      </c>
      <c r="P30" s="5" t="s">
        <v>770</v>
      </c>
      <c r="Q30" s="3">
        <v>0</v>
      </c>
      <c r="R30" s="65" t="str">
        <f>+CONCATENATE("cuerpo += leerruta(","""",L30,"""",",",0,",",A30,",","""",M30,"""",",",Q30,")")</f>
        <v>cuerpo += leerruta("https://maps.googleapis.com/maps/api/directions/json?origin=6.2477776,-75.5800186&amp;destination=6.2437682,-75.5684043&amp;alternatives=true&amp;key=AIzaSyDWOGD72p9N8ekown3glm3rbS1fN7tQm4w&amp;traffic_model=best_guess&amp;departure_time=now",0,29,"Ruta desde Avenida Regional hasta Avenida Oriental por Avenida San Juan",0)</v>
      </c>
      <c r="S30" s="70" t="s">
        <v>707</v>
      </c>
      <c r="T30" s="65" t="s">
        <v>700</v>
      </c>
    </row>
    <row r="31" spans="1:20" s="5" customFormat="1" ht="22.5" customHeight="1" x14ac:dyDescent="0.25">
      <c r="A31" s="3">
        <v>30</v>
      </c>
      <c r="B31" s="2" t="s">
        <v>39</v>
      </c>
      <c r="C31" s="3" t="s">
        <v>34</v>
      </c>
      <c r="D31" s="2" t="s">
        <v>43</v>
      </c>
      <c r="E31" s="2" t="s">
        <v>8</v>
      </c>
      <c r="F31" s="4">
        <v>1.4</v>
      </c>
      <c r="G31" s="71" t="s">
        <v>445</v>
      </c>
      <c r="H31" s="2" t="s">
        <v>176</v>
      </c>
      <c r="I31" s="4" t="s">
        <v>178</v>
      </c>
      <c r="J31" s="4" t="s">
        <v>181</v>
      </c>
      <c r="K31" s="66" t="s">
        <v>769</v>
      </c>
      <c r="L31" s="76" t="s">
        <v>768</v>
      </c>
      <c r="M31" s="65" t="s">
        <v>767</v>
      </c>
      <c r="N31" s="5" t="s">
        <v>766</v>
      </c>
      <c r="P31" s="5" t="s">
        <v>765</v>
      </c>
      <c r="Q31" s="3">
        <v>0</v>
      </c>
      <c r="R31" s="65" t="str">
        <f>+CONCATENATE("cuerpo += leerruta(","""",L31,"""",",",0,",",A31,",","""",M31,"""",",",Q31,")")</f>
        <v>cuerpo += leerruta("https://maps.googleapis.com/maps/api/directions/json?origin=6.2438435,-75.5683664&amp;destination=6.2479456,-75.5799963&amp;alternatives=true&amp;key=AIzaSyDWOGD72p9N8ekown3glm3rbS1fN7tQm4w&amp;traffic_model=best_guess&amp;departure_time=now",0,30,"Ruta desde Avenida Oriental hasta Avenida Regional por Avenida San Juan",0)</v>
      </c>
      <c r="S31" s="70" t="s">
        <v>707</v>
      </c>
      <c r="T31" s="65" t="s">
        <v>700</v>
      </c>
    </row>
    <row r="32" spans="1:20" s="5" customFormat="1" ht="22.5" customHeight="1" x14ac:dyDescent="0.25">
      <c r="A32" s="3">
        <v>31</v>
      </c>
      <c r="B32" s="2" t="s">
        <v>49</v>
      </c>
      <c r="C32" s="3" t="s">
        <v>37</v>
      </c>
      <c r="D32" s="2" t="s">
        <v>20</v>
      </c>
      <c r="E32" s="2" t="s">
        <v>40</v>
      </c>
      <c r="F32" s="4">
        <v>2.7</v>
      </c>
      <c r="G32" s="71" t="s">
        <v>174</v>
      </c>
      <c r="H32" s="2" t="s">
        <v>176</v>
      </c>
      <c r="I32" s="4" t="s">
        <v>178</v>
      </c>
      <c r="J32" s="4" t="s">
        <v>180</v>
      </c>
      <c r="K32" s="72" t="s">
        <v>764</v>
      </c>
      <c r="L32" s="77" t="s">
        <v>763</v>
      </c>
      <c r="M32" s="65" t="s">
        <v>762</v>
      </c>
      <c r="N32" s="5" t="s">
        <v>761</v>
      </c>
      <c r="P32" s="5" t="s">
        <v>760</v>
      </c>
      <c r="Q32" s="3">
        <v>0</v>
      </c>
      <c r="R32" s="65" t="str">
        <f>+CONCATENATE("cuerpo += leerruta(","""",L32,"""",",",0,",",A32,",","""",M32,"""",",",Q32,")")</f>
        <v>cuerpo += leerruta("https://maps.googleapis.com/maps/api/directions/json?origin=6.2633551,-75.5964729&amp;destination=6.2528424,-75.5747711&amp;alternatives=true&amp;key=AIzaSyDWOGD72p9N8ekown3glm3rbS1fN7tQm4w&amp;traffic_model=best_guess&amp;departure_time=now",0,31,"Ruta desde Avenida 80 hasta Avenida Ferrocarril por Avenida Colombia",0)</v>
      </c>
      <c r="S32" s="70" t="s">
        <v>288</v>
      </c>
      <c r="T32" s="65" t="s">
        <v>754</v>
      </c>
    </row>
    <row r="33" spans="1:20" s="5" customFormat="1" ht="22.5" customHeight="1" x14ac:dyDescent="0.25">
      <c r="A33" s="3">
        <v>32</v>
      </c>
      <c r="B33" s="2" t="s">
        <v>49</v>
      </c>
      <c r="C33" s="3" t="s">
        <v>34</v>
      </c>
      <c r="D33" s="2" t="s">
        <v>40</v>
      </c>
      <c r="E33" s="2" t="s">
        <v>20</v>
      </c>
      <c r="F33" s="4">
        <v>2.7</v>
      </c>
      <c r="G33" s="71" t="s">
        <v>174</v>
      </c>
      <c r="H33" s="2" t="s">
        <v>176</v>
      </c>
      <c r="I33" s="4" t="s">
        <v>178</v>
      </c>
      <c r="J33" s="4" t="s">
        <v>180</v>
      </c>
      <c r="K33" s="66" t="s">
        <v>759</v>
      </c>
      <c r="L33" s="76" t="s">
        <v>758</v>
      </c>
      <c r="M33" s="65" t="s">
        <v>757</v>
      </c>
      <c r="N33" s="5" t="s">
        <v>756</v>
      </c>
      <c r="P33" s="5" t="s">
        <v>755</v>
      </c>
      <c r="Q33" s="3">
        <v>0</v>
      </c>
      <c r="R33" s="65" t="str">
        <f>+CONCATENATE("cuerpo += leerruta(","""",L33,"""",",",0,",",A33,",","""",M33,"""",",",Q33,")")</f>
        <v>cuerpo += leerruta("https://maps.googleapis.com/maps/api/directions/json?origin=6.2529411,-75.5747185&amp;destination=6.2635273,-75.5964219&amp;alternatives=true&amp;key=AIzaSyDWOGD72p9N8ekown3glm3rbS1fN7tQm4w&amp;traffic_model=best_guess&amp;departure_time=now",0,32,"Ruta desde Avenida Ferrocarril hasta Avenida 80 por Avenida Colombia",0)</v>
      </c>
      <c r="S33" s="70" t="s">
        <v>288</v>
      </c>
      <c r="T33" s="65" t="s">
        <v>754</v>
      </c>
    </row>
    <row r="34" spans="1:20" s="5" customFormat="1" ht="22.5" customHeight="1" x14ac:dyDescent="0.25">
      <c r="A34" s="3">
        <v>33</v>
      </c>
      <c r="B34" s="2" t="s">
        <v>33</v>
      </c>
      <c r="C34" s="3" t="s">
        <v>37</v>
      </c>
      <c r="D34" s="2" t="s">
        <v>50</v>
      </c>
      <c r="E34" s="2" t="s">
        <v>51</v>
      </c>
      <c r="F34" s="4">
        <v>0.6</v>
      </c>
      <c r="G34" s="71" t="s">
        <v>445</v>
      </c>
      <c r="H34" s="2" t="s">
        <v>176</v>
      </c>
      <c r="I34" s="4" t="s">
        <v>178</v>
      </c>
      <c r="J34" s="4" t="s">
        <v>181</v>
      </c>
      <c r="K34" s="79" t="s">
        <v>753</v>
      </c>
      <c r="L34" s="76" t="s">
        <v>752</v>
      </c>
      <c r="M34" s="65" t="s">
        <v>751</v>
      </c>
      <c r="N34" s="5" t="s">
        <v>750</v>
      </c>
      <c r="P34" s="5" t="s">
        <v>749</v>
      </c>
      <c r="Q34" s="3">
        <v>0</v>
      </c>
      <c r="R34" s="65" t="str">
        <f>+CONCATENATE("cuerpo += leerruta(","""",L34,"""",",",0,",",A34,",","""",M34,"""",",",Q34,")")</f>
        <v>cuerpo += leerruta("https://maps.googleapis.com/maps/api/directions/json?origin=6.2389721,-75.5753906&amp;destination=6.2370923,-75.5704845&amp;alternatives=true&amp;key=AIzaSyDWOGD72p9N8ekown3glm3rbS1fN7tQm4w&amp;traffic_model=best_guess&amp;departure_time=now",0,33,"Ruta desde Glorieta Exposiciones hasta Glorieta San Diego por Avenida 33",0)</v>
      </c>
      <c r="S34" s="70" t="s">
        <v>707</v>
      </c>
      <c r="T34" s="65" t="s">
        <v>700</v>
      </c>
    </row>
    <row r="35" spans="1:20" s="5" customFormat="1" ht="22.5" customHeight="1" x14ac:dyDescent="0.25">
      <c r="A35" s="3">
        <v>34</v>
      </c>
      <c r="B35" s="2" t="s">
        <v>33</v>
      </c>
      <c r="C35" s="3" t="s">
        <v>34</v>
      </c>
      <c r="D35" s="2" t="s">
        <v>51</v>
      </c>
      <c r="E35" s="2" t="s">
        <v>50</v>
      </c>
      <c r="F35" s="4">
        <v>0.6</v>
      </c>
      <c r="G35" s="71" t="s">
        <v>445</v>
      </c>
      <c r="H35" s="2" t="s">
        <v>176</v>
      </c>
      <c r="I35" s="4" t="s">
        <v>178</v>
      </c>
      <c r="J35" s="4" t="s">
        <v>181</v>
      </c>
      <c r="K35" s="66" t="s">
        <v>748</v>
      </c>
      <c r="L35" s="76" t="s">
        <v>747</v>
      </c>
      <c r="M35" s="65" t="s">
        <v>746</v>
      </c>
      <c r="N35" s="5" t="s">
        <v>745</v>
      </c>
      <c r="P35" s="5" t="s">
        <v>744</v>
      </c>
      <c r="Q35" s="3">
        <v>0</v>
      </c>
      <c r="R35" s="65" t="str">
        <f>+CONCATENATE("cuerpo += leerruta(","""",L35,"""",",",0,",",A35,",","""",M35,"""",",",Q35,")")</f>
        <v>cuerpo += leerruta("https://maps.googleapis.com/maps/api/directions/json?origin=6.2378361,-75.5705011&amp;destination=6.2395363,-75.5752023&amp;alternatives=true&amp;key=AIzaSyDWOGD72p9N8ekown3glm3rbS1fN7tQm4w&amp;traffic_model=best_guess&amp;departure_time=now",0,34,"Ruta desde Glorieta San Diego hasta Glorieta Exposiciones por Avenida 33",0)</v>
      </c>
      <c r="S35" s="70" t="s">
        <v>707</v>
      </c>
      <c r="T35" s="65" t="s">
        <v>700</v>
      </c>
    </row>
    <row r="36" spans="1:20" s="5" customFormat="1" ht="22.5" customHeight="1" x14ac:dyDescent="0.25">
      <c r="A36" s="3">
        <v>35</v>
      </c>
      <c r="B36" s="2" t="s">
        <v>30</v>
      </c>
      <c r="C36" s="3" t="s">
        <v>9</v>
      </c>
      <c r="D36" s="2" t="s">
        <v>23</v>
      </c>
      <c r="E36" s="2" t="s">
        <v>52</v>
      </c>
      <c r="F36" s="4">
        <v>1.1000000000000001</v>
      </c>
      <c r="G36" s="71" t="s">
        <v>445</v>
      </c>
      <c r="H36" s="2" t="s">
        <v>176</v>
      </c>
      <c r="I36" s="4" t="s">
        <v>178</v>
      </c>
      <c r="J36" s="4" t="s">
        <v>181</v>
      </c>
      <c r="K36" s="72" t="s">
        <v>743</v>
      </c>
      <c r="L36" s="76" t="s">
        <v>742</v>
      </c>
      <c r="M36" s="65" t="s">
        <v>741</v>
      </c>
      <c r="N36" s="5" t="s">
        <v>740</v>
      </c>
      <c r="P36" s="5" t="s">
        <v>739</v>
      </c>
      <c r="Q36" s="3">
        <v>0</v>
      </c>
      <c r="R36" s="65" t="str">
        <f>+CONCATENATE("cuerpo += leerruta(","""",L36,"""",",",0,",",A36,",","""",M36,"""",",",Q36,")")</f>
        <v>cuerpo += leerruta("https://maps.googleapis.com/maps/api/directions/json?origin=6.2274593,-75.5693643&amp;destination=6.2375686,-75.5703455&amp;alternatives=true&amp;key=AIzaSyDWOGD72p9N8ekown3glm3rbS1fN7tQm4w&amp;traffic_model=best_guess&amp;departure_time=now",0,35,"Ruta desde Calle 30 hasta Calle 33 por Avenida El Poblado",0)</v>
      </c>
      <c r="S36" s="70" t="s">
        <v>707</v>
      </c>
      <c r="T36" s="65" t="s">
        <v>700</v>
      </c>
    </row>
    <row r="37" spans="1:20" s="5" customFormat="1" ht="22.5" customHeight="1" x14ac:dyDescent="0.25">
      <c r="A37" s="3">
        <v>36</v>
      </c>
      <c r="B37" s="2" t="s">
        <v>30</v>
      </c>
      <c r="C37" s="3" t="s">
        <v>14</v>
      </c>
      <c r="D37" s="2" t="s">
        <v>52</v>
      </c>
      <c r="E37" s="2" t="s">
        <v>23</v>
      </c>
      <c r="F37" s="4">
        <v>1.1000000000000001</v>
      </c>
      <c r="G37" s="71" t="s">
        <v>445</v>
      </c>
      <c r="H37" s="2" t="s">
        <v>176</v>
      </c>
      <c r="I37" s="4" t="s">
        <v>178</v>
      </c>
      <c r="J37" s="4" t="s">
        <v>181</v>
      </c>
      <c r="K37" s="79" t="s">
        <v>738</v>
      </c>
      <c r="L37" s="76" t="s">
        <v>737</v>
      </c>
      <c r="M37" s="65" t="s">
        <v>736</v>
      </c>
      <c r="N37" s="5" t="s">
        <v>735</v>
      </c>
      <c r="P37" s="5" t="s">
        <v>734</v>
      </c>
      <c r="Q37" s="3">
        <v>0</v>
      </c>
      <c r="R37" s="65" t="str">
        <f>+CONCATENATE("cuerpo += leerruta(","""",L37,"""",",",0,",",A37,",","""",M37,"""",",",Q37,")")</f>
        <v>cuerpo += leerruta("https://maps.googleapis.com/maps/api/directions/json?origin=6.2375705,-75.5704119&amp;destination=6.2274413,-75.5694188&amp;alternatives=true&amp;key=AIzaSyDWOGD72p9N8ekown3glm3rbS1fN7tQm4w&amp;traffic_model=best_guess&amp;departure_time=now",0,36,"Ruta desde Calle 33 hasta Calle 30 por Avenida El Poblado",0)</v>
      </c>
      <c r="S37" s="70" t="s">
        <v>707</v>
      </c>
      <c r="T37" s="65" t="s">
        <v>700</v>
      </c>
    </row>
    <row r="38" spans="1:20" s="5" customFormat="1" ht="22.5" customHeight="1" x14ac:dyDescent="0.25">
      <c r="A38" s="3">
        <v>37</v>
      </c>
      <c r="B38" s="2" t="s">
        <v>53</v>
      </c>
      <c r="C38" s="3" t="s">
        <v>14</v>
      </c>
      <c r="D38" s="2" t="s">
        <v>23</v>
      </c>
      <c r="E38" s="2" t="s">
        <v>54</v>
      </c>
      <c r="F38" s="4">
        <v>3.1</v>
      </c>
      <c r="G38" s="71" t="s">
        <v>445</v>
      </c>
      <c r="H38" s="2" t="s">
        <v>176</v>
      </c>
      <c r="I38" s="4" t="s">
        <v>178</v>
      </c>
      <c r="J38" s="4" t="s">
        <v>181</v>
      </c>
      <c r="K38" s="72" t="s">
        <v>733</v>
      </c>
      <c r="L38" s="76" t="s">
        <v>732</v>
      </c>
      <c r="M38" s="65" t="s">
        <v>731</v>
      </c>
      <c r="N38" s="5" t="s">
        <v>730</v>
      </c>
      <c r="P38" s="5" t="s">
        <v>726</v>
      </c>
      <c r="Q38" s="3">
        <v>1</v>
      </c>
      <c r="R38" s="65" t="str">
        <f>+CONCATENATE("cuerpo += leerruta(","""",L38,"""",",",0,",",A38,",","""",M38,"""",",",Q38,")")</f>
        <v>cuerpo += leerruta("https://maps.googleapis.com/maps/api/directions/json?origin=6.231125,-75.5745832&amp;destination=6.203022,-75.5773136&amp;alternatives=true&amp;key=AIzaSyDWOGD72p9N8ekown3glm3rbS1fN7tQm4w&amp;traffic_model=best_guess&amp;departure_time=now",0,37,"Ruta desde Calle 30 hasta Calle 4 Sur por Avenida Las Vegas",1)</v>
      </c>
      <c r="S38" s="70" t="s">
        <v>707</v>
      </c>
      <c r="T38" s="65" t="s">
        <v>700</v>
      </c>
    </row>
    <row r="39" spans="1:20" s="5" customFormat="1" ht="22.5" customHeight="1" x14ac:dyDescent="0.25">
      <c r="A39" s="3">
        <v>38</v>
      </c>
      <c r="B39" s="2" t="s">
        <v>53</v>
      </c>
      <c r="C39" s="3" t="s">
        <v>14</v>
      </c>
      <c r="D39" s="2" t="s">
        <v>55</v>
      </c>
      <c r="E39" s="2" t="s">
        <v>48</v>
      </c>
      <c r="F39" s="4">
        <v>1</v>
      </c>
      <c r="G39" s="71" t="s">
        <v>36</v>
      </c>
      <c r="H39" s="2" t="s">
        <v>176</v>
      </c>
      <c r="I39" s="4" t="s">
        <v>178</v>
      </c>
      <c r="J39" s="4" t="s">
        <v>180</v>
      </c>
      <c r="K39" s="72" t="s">
        <v>729</v>
      </c>
      <c r="L39" s="76" t="s">
        <v>728</v>
      </c>
      <c r="M39" s="65" t="s">
        <v>727</v>
      </c>
      <c r="N39" s="5" t="s">
        <v>726</v>
      </c>
      <c r="P39" s="5" t="s">
        <v>592</v>
      </c>
      <c r="Q39" s="3">
        <v>0</v>
      </c>
      <c r="R39" s="65" t="str">
        <f>+CONCATENATE("cuerpo += leerruta(","""",L39,"""",",",0,",",A39,",","""",M39,"""",",",Q39,")")</f>
        <v>cuerpo += leerruta("https://maps.googleapis.com/maps/api/directions/json?origin=6.203022,-75.5773136&amp;destination=6.1947372,-75.579506&amp;alternatives=true&amp;key=AIzaSyDWOGD72p9N8ekown3glm3rbS1fN7tQm4w&amp;traffic_model=best_guess&amp;departure_time=now",0,38,"Ruta desde Calle 4 Sur hasta Calle 12 Sur por Avenida Las Vegas",0)</v>
      </c>
      <c r="S39" s="70" t="s">
        <v>707</v>
      </c>
      <c r="T39" s="65" t="s">
        <v>715</v>
      </c>
    </row>
    <row r="40" spans="1:20" s="5" customFormat="1" ht="22.5" customHeight="1" x14ac:dyDescent="0.25">
      <c r="A40" s="3">
        <v>39</v>
      </c>
      <c r="B40" s="2" t="s">
        <v>53</v>
      </c>
      <c r="C40" s="3" t="s">
        <v>9</v>
      </c>
      <c r="D40" s="2" t="s">
        <v>54</v>
      </c>
      <c r="E40" s="2" t="s">
        <v>23</v>
      </c>
      <c r="F40" s="4">
        <v>3.1</v>
      </c>
      <c r="G40" s="71" t="s">
        <v>445</v>
      </c>
      <c r="H40" s="2" t="s">
        <v>176</v>
      </c>
      <c r="I40" s="4" t="s">
        <v>178</v>
      </c>
      <c r="J40" s="4" t="s">
        <v>181</v>
      </c>
      <c r="K40" s="79" t="s">
        <v>725</v>
      </c>
      <c r="L40" s="76" t="s">
        <v>724</v>
      </c>
      <c r="M40" s="65" t="s">
        <v>723</v>
      </c>
      <c r="N40" s="5" t="s">
        <v>722</v>
      </c>
      <c r="P40" s="5" t="s">
        <v>721</v>
      </c>
      <c r="Q40" s="3">
        <v>1</v>
      </c>
      <c r="R40" s="65" t="str">
        <f>+CONCATENATE("cuerpo += leerruta(","""",L40,"""",",",0,",",A40,",","""",M40,"""",",",Q40,")")</f>
        <v>cuerpo += leerruta("https://maps.googleapis.com/maps/api/directions/json?origin=6.2030054,-75.57722&amp;destination=6.231129,-75.57444&amp;alternatives=true&amp;key=AIzaSyDWOGD72p9N8ekown3glm3rbS1fN7tQm4w&amp;traffic_model=best_guess&amp;departure_time=now",0,39,"Ruta desde Calle 4 Sur hasta Calle 30 por Avenida Las Vegas",1)</v>
      </c>
      <c r="S40" s="70" t="s">
        <v>707</v>
      </c>
      <c r="T40" s="65" t="s">
        <v>700</v>
      </c>
    </row>
    <row r="41" spans="1:20" s="5" customFormat="1" ht="22.5" customHeight="1" x14ac:dyDescent="0.25">
      <c r="A41" s="3">
        <v>40</v>
      </c>
      <c r="B41" s="2" t="s">
        <v>53</v>
      </c>
      <c r="C41" s="3" t="s">
        <v>9</v>
      </c>
      <c r="D41" s="2" t="s">
        <v>48</v>
      </c>
      <c r="E41" s="2" t="s">
        <v>54</v>
      </c>
      <c r="F41" s="4">
        <v>1</v>
      </c>
      <c r="G41" s="71" t="s">
        <v>36</v>
      </c>
      <c r="H41" s="2" t="s">
        <v>176</v>
      </c>
      <c r="I41" s="4" t="s">
        <v>178</v>
      </c>
      <c r="J41" s="4" t="s">
        <v>180</v>
      </c>
      <c r="K41" s="72" t="s">
        <v>720</v>
      </c>
      <c r="L41" s="76" t="s">
        <v>719</v>
      </c>
      <c r="M41" s="65" t="s">
        <v>718</v>
      </c>
      <c r="N41" s="5" t="s">
        <v>717</v>
      </c>
      <c r="P41" s="5" t="s">
        <v>716</v>
      </c>
      <c r="Q41" s="3">
        <v>0</v>
      </c>
      <c r="R41" s="65" t="str">
        <f>+CONCATENATE("cuerpo += leerruta(","""",L41,"""",",",0,",",A41,",","""",M41,"""",",",Q41,")")</f>
        <v>cuerpo += leerruta("https://maps.googleapis.com/maps/api/directions/json?origin=6.1947164,-75.5794418&amp;destination=6.2029982,-75.5772207&amp;alternatives=true&amp;key=AIzaSyDWOGD72p9N8ekown3glm3rbS1fN7tQm4w&amp;traffic_model=best_guess&amp;departure_time=now",0,40,"Ruta desde Calle 12 Sur hasta Calle 4 Sur por Avenida Las Vegas",0)</v>
      </c>
      <c r="S41" s="70" t="s">
        <v>707</v>
      </c>
      <c r="T41" s="65" t="s">
        <v>715</v>
      </c>
    </row>
    <row r="42" spans="1:20" s="5" customFormat="1" ht="22.5" customHeight="1" x14ac:dyDescent="0.25">
      <c r="A42" s="3">
        <v>41</v>
      </c>
      <c r="B42" s="2" t="s">
        <v>16</v>
      </c>
      <c r="C42" s="3" t="s">
        <v>37</v>
      </c>
      <c r="D42" s="2" t="s">
        <v>32</v>
      </c>
      <c r="E42" s="2" t="s">
        <v>56</v>
      </c>
      <c r="F42" s="4">
        <v>2.2000000000000002</v>
      </c>
      <c r="G42" s="71" t="s">
        <v>445</v>
      </c>
      <c r="H42" s="2" t="s">
        <v>176</v>
      </c>
      <c r="I42" s="4" t="s">
        <v>178</v>
      </c>
      <c r="J42" s="4" t="s">
        <v>181</v>
      </c>
      <c r="K42" s="79" t="s">
        <v>714</v>
      </c>
      <c r="L42" s="76" t="s">
        <v>713</v>
      </c>
      <c r="M42" s="65" t="s">
        <v>712</v>
      </c>
      <c r="N42" s="5" t="s">
        <v>711</v>
      </c>
      <c r="P42" s="5" t="s">
        <v>710</v>
      </c>
      <c r="Q42" s="3">
        <v>1</v>
      </c>
      <c r="R42" s="65" t="str">
        <f>+CONCATENATE("cuerpo += leerruta(","""",L42,"""",",",0,",",A42,",","""",M42,"""",",",Q42,")")</f>
        <v>cuerpo += leerruta("https://maps.googleapis.com/maps/api/directions/json?origin=6.2145799,-75.5816473&amp;destination=6.2074743,-75.5638764&amp;alternatives=true&amp;key=AIzaSyDWOGD72p9N8ekown3glm3rbS1fN7tQm4w&amp;traffic_model=best_guess&amp;departure_time=now",0,41,"Ruta desde Avenida Guayabal hasta Transversal Inferior por Calle 10",1)</v>
      </c>
      <c r="S42" s="70" t="s">
        <v>707</v>
      </c>
      <c r="T42" s="65" t="s">
        <v>700</v>
      </c>
    </row>
    <row r="43" spans="1:20" s="5" customFormat="1" ht="22.5" customHeight="1" x14ac:dyDescent="0.25">
      <c r="A43" s="3">
        <v>42</v>
      </c>
      <c r="B43" s="2" t="s">
        <v>57</v>
      </c>
      <c r="C43" s="3" t="s">
        <v>34</v>
      </c>
      <c r="D43" s="2" t="s">
        <v>56</v>
      </c>
      <c r="E43" s="2" t="s">
        <v>32</v>
      </c>
      <c r="F43" s="4">
        <v>1.8</v>
      </c>
      <c r="G43" s="71" t="s">
        <v>445</v>
      </c>
      <c r="H43" s="2" t="s">
        <v>176</v>
      </c>
      <c r="I43" s="4" t="s">
        <v>178</v>
      </c>
      <c r="J43" s="4" t="s">
        <v>181</v>
      </c>
      <c r="K43" s="72" t="s">
        <v>709</v>
      </c>
      <c r="L43" s="76" t="str">
        <f>CONCATENATE("https://maps.googleapis.com/maps/api/directions/json?origin=",N43,"&amp;destination=",P43,"&amp;alternatives=true&amp;key=AIzaSyDWOGD72p9N8ekown3glm3rbS1fN7tQm4w&amp;traffic_model=best_guess&amp;departure_time=now")</f>
        <v>https://maps.googleapis.com/maps/api/directions/json?origin=6.2074367,-75.5637133&amp;destination=6.2148125,-75.5813539&amp;alternatives=true&amp;key=AIzaSyDWOGD72p9N8ekown3glm3rbS1fN7tQm4w&amp;traffic_model=best_guess&amp;departure_time=now</v>
      </c>
      <c r="M43" s="65" t="s">
        <v>708</v>
      </c>
      <c r="N43" s="5" t="str">
        <f>MID(K43,32,21)</f>
        <v>6.2074367,-75.5637133</v>
      </c>
      <c r="P43" s="5" t="str">
        <f>MID(K43,54,21)</f>
        <v>6.2148125,-75.5813539</v>
      </c>
      <c r="Q43" s="3">
        <v>0</v>
      </c>
      <c r="R43" s="65" t="str">
        <f>+CONCATENATE("cuerpo += leerruta(","""",L43,"""",",",0,",",A43,",","""",M43,"""",",",Q43,")")</f>
        <v>cuerpo += leerruta("https://maps.googleapis.com/maps/api/directions/json?origin=6.2074367,-75.5637133&amp;destination=6.2148125,-75.5813539&amp;alternatives=true&amp;key=AIzaSyDWOGD72p9N8ekown3glm3rbS1fN7tQm4w&amp;traffic_model=best_guess&amp;departure_time=now",0,42,"Ruta desde Carrera 32D hasta Avenida Guayabal por Calle 10A",0)</v>
      </c>
      <c r="S43" s="70" t="s">
        <v>707</v>
      </c>
      <c r="T43" s="65" t="s">
        <v>706</v>
      </c>
    </row>
    <row r="44" spans="1:20" s="5" customFormat="1" ht="22.5" customHeight="1" x14ac:dyDescent="0.25">
      <c r="A44" s="3">
        <v>43</v>
      </c>
      <c r="B44" s="2" t="s">
        <v>58</v>
      </c>
      <c r="C44" s="3" t="s">
        <v>14</v>
      </c>
      <c r="D44" s="2" t="s">
        <v>46</v>
      </c>
      <c r="E44" s="2" t="s">
        <v>59</v>
      </c>
      <c r="F44" s="4">
        <v>1</v>
      </c>
      <c r="G44" s="71" t="s">
        <v>445</v>
      </c>
      <c r="H44" s="2" t="s">
        <v>176</v>
      </c>
      <c r="I44" s="4" t="s">
        <v>179</v>
      </c>
      <c r="J44" s="4" t="s">
        <v>181</v>
      </c>
      <c r="K44" s="79" t="s">
        <v>705</v>
      </c>
      <c r="L44" s="76" t="s">
        <v>704</v>
      </c>
      <c r="M44" s="65" t="s">
        <v>703</v>
      </c>
      <c r="N44" s="5" t="s">
        <v>702</v>
      </c>
      <c r="P44" s="5" t="s">
        <v>701</v>
      </c>
      <c r="Q44" s="3">
        <v>0</v>
      </c>
      <c r="R44" s="65" t="str">
        <f>+CONCATENATE("cuerpo += leerruta(","""",L44,"""",",",0,",",A44,",","""",M44,"""",",",Q44,")")</f>
        <v>cuerpo += leerruta("https://maps.googleapis.com/maps/api/directions/json?origin=6.2004842,-75.5645554&amp;destination=6.1921795,-75.5677091&amp;alternatives=true&amp;key=AIzaSyDWOGD72p9N8ekown3glm3rbS1fN7tQm4w&amp;traffic_model=best_guess&amp;departure_time=now",0,43,"Ruta desde Calle 1 Sur hasta Calle 9 Sur por Transversal Inferior",0)</v>
      </c>
      <c r="S44" s="70" t="s">
        <v>580</v>
      </c>
      <c r="T44" s="65" t="s">
        <v>700</v>
      </c>
    </row>
    <row r="45" spans="1:20" s="5" customFormat="1" ht="22.5" customHeight="1" x14ac:dyDescent="0.25">
      <c r="A45" s="3">
        <v>44</v>
      </c>
      <c r="B45" s="2" t="s">
        <v>23</v>
      </c>
      <c r="C45" s="3" t="s">
        <v>37</v>
      </c>
      <c r="D45" s="2" t="s">
        <v>20</v>
      </c>
      <c r="E45" s="2" t="s">
        <v>8</v>
      </c>
      <c r="F45" s="4">
        <v>2.9</v>
      </c>
      <c r="G45" s="71" t="s">
        <v>445</v>
      </c>
      <c r="H45" s="2" t="s">
        <v>176</v>
      </c>
      <c r="I45" s="4" t="s">
        <v>178</v>
      </c>
      <c r="J45" s="4" t="s">
        <v>181</v>
      </c>
      <c r="K45" s="72" t="s">
        <v>699</v>
      </c>
      <c r="L45" s="76" t="s">
        <v>698</v>
      </c>
      <c r="M45" s="65" t="s">
        <v>697</v>
      </c>
      <c r="N45" s="5" t="s">
        <v>696</v>
      </c>
      <c r="P45" s="5" t="s">
        <v>685</v>
      </c>
      <c r="Q45" s="3">
        <v>0</v>
      </c>
      <c r="R45" s="65" t="str">
        <f>+CONCATENATE("cuerpo += leerruta(","""",L45,"""",",",0,",",A45,",","""",M45,"""",",",Q45,")")</f>
        <v>cuerpo += leerruta("https://maps.googleapis.com/maps/api/directions/json?origin=6.2309031,-75.6019155&amp;destination=6.2313003,-75.5756655&amp;alternatives=true&amp;key=AIzaSyDWOGD72p9N8ekown3glm3rbS1fN7tQm4w&amp;traffic_model=best_guess&amp;departure_time=now",0,44,"Ruta desde Avenida 80 hasta Avenida Regional por Calle 30",0)</v>
      </c>
      <c r="S45" s="70"/>
      <c r="T45" s="65" t="s">
        <v>695</v>
      </c>
    </row>
    <row r="46" spans="1:20" s="5" customFormat="1" ht="22.5" customHeight="1" x14ac:dyDescent="0.25">
      <c r="A46" s="3">
        <v>45</v>
      </c>
      <c r="B46" s="2" t="s">
        <v>23</v>
      </c>
      <c r="C46" s="3" t="s">
        <v>34</v>
      </c>
      <c r="D46" s="2" t="s">
        <v>8</v>
      </c>
      <c r="E46" s="2" t="s">
        <v>20</v>
      </c>
      <c r="F46" s="4">
        <v>2.9</v>
      </c>
      <c r="G46" s="71" t="s">
        <v>445</v>
      </c>
      <c r="H46" s="2" t="s">
        <v>176</v>
      </c>
      <c r="I46" s="4" t="s">
        <v>178</v>
      </c>
      <c r="J46" s="4" t="s">
        <v>181</v>
      </c>
      <c r="K46" s="79" t="s">
        <v>694</v>
      </c>
      <c r="L46" s="76" t="s">
        <v>693</v>
      </c>
      <c r="M46" s="65" t="s">
        <v>692</v>
      </c>
      <c r="N46" s="5" t="s">
        <v>691</v>
      </c>
      <c r="P46" s="5" t="s">
        <v>690</v>
      </c>
      <c r="Q46" s="3">
        <v>0</v>
      </c>
      <c r="R46" s="65" t="str">
        <f>+CONCATENATE("cuerpo += leerruta(","""",L46,"""",",",0,",",A46,",","""",M46,"""",",",Q46,")")</f>
        <v>cuerpo += leerruta("https://maps.googleapis.com/maps/api/directions/json?origin=6.2313673,-75.5755322&amp;destination=6.2313125,-75.6019134&amp;alternatives=true&amp;key=AIzaSyDWOGD72p9N8ekown3glm3rbS1fN7tQm4w&amp;traffic_model=best_guess&amp;departure_time=now",0,45,"Ruta desde Avenida Regional hasta Avenida 80 por Calle 30",0)</v>
      </c>
      <c r="S46" s="70"/>
      <c r="T46" s="65" t="s">
        <v>689</v>
      </c>
    </row>
    <row r="47" spans="1:20" s="5" customFormat="1" ht="22.5" customHeight="1" x14ac:dyDescent="0.25">
      <c r="A47" s="3">
        <v>46</v>
      </c>
      <c r="B47" s="2" t="s">
        <v>23</v>
      </c>
      <c r="C47" s="3" t="s">
        <v>37</v>
      </c>
      <c r="D47" s="2" t="s">
        <v>8</v>
      </c>
      <c r="E47" s="2" t="s">
        <v>30</v>
      </c>
      <c r="F47" s="4">
        <v>0.8</v>
      </c>
      <c r="G47" s="71" t="s">
        <v>445</v>
      </c>
      <c r="H47" s="2" t="s">
        <v>176</v>
      </c>
      <c r="I47" s="4" t="s">
        <v>178</v>
      </c>
      <c r="J47" s="4" t="s">
        <v>181</v>
      </c>
      <c r="K47" s="72" t="s">
        <v>688</v>
      </c>
      <c r="L47" s="76" t="s">
        <v>687</v>
      </c>
      <c r="M47" s="65" t="s">
        <v>686</v>
      </c>
      <c r="N47" s="5" t="s">
        <v>685</v>
      </c>
      <c r="P47" s="5" t="s">
        <v>684</v>
      </c>
      <c r="Q47" s="3">
        <v>0</v>
      </c>
      <c r="R47" s="65" t="str">
        <f>+CONCATENATE("cuerpo += leerruta(","""",L47,"""",",",0,",",A47,",","""",M47,"""",",",Q47,")")</f>
        <v>cuerpo += leerruta("https://maps.googleapis.com/maps/api/directions/json?origin=6.2313003,-75.5756655&amp;destination=6.2276149,-75.5697202&amp;alternatives=true&amp;key=AIzaSyDWOGD72p9N8ekown3glm3rbS1fN7tQm4w&amp;traffic_model=best_guess&amp;departure_time=now",0,46,"Ruta desde Avenida Regional hasta Avenida El Poblado por Calle 30",0)</v>
      </c>
      <c r="S47" s="70" t="s">
        <v>580</v>
      </c>
      <c r="T47" s="65" t="s">
        <v>668</v>
      </c>
    </row>
    <row r="48" spans="1:20" s="5" customFormat="1" ht="22.5" customHeight="1" x14ac:dyDescent="0.25">
      <c r="A48" s="3">
        <v>47</v>
      </c>
      <c r="B48" s="2" t="s">
        <v>23</v>
      </c>
      <c r="C48" s="3" t="s">
        <v>34</v>
      </c>
      <c r="D48" s="2" t="s">
        <v>30</v>
      </c>
      <c r="E48" s="2" t="s">
        <v>8</v>
      </c>
      <c r="F48" s="4">
        <v>0.8</v>
      </c>
      <c r="G48" s="71" t="s">
        <v>445</v>
      </c>
      <c r="H48" s="2" t="s">
        <v>176</v>
      </c>
      <c r="I48" s="4" t="s">
        <v>178</v>
      </c>
      <c r="J48" s="4" t="s">
        <v>181</v>
      </c>
      <c r="K48" s="79" t="s">
        <v>683</v>
      </c>
      <c r="L48" s="76" t="s">
        <v>682</v>
      </c>
      <c r="M48" s="65" t="s">
        <v>681</v>
      </c>
      <c r="N48" s="5" t="s">
        <v>680</v>
      </c>
      <c r="P48" s="5" t="s">
        <v>679</v>
      </c>
      <c r="Q48" s="3">
        <v>0</v>
      </c>
      <c r="R48" s="65" t="str">
        <f>+CONCATENATE("cuerpo += leerruta(","""",L48,"""",",",0,",",A48,",","""",M48,"""",",",Q48,")")</f>
        <v>cuerpo += leerruta("https://maps.googleapis.com/maps/api/directions/json?origin=6.2277603,-75.5696213&amp;destination=6.2314014,-75.5756525&amp;alternatives=true&amp;key=AIzaSyDWOGD72p9N8ekown3glm3rbS1fN7tQm4w&amp;traffic_model=best_guess&amp;departure_time=now",0,47,"Ruta Avenida El Poblado hasta Avenida Regional por Calle 30",0)</v>
      </c>
      <c r="S48" s="70" t="s">
        <v>580</v>
      </c>
      <c r="T48" s="65" t="s">
        <v>668</v>
      </c>
    </row>
    <row r="49" spans="1:20" s="5" customFormat="1" ht="22.5" customHeight="1" x14ac:dyDescent="0.25">
      <c r="A49" s="3">
        <v>48</v>
      </c>
      <c r="B49" s="2" t="s">
        <v>60</v>
      </c>
      <c r="C49" s="3" t="s">
        <v>37</v>
      </c>
      <c r="D49" s="2" t="s">
        <v>61</v>
      </c>
      <c r="E49" s="2" t="s">
        <v>39</v>
      </c>
      <c r="F49" s="4">
        <v>2.4</v>
      </c>
      <c r="G49" s="71" t="s">
        <v>445</v>
      </c>
      <c r="H49" s="2" t="s">
        <v>176</v>
      </c>
      <c r="I49" s="4" t="s">
        <v>178</v>
      </c>
      <c r="J49" s="4" t="s">
        <v>181</v>
      </c>
      <c r="K49" s="72" t="s">
        <v>678</v>
      </c>
      <c r="L49" s="76" t="s">
        <v>677</v>
      </c>
      <c r="M49" s="65" t="s">
        <v>676</v>
      </c>
      <c r="N49" s="5" t="s">
        <v>675</v>
      </c>
      <c r="P49" s="5" t="s">
        <v>674</v>
      </c>
      <c r="Q49" s="3">
        <v>0</v>
      </c>
      <c r="R49" s="65" t="str">
        <f>+CONCATENATE("cuerpo += leerruta(","""",L49,"""",",",0,",",A49,",","""",M49,"""",",",Q49,")")</f>
        <v>cuerpo += leerruta("https://maps.googleapis.com/maps/api/directions/json?origin=6.2329294,-75.5961646&amp;destination=6.2479943,-75.5809097&amp;alternatives=true&amp;key=AIzaSyDWOGD72p9N8ekown3glm3rbS1fN7tQm4w&amp;traffic_model=best_guess&amp;departure_time=now",0,48,"Ruta desde Carrera 76 hasta Avenida San Juan por Avenida Bolivariana",0)</v>
      </c>
      <c r="S49" s="70" t="s">
        <v>580</v>
      </c>
      <c r="T49" s="65" t="s">
        <v>668</v>
      </c>
    </row>
    <row r="50" spans="1:20" s="5" customFormat="1" ht="22.5" customHeight="1" x14ac:dyDescent="0.25">
      <c r="A50" s="3">
        <v>49</v>
      </c>
      <c r="B50" s="2" t="s">
        <v>60</v>
      </c>
      <c r="C50" s="3" t="s">
        <v>34</v>
      </c>
      <c r="D50" s="2" t="s">
        <v>39</v>
      </c>
      <c r="E50" s="2" t="s">
        <v>61</v>
      </c>
      <c r="F50" s="4">
        <v>2.4</v>
      </c>
      <c r="G50" s="71" t="s">
        <v>445</v>
      </c>
      <c r="H50" s="2" t="s">
        <v>176</v>
      </c>
      <c r="I50" s="4" t="s">
        <v>178</v>
      </c>
      <c r="J50" s="4" t="s">
        <v>181</v>
      </c>
      <c r="K50" s="72" t="s">
        <v>673</v>
      </c>
      <c r="L50" s="76" t="s">
        <v>672</v>
      </c>
      <c r="M50" s="65" t="s">
        <v>671</v>
      </c>
      <c r="N50" s="5" t="s">
        <v>670</v>
      </c>
      <c r="P50" s="5" t="s">
        <v>669</v>
      </c>
      <c r="Q50" s="3">
        <v>0</v>
      </c>
      <c r="R50" s="65" t="str">
        <f>+CONCATENATE("cuerpo += leerruta(","""",L50,"""",",",0,",",A50,",","""",M50,"""",",",Q50,")")</f>
        <v>cuerpo += leerruta("https://maps.googleapis.com/maps/api/directions/json?origin=6.2480993,-75.5811246&amp;destination=6.2329902,-75.5962149&amp;alternatives=true&amp;key=AIzaSyDWOGD72p9N8ekown3glm3rbS1fN7tQm4w&amp;traffic_model=best_guess&amp;departure_time=now",0,49,"Ruta desde Avenida San Juan hasta Carrera 76 por Avenida Bolivariana",0)</v>
      </c>
      <c r="S50" s="70" t="s">
        <v>580</v>
      </c>
      <c r="T50" s="65" t="s">
        <v>668</v>
      </c>
    </row>
    <row r="51" spans="1:20" s="5" customFormat="1" ht="22.5" customHeight="1" x14ac:dyDescent="0.25">
      <c r="A51" s="3">
        <v>50</v>
      </c>
      <c r="B51" s="2" t="s">
        <v>62</v>
      </c>
      <c r="C51" s="3" t="s">
        <v>9</v>
      </c>
      <c r="D51" s="2" t="s">
        <v>33</v>
      </c>
      <c r="E51" s="2" t="s">
        <v>39</v>
      </c>
      <c r="F51" s="4">
        <v>1.5</v>
      </c>
      <c r="G51" s="71" t="s">
        <v>174</v>
      </c>
      <c r="H51" s="2" t="s">
        <v>176</v>
      </c>
      <c r="I51" s="4" t="s">
        <v>178</v>
      </c>
      <c r="J51" s="4" t="s">
        <v>180</v>
      </c>
      <c r="K51" s="79" t="s">
        <v>667</v>
      </c>
      <c r="L51" s="76" t="s">
        <v>666</v>
      </c>
      <c r="M51" s="65" t="s">
        <v>665</v>
      </c>
      <c r="N51" s="5" t="s">
        <v>664</v>
      </c>
      <c r="P51" s="5" t="s">
        <v>663</v>
      </c>
      <c r="Q51" s="3">
        <v>0</v>
      </c>
      <c r="R51" s="65" t="str">
        <f>+CONCATENATE("cuerpo += leerruta(","""",L51,"""",",",0,",",A51,",","""",M51,"""",",",Q51,")")</f>
        <v>cuerpo += leerruta("https://maps.googleapis.com/maps/api/directions/json?origin=6.2397043,-75.5902835&amp;destination=6.2499452,-75.5995729&amp;alternatives=true&amp;key=AIzaSyDWOGD72p9N8ekown3glm3rbS1fN7tQm4w&amp;traffic_model=best_guess&amp;departure_time=now",0,50,"Ruta desde Avenida 33 hasta Avenida San Juan por Avenida Nutibara",0)</v>
      </c>
      <c r="S51" s="70" t="s">
        <v>288</v>
      </c>
      <c r="T51" s="65" t="s">
        <v>657</v>
      </c>
    </row>
    <row r="52" spans="1:20" s="5" customFormat="1" ht="22.5" customHeight="1" x14ac:dyDescent="0.25">
      <c r="A52" s="3">
        <v>51</v>
      </c>
      <c r="B52" s="2" t="s">
        <v>62</v>
      </c>
      <c r="C52" s="3" t="s">
        <v>14</v>
      </c>
      <c r="D52" s="2" t="s">
        <v>39</v>
      </c>
      <c r="E52" s="2" t="s">
        <v>33</v>
      </c>
      <c r="F52" s="4">
        <v>1.5</v>
      </c>
      <c r="G52" s="71" t="s">
        <v>174</v>
      </c>
      <c r="H52" s="2" t="s">
        <v>176</v>
      </c>
      <c r="I52" s="4" t="s">
        <v>178</v>
      </c>
      <c r="J52" s="4" t="s">
        <v>180</v>
      </c>
      <c r="K52" s="79" t="s">
        <v>662</v>
      </c>
      <c r="L52" s="76" t="s">
        <v>661</v>
      </c>
      <c r="M52" s="65" t="s">
        <v>660</v>
      </c>
      <c r="N52" s="5" t="s">
        <v>659</v>
      </c>
      <c r="P52" s="5" t="s">
        <v>658</v>
      </c>
      <c r="Q52" s="3">
        <v>0</v>
      </c>
      <c r="R52" s="65" t="str">
        <f>+CONCATENATE("cuerpo += leerruta(","""",L52,"""",",",0,",",A52,",","""",M52,"""",",",Q52,")")</f>
        <v>cuerpo += leerruta("https://maps.googleapis.com/maps/api/directions/json?origin=6.2498707,-75.5997288&amp;destination=6.2396177,-75.5903596&amp;alternatives=true&amp;key=AIzaSyDWOGD72p9N8ekown3glm3rbS1fN7tQm4w&amp;traffic_model=best_guess&amp;departure_time=now",0,51,"Ruta desde Avenida San Juan hasta Avenida 33 por Avenida Nutibara",0)</v>
      </c>
      <c r="S52" s="70" t="s">
        <v>288</v>
      </c>
      <c r="T52" s="65" t="s">
        <v>657</v>
      </c>
    </row>
    <row r="53" spans="1:20" s="5" customFormat="1" ht="22.5" customHeight="1" x14ac:dyDescent="0.25">
      <c r="A53" s="3">
        <v>52</v>
      </c>
      <c r="B53" s="2" t="s">
        <v>63</v>
      </c>
      <c r="C53" s="3" t="s">
        <v>9</v>
      </c>
      <c r="D53" s="2" t="s">
        <v>39</v>
      </c>
      <c r="E53" s="2" t="s">
        <v>42</v>
      </c>
      <c r="F53" s="4">
        <v>2.2000000000000002</v>
      </c>
      <c r="G53" s="71" t="s">
        <v>174</v>
      </c>
      <c r="H53" s="2" t="s">
        <v>176</v>
      </c>
      <c r="I53" s="4" t="s">
        <v>178</v>
      </c>
      <c r="J53" s="4" t="s">
        <v>180</v>
      </c>
      <c r="K53" s="72" t="s">
        <v>656</v>
      </c>
      <c r="L53" s="76" t="s">
        <v>655</v>
      </c>
      <c r="M53" s="65" t="s">
        <v>654</v>
      </c>
      <c r="N53" s="5" t="s">
        <v>653</v>
      </c>
      <c r="P53" s="5" t="s">
        <v>652</v>
      </c>
      <c r="Q53" s="3">
        <v>0</v>
      </c>
      <c r="R53" s="65" t="str">
        <f>+CONCATENATE("cuerpo += leerruta(","""",L53,"""",",",0,",",A53,",","""",M53,"""",",",Q53,")")</f>
        <v>cuerpo += leerruta("https://maps.googleapis.com/maps/api/directions/json?origin=6.2483797,-75.5833364&amp;destination=6.2664805,-75.5770197&amp;alternatives=true&amp;key=AIzaSyDWOGD72p9N8ekown3glm3rbS1fN7tQm4w&amp;traffic_model=best_guess&amp;departure_time=now",0,52,"Ruta desde Avenida San Juan hasta Barranquilla por Carrera 65",0)</v>
      </c>
      <c r="S53" s="70" t="s">
        <v>580</v>
      </c>
      <c r="T53" s="65" t="s">
        <v>651</v>
      </c>
    </row>
    <row r="54" spans="1:20" s="5" customFormat="1" ht="22.5" customHeight="1" x14ac:dyDescent="0.25">
      <c r="A54" s="3">
        <v>53</v>
      </c>
      <c r="B54" s="2" t="s">
        <v>64</v>
      </c>
      <c r="C54" s="3" t="s">
        <v>9</v>
      </c>
      <c r="D54" s="2" t="s">
        <v>20</v>
      </c>
      <c r="E54" s="2" t="s">
        <v>23</v>
      </c>
      <c r="F54" s="4">
        <v>2.4</v>
      </c>
      <c r="G54" s="71" t="s">
        <v>445</v>
      </c>
      <c r="H54" s="2" t="s">
        <v>176</v>
      </c>
      <c r="I54" s="4" t="s">
        <v>178</v>
      </c>
      <c r="J54" s="4" t="s">
        <v>181</v>
      </c>
      <c r="K54" s="72" t="s">
        <v>650</v>
      </c>
      <c r="L54" s="76" t="s">
        <v>649</v>
      </c>
      <c r="M54" s="65" t="s">
        <v>648</v>
      </c>
      <c r="N54" s="5" t="s">
        <v>647</v>
      </c>
      <c r="P54" s="5" t="s">
        <v>646</v>
      </c>
      <c r="Q54" s="3">
        <v>0</v>
      </c>
      <c r="R54" s="65" t="str">
        <f>+CONCATENATE("cuerpo += leerruta(","""",L54,"""",",",0,",",A54,",","""",M54,"""",",",Q54,")")</f>
        <v>cuerpo += leerruta("https://maps.googleapis.com/maps/api/directions/json?origin=6.2102985,-75.5943635&amp;destination=6.2313645,-75.591438&amp;alternatives=true&amp;key=AIzaSyDWOGD72p9N8ekown3glm3rbS1fN7tQm4w&amp;traffic_model=best_guess&amp;departure_time=now",0,53,"Ruta desde Avenida 80 hasta Calle 30 por Carrera 70",0)</v>
      </c>
      <c r="S54" s="70" t="s">
        <v>580</v>
      </c>
      <c r="T54" s="65" t="s">
        <v>607</v>
      </c>
    </row>
    <row r="55" spans="1:20" s="5" customFormat="1" ht="22.5" customHeight="1" x14ac:dyDescent="0.25">
      <c r="A55" s="3">
        <v>54</v>
      </c>
      <c r="B55" s="2" t="s">
        <v>64</v>
      </c>
      <c r="C55" s="3" t="s">
        <v>14</v>
      </c>
      <c r="D55" s="2" t="s">
        <v>23</v>
      </c>
      <c r="E55" s="2" t="s">
        <v>20</v>
      </c>
      <c r="F55" s="4">
        <v>2.4</v>
      </c>
      <c r="G55" s="71" t="s">
        <v>445</v>
      </c>
      <c r="H55" s="2" t="s">
        <v>176</v>
      </c>
      <c r="I55" s="4" t="s">
        <v>178</v>
      </c>
      <c r="J55" s="4" t="s">
        <v>181</v>
      </c>
      <c r="K55" s="72" t="s">
        <v>645</v>
      </c>
      <c r="L55" s="76" t="s">
        <v>644</v>
      </c>
      <c r="M55" s="65" t="s">
        <v>643</v>
      </c>
      <c r="N55" s="5" t="s">
        <v>642</v>
      </c>
      <c r="P55" s="5" t="s">
        <v>641</v>
      </c>
      <c r="Q55" s="3">
        <v>0</v>
      </c>
      <c r="R55" s="65" t="str">
        <f>+CONCATENATE("cuerpo += leerruta(","""",L55,"""",",",0,",",A55,",","""",M55,"""",",",Q55,")")</f>
        <v>cuerpo += leerruta("https://maps.googleapis.com/maps/api/directions/json?origin=6.2313736,-75.591485&amp;destination=6.2110622,-75.5949191&amp;alternatives=true&amp;key=AIzaSyDWOGD72p9N8ekown3glm3rbS1fN7tQm4w&amp;traffic_model=best_guess&amp;departure_time=now",0,54,"Ruta desde Calle 30 hasta Avenida 80 por Carrera 70",0)</v>
      </c>
      <c r="S55" s="70" t="s">
        <v>580</v>
      </c>
      <c r="T55" s="65" t="s">
        <v>607</v>
      </c>
    </row>
    <row r="56" spans="1:20" s="5" customFormat="1" ht="22.5" customHeight="1" x14ac:dyDescent="0.25">
      <c r="A56" s="3">
        <v>55</v>
      </c>
      <c r="B56" s="2" t="s">
        <v>63</v>
      </c>
      <c r="C56" s="3" t="s">
        <v>9</v>
      </c>
      <c r="D56" s="2" t="s">
        <v>33</v>
      </c>
      <c r="E56" s="2" t="s">
        <v>65</v>
      </c>
      <c r="F56" s="4">
        <v>2.2000000000000002</v>
      </c>
      <c r="G56" s="71" t="s">
        <v>445</v>
      </c>
      <c r="H56" s="2" t="s">
        <v>176</v>
      </c>
      <c r="I56" s="4" t="s">
        <v>178</v>
      </c>
      <c r="J56" s="4" t="s">
        <v>181</v>
      </c>
      <c r="K56" s="72" t="s">
        <v>640</v>
      </c>
      <c r="L56" s="76" t="s">
        <v>639</v>
      </c>
      <c r="M56" s="65" t="s">
        <v>638</v>
      </c>
      <c r="N56" s="5" t="s">
        <v>637</v>
      </c>
      <c r="P56" s="5" t="s">
        <v>633</v>
      </c>
      <c r="Q56" s="3">
        <v>0</v>
      </c>
      <c r="R56" s="65" t="str">
        <f>+CONCATENATE("cuerpo += leerruta(","""",L56,"""",",",0,",",A56,",","""",M56,"""",",",Q56,")")</f>
        <v>cuerpo += leerruta("https://maps.googleapis.com/maps/api/directions/json?origin=6.2394748,-75.5831289&amp;destination=6.258551,-75.5801502&amp;alternatives=true&amp;key=AIzaSyDWOGD72p9N8ekown3glm3rbS1fN7tQm4w&amp;traffic_model=best_guess&amp;departure_time=now",0,55,"Ruta desde Avenida 33 hasta La Iguana por Carrera 65",0)</v>
      </c>
      <c r="S56" s="70" t="s">
        <v>580</v>
      </c>
      <c r="T56" s="65" t="s">
        <v>607</v>
      </c>
    </row>
    <row r="57" spans="1:20" s="5" customFormat="1" ht="22.5" customHeight="1" x14ac:dyDescent="0.25">
      <c r="A57" s="3">
        <v>56</v>
      </c>
      <c r="B57" s="2" t="s">
        <v>63</v>
      </c>
      <c r="C57" s="3" t="s">
        <v>9</v>
      </c>
      <c r="D57" s="2" t="s">
        <v>65</v>
      </c>
      <c r="E57" s="2" t="s">
        <v>67</v>
      </c>
      <c r="F57" s="4">
        <v>5.0999999999999996</v>
      </c>
      <c r="G57" s="71" t="s">
        <v>25</v>
      </c>
      <c r="H57" s="2" t="s">
        <v>176</v>
      </c>
      <c r="I57" s="4" t="s">
        <v>178</v>
      </c>
      <c r="J57" s="4" t="s">
        <v>180</v>
      </c>
      <c r="K57" s="72" t="s">
        <v>636</v>
      </c>
      <c r="L57" s="76" t="s">
        <v>635</v>
      </c>
      <c r="M57" s="65" t="s">
        <v>634</v>
      </c>
      <c r="N57" s="5" t="s">
        <v>633</v>
      </c>
      <c r="P57" s="5" t="s">
        <v>632</v>
      </c>
      <c r="Q57" s="3">
        <v>0</v>
      </c>
      <c r="R57" s="65" t="str">
        <f>+CONCATENATE("cuerpo += leerruta(","""",L57,"""",",",0,",",A57,",","""",M57,"""",",",Q57,")")</f>
        <v>cuerpo += leerruta("https://maps.googleapis.com/maps/api/directions/json?origin=6.258551,-75.5801502&amp;destination=6.3013403,-75.5661671&amp;alternatives=true&amp;key=AIzaSyDWOGD72p9N8ekown3glm3rbS1fN7tQm4w&amp;traffic_model=best_guess&amp;departure_time=now",0,56,"Ruta desde La Iguana hasta Calle 104 por Carrera 65",0)</v>
      </c>
      <c r="S57" s="70" t="s">
        <v>288</v>
      </c>
      <c r="T57" s="65" t="s">
        <v>596</v>
      </c>
    </row>
    <row r="58" spans="1:20" s="5" customFormat="1" ht="22.5" customHeight="1" x14ac:dyDescent="0.25">
      <c r="A58" s="3">
        <v>57</v>
      </c>
      <c r="B58" s="2" t="s">
        <v>27</v>
      </c>
      <c r="C58" s="3" t="s">
        <v>14</v>
      </c>
      <c r="D58" s="2" t="s">
        <v>29</v>
      </c>
      <c r="E58" s="2" t="s">
        <v>68</v>
      </c>
      <c r="F58" s="4">
        <v>4.5</v>
      </c>
      <c r="G58" s="71" t="s">
        <v>445</v>
      </c>
      <c r="H58" s="2" t="s">
        <v>12</v>
      </c>
      <c r="I58" s="4" t="s">
        <v>177</v>
      </c>
      <c r="J58" s="4" t="s">
        <v>181</v>
      </c>
      <c r="K58" s="72" t="s">
        <v>631</v>
      </c>
      <c r="L58" s="76" t="s">
        <v>630</v>
      </c>
      <c r="M58" s="65" t="s">
        <v>629</v>
      </c>
      <c r="N58" s="5" t="s">
        <v>628</v>
      </c>
      <c r="P58" s="5" t="s">
        <v>627</v>
      </c>
      <c r="Q58" s="3">
        <v>0</v>
      </c>
      <c r="R58" s="65" t="str">
        <f>+CONCATENATE("cuerpo += leerruta(","""",L58,"""",",",0,",",A58,",","""",M58,"""",",",Q58,")")</f>
        <v>cuerpo += leerruta("https://maps.googleapis.com/maps/api/directions/json?origin=6.2158339,-75.5524516&amp;destination=6.1850161,-75.5463645&amp;alternatives=true&amp;key=AIzaSyDWOGD72p9N8ekown3glm3rbS1fN7tQm4w&amp;traffic_model=best_guess&amp;departure_time=now",0,57,"Ruta desde Chuscalito hasta Calle 16A Sur por Avenida Las Palmas",0)</v>
      </c>
      <c r="S58" s="70" t="s">
        <v>580</v>
      </c>
      <c r="T58" s="65" t="s">
        <v>607</v>
      </c>
    </row>
    <row r="59" spans="1:20" s="5" customFormat="1" ht="22.5" customHeight="1" x14ac:dyDescent="0.25">
      <c r="A59" s="3">
        <v>58</v>
      </c>
      <c r="B59" s="2" t="s">
        <v>16</v>
      </c>
      <c r="C59" s="3" t="s">
        <v>37</v>
      </c>
      <c r="D59" s="2" t="s">
        <v>53</v>
      </c>
      <c r="E59" s="2" t="s">
        <v>45</v>
      </c>
      <c r="F59" s="4">
        <v>2</v>
      </c>
      <c r="G59" s="71" t="s">
        <v>445</v>
      </c>
      <c r="H59" s="2" t="s">
        <v>176</v>
      </c>
      <c r="I59" s="4" t="s">
        <v>178</v>
      </c>
      <c r="J59" s="4" t="s">
        <v>181</v>
      </c>
      <c r="K59" s="72" t="s">
        <v>626</v>
      </c>
      <c r="L59" s="76" t="s">
        <v>625</v>
      </c>
      <c r="M59" s="65" t="s">
        <v>624</v>
      </c>
      <c r="N59" s="5" t="s">
        <v>559</v>
      </c>
      <c r="P59" s="5" t="s">
        <v>623</v>
      </c>
      <c r="Q59" s="3">
        <v>0</v>
      </c>
      <c r="R59" s="65" t="str">
        <f>+CONCATENATE("cuerpo += leerruta(","""",L59,"""",",",0,",",A59,",","""",M59,"""",",",Q59,")")</f>
        <v>cuerpo += leerruta("https://maps.googleapis.com/maps/api/directions/json?origin=6.2132295,-75.5761699&amp;destination=6.2047435,-75.5612978&amp;alternatives=true&amp;key=AIzaSyDWOGD72p9N8ekown3glm3rbS1fN7tQm4w&amp;traffic_model=best_guess&amp;departure_time=now",0,58,"Ruta desde Avenida Las Vegas hasta Transversal inferior por Calle 10",0)</v>
      </c>
      <c r="S59" s="70" t="s">
        <v>580</v>
      </c>
      <c r="T59" s="65" t="s">
        <v>607</v>
      </c>
    </row>
    <row r="60" spans="1:20" s="5" customFormat="1" ht="22.5" customHeight="1" x14ac:dyDescent="0.25">
      <c r="A60" s="3">
        <v>59</v>
      </c>
      <c r="B60" s="2" t="s">
        <v>57</v>
      </c>
      <c r="C60" s="3" t="s">
        <v>34</v>
      </c>
      <c r="D60" s="2" t="s">
        <v>45</v>
      </c>
      <c r="E60" s="2" t="s">
        <v>53</v>
      </c>
      <c r="F60" s="4">
        <v>2</v>
      </c>
      <c r="G60" s="71" t="s">
        <v>445</v>
      </c>
      <c r="H60" s="2" t="s">
        <v>176</v>
      </c>
      <c r="I60" s="4" t="s">
        <v>178</v>
      </c>
      <c r="J60" s="4" t="s">
        <v>181</v>
      </c>
      <c r="K60" s="79" t="s">
        <v>622</v>
      </c>
      <c r="L60" s="76" t="s">
        <v>621</v>
      </c>
      <c r="M60" s="65" t="s">
        <v>620</v>
      </c>
      <c r="N60" s="5" t="s">
        <v>619</v>
      </c>
      <c r="P60" s="5" t="s">
        <v>618</v>
      </c>
      <c r="Q60" s="3">
        <v>0</v>
      </c>
      <c r="R60" s="65" t="str">
        <f>+CONCATENATE("cuerpo += leerruta(","""",L60,"""",",",0,",",A60,",","""",M60,"""",",",Q60,")")</f>
        <v>cuerpo += leerruta("https://maps.googleapis.com/maps/api/directions/json?origin=6.2089302,-75.5592546&amp;destination=6.2132804,-75.5761406&amp;alternatives=true&amp;key=AIzaSyDWOGD72p9N8ekown3glm3rbS1fN7tQm4w&amp;traffic_model=best_guess&amp;departure_time=now",0,59,"Ruta desde Transversal inferior hasta Avenida Las Vegas por Calle 10A",0)</v>
      </c>
      <c r="S60" s="70" t="s">
        <v>580</v>
      </c>
      <c r="T60" s="65" t="s">
        <v>607</v>
      </c>
    </row>
    <row r="61" spans="1:20" s="5" customFormat="1" ht="22.5" customHeight="1" x14ac:dyDescent="0.25">
      <c r="A61" s="3">
        <v>60</v>
      </c>
      <c r="B61" s="2" t="s">
        <v>66</v>
      </c>
      <c r="C61" s="3" t="s">
        <v>37</v>
      </c>
      <c r="D61" s="2" t="s">
        <v>20</v>
      </c>
      <c r="E61" s="2" t="s">
        <v>8</v>
      </c>
      <c r="F61" s="4">
        <v>2.7</v>
      </c>
      <c r="G61" s="71" t="s">
        <v>445</v>
      </c>
      <c r="H61" s="2" t="s">
        <v>12</v>
      </c>
      <c r="I61" s="4" t="s">
        <v>178</v>
      </c>
      <c r="J61" s="4" t="s">
        <v>181</v>
      </c>
      <c r="K61" s="72" t="s">
        <v>617</v>
      </c>
      <c r="L61" s="76" t="s">
        <v>616</v>
      </c>
      <c r="M61" s="65" t="s">
        <v>615</v>
      </c>
      <c r="N61" s="5" t="s">
        <v>614</v>
      </c>
      <c r="P61" s="5" t="s">
        <v>613</v>
      </c>
      <c r="Q61" s="3">
        <v>0</v>
      </c>
      <c r="R61" s="65" t="str">
        <f>+CONCATENATE("cuerpo += leerruta(","""",L61,"""",",",0,",",A61,",","""",M61,"""",",",Q61,")")</f>
        <v>cuerpo += leerruta("https://maps.googleapis.com/maps/api/directions/json?origin=6.271417,-75.5941946&amp;destination=6.2592654,-75.5753626&amp;alternatives=true&amp;key=AIzaSyDWOGD72p9N8ekown3glm3rbS1fN7tQm4w&amp;traffic_model=best_guess&amp;departure_time=now",0,60,"Ruta desde Avenida 80 hasta Avenida Regional por La Iguana",0)</v>
      </c>
      <c r="S61" s="70" t="s">
        <v>580</v>
      </c>
      <c r="T61" s="65" t="s">
        <v>607</v>
      </c>
    </row>
    <row r="62" spans="1:20" s="5" customFormat="1" ht="22.5" customHeight="1" x14ac:dyDescent="0.25">
      <c r="A62" s="3">
        <v>61</v>
      </c>
      <c r="B62" s="2" t="s">
        <v>66</v>
      </c>
      <c r="C62" s="3" t="s">
        <v>34</v>
      </c>
      <c r="D62" s="2" t="s">
        <v>8</v>
      </c>
      <c r="E62" s="2" t="s">
        <v>20</v>
      </c>
      <c r="F62" s="4">
        <v>2.7</v>
      </c>
      <c r="G62" s="71" t="s">
        <v>445</v>
      </c>
      <c r="H62" s="2" t="s">
        <v>12</v>
      </c>
      <c r="I62" s="4" t="s">
        <v>178</v>
      </c>
      <c r="J62" s="4" t="s">
        <v>181</v>
      </c>
      <c r="K62" s="72" t="s">
        <v>612</v>
      </c>
      <c r="L62" s="76" t="s">
        <v>611</v>
      </c>
      <c r="M62" s="65" t="s">
        <v>610</v>
      </c>
      <c r="N62" s="5" t="s">
        <v>609</v>
      </c>
      <c r="P62" s="5" t="s">
        <v>608</v>
      </c>
      <c r="Q62" s="3">
        <v>0</v>
      </c>
      <c r="R62" s="65" t="str">
        <f>+CONCATENATE("cuerpo += leerruta(","""",L62,"""",",",0,",",A62,",","""",M62,"""",",",Q62,")")</f>
        <v>cuerpo += leerruta("https://maps.googleapis.com/maps/api/directions/json?origin=6.2596799,-75.5753362&amp;destination=6.2717512,-75.5937907&amp;alternatives=true&amp;key=AIzaSyDWOGD72p9N8ekown3glm3rbS1fN7tQm4w&amp;traffic_model=best_guess&amp;departure_time=now",0,61,"Ruta desde Avenida Regional hasta Avenida 80 por La Iguana",0)</v>
      </c>
      <c r="S62" s="70" t="s">
        <v>580</v>
      </c>
      <c r="T62" s="65" t="s">
        <v>607</v>
      </c>
    </row>
    <row r="63" spans="1:20" s="5" customFormat="1" ht="22.5" customHeight="1" x14ac:dyDescent="0.25">
      <c r="A63" s="3">
        <v>62</v>
      </c>
      <c r="B63" s="2" t="s">
        <v>42</v>
      </c>
      <c r="C63" s="3" t="s">
        <v>37</v>
      </c>
      <c r="D63" s="2" t="s">
        <v>19</v>
      </c>
      <c r="E63" s="2" t="s">
        <v>69</v>
      </c>
      <c r="F63" s="4">
        <v>2</v>
      </c>
      <c r="G63" s="71" t="s">
        <v>176</v>
      </c>
      <c r="H63" s="2" t="s">
        <v>176</v>
      </c>
      <c r="I63" s="4" t="s">
        <v>178</v>
      </c>
      <c r="J63" s="4" t="s">
        <v>180</v>
      </c>
      <c r="K63" s="79" t="s">
        <v>606</v>
      </c>
      <c r="L63" s="76" t="s">
        <v>605</v>
      </c>
      <c r="M63" s="65" t="s">
        <v>604</v>
      </c>
      <c r="N63" s="5" t="s">
        <v>603</v>
      </c>
      <c r="P63" s="5" t="s">
        <v>602</v>
      </c>
      <c r="Q63" s="3">
        <v>0</v>
      </c>
      <c r="R63" s="65" t="str">
        <f>+CONCATENATE("cuerpo += leerruta(","""",L63,"""",",",0,",",A63,",","""",M63,"""",",",Q63,")")</f>
        <v>cuerpo += leerruta("https://maps.googleapis.com/maps/api/directions/json?origin=6.2654255,-75.5746851&amp;destination=6.2626483,-75.5570593&amp;alternatives=true&amp;key=AIzaSyDWOGD72p9N8ekown3glm3rbS1fN7tQm4w&amp;traffic_model=best_guess&amp;departure_time=now",0,62,"Ruta desde Punto Cero hasta Carrera 47 por Barranquilla",0)</v>
      </c>
      <c r="S63" s="70" t="s">
        <v>288</v>
      </c>
      <c r="T63" s="65" t="s">
        <v>596</v>
      </c>
    </row>
    <row r="64" spans="1:20" s="5" customFormat="1" ht="22.5" customHeight="1" x14ac:dyDescent="0.25">
      <c r="A64" s="3">
        <v>63</v>
      </c>
      <c r="B64" s="2" t="s">
        <v>42</v>
      </c>
      <c r="C64" s="3" t="s">
        <v>34</v>
      </c>
      <c r="D64" s="2" t="s">
        <v>69</v>
      </c>
      <c r="E64" s="2" t="s">
        <v>19</v>
      </c>
      <c r="F64" s="4">
        <v>2</v>
      </c>
      <c r="G64" s="71" t="s">
        <v>176</v>
      </c>
      <c r="H64" s="2" t="s">
        <v>176</v>
      </c>
      <c r="I64" s="4" t="s">
        <v>178</v>
      </c>
      <c r="J64" s="4" t="s">
        <v>180</v>
      </c>
      <c r="K64" s="79" t="s">
        <v>601</v>
      </c>
      <c r="L64" s="76" t="s">
        <v>600</v>
      </c>
      <c r="M64" s="65" t="s">
        <v>599</v>
      </c>
      <c r="N64" s="5" t="s">
        <v>598</v>
      </c>
      <c r="P64" s="5" t="s">
        <v>597</v>
      </c>
      <c r="Q64" s="3">
        <v>0</v>
      </c>
      <c r="R64" s="65" t="str">
        <f>+CONCATENATE("cuerpo += leerruta(","""",L64,"""",",",0,",",A64,",","""",M64,"""",",",Q64,")")</f>
        <v>cuerpo += leerruta("https://maps.googleapis.com/maps/api/directions/json?origin=6.2628024,-75.5569229&amp;destination=6.2656661,-75.5747505&amp;alternatives=true&amp;key=AIzaSyDWOGD72p9N8ekown3glm3rbS1fN7tQm4w&amp;traffic_model=best_guess&amp;departure_time=now",0,63,"Ruta desde Carrera 47 hasta Punto Cero por Barranquilla",0)</v>
      </c>
      <c r="S64" s="70" t="s">
        <v>288</v>
      </c>
      <c r="T64" s="65" t="s">
        <v>596</v>
      </c>
    </row>
    <row r="65" spans="1:20" s="5" customFormat="1" ht="22.5" customHeight="1" x14ac:dyDescent="0.25">
      <c r="A65" s="3">
        <v>64</v>
      </c>
      <c r="B65" s="2" t="s">
        <v>53</v>
      </c>
      <c r="C65" s="3" t="s">
        <v>14</v>
      </c>
      <c r="D65" s="2" t="s">
        <v>48</v>
      </c>
      <c r="E65" s="2" t="s">
        <v>70</v>
      </c>
      <c r="F65" s="4">
        <v>0.8</v>
      </c>
      <c r="G65" s="71" t="s">
        <v>445</v>
      </c>
      <c r="H65" s="2" t="s">
        <v>176</v>
      </c>
      <c r="I65" s="4" t="s">
        <v>178</v>
      </c>
      <c r="J65" s="4" t="s">
        <v>181</v>
      </c>
      <c r="K65" s="72" t="s">
        <v>595</v>
      </c>
      <c r="L65" s="5" t="s">
        <v>594</v>
      </c>
      <c r="M65" s="65" t="s">
        <v>593</v>
      </c>
      <c r="N65" s="5" t="s">
        <v>592</v>
      </c>
      <c r="P65" s="5" t="s">
        <v>591</v>
      </c>
      <c r="Q65" s="3">
        <v>0</v>
      </c>
      <c r="R65" s="65" t="str">
        <f>+CONCATENATE("cuerpo += leerruta(","""",L65,"""",",",0,",",A65,",","""",M65,"""",",",Q65,")")</f>
        <v>cuerpo += leerruta("https://maps.googleapis.com/maps/api/directions/json?origin=6.1947372,-75.579506&amp;destination=6.1876915,-75.5816377&amp;alternatives=true&amp;key=AIzaSyDWOGD72p9N8ekown3glm3rbS1fN7tQm4w&amp;traffic_model=best_guess&amp;departure_time=now",0,64,"Ruta desde Calle 12 Sur hasta Calle 18C Sur por Avenida Las Vegas",0)</v>
      </c>
      <c r="S65" s="70" t="s">
        <v>580</v>
      </c>
      <c r="T65" s="65" t="s">
        <v>579</v>
      </c>
    </row>
    <row r="66" spans="1:20" s="5" customFormat="1" ht="22.5" customHeight="1" x14ac:dyDescent="0.25">
      <c r="A66" s="3">
        <v>65</v>
      </c>
      <c r="B66" s="2" t="s">
        <v>53</v>
      </c>
      <c r="C66" s="3" t="s">
        <v>9</v>
      </c>
      <c r="D66" s="2" t="s">
        <v>70</v>
      </c>
      <c r="E66" s="2" t="s">
        <v>48</v>
      </c>
      <c r="F66" s="4">
        <v>0.8</v>
      </c>
      <c r="G66" s="71" t="s">
        <v>445</v>
      </c>
      <c r="H66" s="2" t="s">
        <v>176</v>
      </c>
      <c r="I66" s="4" t="s">
        <v>178</v>
      </c>
      <c r="J66" s="4" t="s">
        <v>181</v>
      </c>
      <c r="K66" s="72" t="s">
        <v>590</v>
      </c>
      <c r="L66" s="5" t="s">
        <v>589</v>
      </c>
      <c r="M66" s="65" t="s">
        <v>588</v>
      </c>
      <c r="N66" s="5" t="s">
        <v>587</v>
      </c>
      <c r="P66" s="5" t="s">
        <v>586</v>
      </c>
      <c r="Q66" s="3">
        <v>0</v>
      </c>
      <c r="R66" s="65" t="str">
        <f>+CONCATENATE("cuerpo += leerruta(","""",L66,"""",",",0,",",A66,",","""",M66,"""",",",Q66,")")</f>
        <v>cuerpo += leerruta("https://maps.googleapis.com/maps/api/directions/json?origin=6.1877206,-75.5814662&amp;destination=6.1947273,-75.5794381&amp;alternatives=true&amp;key=AIzaSyDWOGD72p9N8ekown3glm3rbS1fN7tQm4w&amp;traffic_model=best_guess&amp;departure_time=now",0,65,"Ruta desde Calle 18C Sur hasta Calle 12 Sur por Avenida Las Vegas",0)</v>
      </c>
      <c r="S66" s="70" t="s">
        <v>580</v>
      </c>
      <c r="T66" s="65" t="s">
        <v>579</v>
      </c>
    </row>
    <row r="67" spans="1:20" s="5" customFormat="1" ht="22.5" customHeight="1" x14ac:dyDescent="0.25">
      <c r="A67" s="3">
        <v>66</v>
      </c>
      <c r="B67" s="2" t="s">
        <v>27</v>
      </c>
      <c r="C67" s="3" t="s">
        <v>9</v>
      </c>
      <c r="D67" s="2" t="s">
        <v>68</v>
      </c>
      <c r="E67" s="2" t="s">
        <v>29</v>
      </c>
      <c r="F67" s="4">
        <v>4.5</v>
      </c>
      <c r="G67" s="71" t="s">
        <v>445</v>
      </c>
      <c r="H67" s="2" t="s">
        <v>12</v>
      </c>
      <c r="I67" s="4" t="s">
        <v>177</v>
      </c>
      <c r="J67" s="4" t="s">
        <v>181</v>
      </c>
      <c r="K67" s="72" t="s">
        <v>585</v>
      </c>
      <c r="L67" s="5" t="s">
        <v>584</v>
      </c>
      <c r="M67" s="65" t="s">
        <v>583</v>
      </c>
      <c r="N67" s="5" t="s">
        <v>582</v>
      </c>
      <c r="P67" s="5" t="s">
        <v>581</v>
      </c>
      <c r="Q67" s="3">
        <v>0</v>
      </c>
      <c r="R67" s="65" t="str">
        <f>+CONCATENATE("cuerpo += leerruta(","""",L67,"""",",",0,",",A67,",","""",M67,"""",",",Q67,")")</f>
        <v>cuerpo += leerruta("https://maps.googleapis.com/maps/api/directions/json?origin=6.1853091,-75.5461085&amp;destination=6.2158908,-75.55239&amp;alternatives=true&amp;key=AIzaSyDWOGD72p9N8ekown3glm3rbS1fN7tQm4w&amp;traffic_model=best_guess&amp;departure_time=now",0,66,"Ruta desde Calle 16A Sur hasta Chuscalito por Avenida Las Palmas",0)</v>
      </c>
      <c r="S67" s="70" t="s">
        <v>580</v>
      </c>
      <c r="T67" s="65" t="s">
        <v>579</v>
      </c>
    </row>
    <row r="68" spans="1:20" s="5" customFormat="1" ht="22.5" customHeight="1" x14ac:dyDescent="0.25">
      <c r="A68" s="3">
        <v>67</v>
      </c>
      <c r="B68" s="2" t="s">
        <v>71</v>
      </c>
      <c r="C68" s="3" t="s">
        <v>9</v>
      </c>
      <c r="D68" s="2" t="s">
        <v>23</v>
      </c>
      <c r="E68" s="2" t="s">
        <v>72</v>
      </c>
      <c r="F68" s="4">
        <v>0.55000000000000004</v>
      </c>
      <c r="G68" s="71" t="s">
        <v>73</v>
      </c>
      <c r="H68" s="2" t="s">
        <v>176</v>
      </c>
      <c r="I68" s="4" t="s">
        <v>178</v>
      </c>
      <c r="J68" s="4" t="s">
        <v>181</v>
      </c>
      <c r="K68" s="72" t="s">
        <v>578</v>
      </c>
      <c r="L68" s="5" t="s">
        <v>577</v>
      </c>
      <c r="M68" s="65" t="s">
        <v>576</v>
      </c>
      <c r="N68" s="5" t="s">
        <v>575</v>
      </c>
      <c r="P68" s="5" t="s">
        <v>574</v>
      </c>
      <c r="Q68" s="3">
        <v>0</v>
      </c>
      <c r="R68" s="65" t="str">
        <f>+CONCATENATE("cuerpo += leerruta(","""",L68,"""",",",0,",",A68,",","""",M68,"""",",",Q68,")")</f>
        <v>cuerpo += leerruta("https://maps.googleapis.com/maps/api/directions/json?origin=6.2298848,-75.5686949&amp;destination=6.2346598,-75.5690599&amp;alternatives=true&amp;key=AIzaSyDWOGD72p9N8ekown3glm3rbS1fN7tQm4w&amp;traffic_model=best_guess&amp;departure_time=now",0,67,"Ruta desde Calle 30 hasta Calle 34 por Carrera 43",0)</v>
      </c>
      <c r="S68" s="70" t="s">
        <v>462</v>
      </c>
      <c r="T68" s="65" t="s">
        <v>545</v>
      </c>
    </row>
    <row r="69" spans="1:20" s="5" customFormat="1" ht="22.5" customHeight="1" x14ac:dyDescent="0.25">
      <c r="A69" s="3">
        <v>68</v>
      </c>
      <c r="B69" s="2" t="s">
        <v>61</v>
      </c>
      <c r="C69" s="3" t="s">
        <v>9</v>
      </c>
      <c r="D69" s="2" t="s">
        <v>74</v>
      </c>
      <c r="E69" s="2" t="s">
        <v>75</v>
      </c>
      <c r="F69" s="4">
        <v>1.7</v>
      </c>
      <c r="G69" s="71" t="s">
        <v>73</v>
      </c>
      <c r="H69" s="2" t="s">
        <v>176</v>
      </c>
      <c r="I69" s="4" t="s">
        <v>178</v>
      </c>
      <c r="J69" s="4" t="s">
        <v>181</v>
      </c>
      <c r="K69" s="72" t="s">
        <v>573</v>
      </c>
      <c r="L69" s="5" t="s">
        <v>572</v>
      </c>
      <c r="M69" s="65" t="str">
        <f>+"Ruta desde "&amp;D69&amp;" hasta "&amp;E69&amp;" por "&amp;B69</f>
        <v>Ruta desde Calle 11 hasta Calle 31A por Carrera 76</v>
      </c>
      <c r="N69" s="5" t="s">
        <v>571</v>
      </c>
      <c r="P69" s="5" t="s">
        <v>570</v>
      </c>
      <c r="Q69" s="3">
        <v>0</v>
      </c>
      <c r="R69" s="65" t="str">
        <f>+CONCATENATE("cuerpo += leerruta(","""",L69,"""",",",0,",",A69,",","""",M69,"""",",",Q69,")")</f>
        <v>cuerpo += leerruta("https://maps.googleapis.com/maps/api/directions/json?origin=6.2203781,-75.5985868&amp;destination=6.2352856,-75.5963968&amp;alternatives=true&amp;key=AIzaSyDWOGD72p9N8ekown3glm3rbS1fN7tQm4w&amp;traffic_model=best_guess&amp;departure_time=now",0,68,"Ruta desde Calle 11 hasta Calle 31A por Carrera 76",0)</v>
      </c>
      <c r="S69" s="70" t="s">
        <v>462</v>
      </c>
      <c r="T69" s="65" t="s">
        <v>545</v>
      </c>
    </row>
    <row r="70" spans="1:20" s="5" customFormat="1" ht="22.5" customHeight="1" x14ac:dyDescent="0.25">
      <c r="A70" s="3">
        <v>69</v>
      </c>
      <c r="B70" s="2" t="s">
        <v>76</v>
      </c>
      <c r="C70" s="3" t="s">
        <v>14</v>
      </c>
      <c r="D70" s="2" t="s">
        <v>77</v>
      </c>
      <c r="E70" s="2" t="s">
        <v>78</v>
      </c>
      <c r="F70" s="4">
        <v>1.2</v>
      </c>
      <c r="G70" s="71" t="s">
        <v>73</v>
      </c>
      <c r="H70" s="2" t="s">
        <v>176</v>
      </c>
      <c r="I70" s="4" t="s">
        <v>178</v>
      </c>
      <c r="J70" s="4" t="s">
        <v>181</v>
      </c>
      <c r="K70" s="72" t="s">
        <v>569</v>
      </c>
      <c r="L70" s="5" t="s">
        <v>568</v>
      </c>
      <c r="M70" s="65" t="str">
        <f>+"Ruta desde "&amp;D70&amp;" hasta "&amp;E70&amp;" por "&amp;B70</f>
        <v>Ruta desde Calle 24 hasta Calle 14 por Carrera 43f</v>
      </c>
      <c r="N70" s="5" t="s">
        <v>567</v>
      </c>
      <c r="P70" s="5" t="s">
        <v>566</v>
      </c>
      <c r="Q70" s="3">
        <v>0</v>
      </c>
      <c r="R70" s="65" t="str">
        <f>+CONCATENATE("cuerpo += leerruta(","""",L70,"""",",",0,",",A70,",","""",M70,"""",",",Q70,")")</f>
        <v>cuerpo += leerruta("https://maps.googleapis.com/maps/api/directions/json?origin=6.2247012,-75.5713413&amp;destination=6.2149051,-75.5746056&amp;alternatives=true&amp;key=AIzaSyDWOGD72p9N8ekown3glm3rbS1fN7tQm4w&amp;traffic_model=best_guess&amp;departure_time=now",0,69,"Ruta desde Calle 24 hasta Calle 14 por Carrera 43f",0)</v>
      </c>
      <c r="S70" s="70" t="s">
        <v>462</v>
      </c>
      <c r="T70" s="65" t="s">
        <v>545</v>
      </c>
    </row>
    <row r="71" spans="1:20" s="5" customFormat="1" ht="22.5" customHeight="1" x14ac:dyDescent="0.25">
      <c r="A71" s="3">
        <v>70</v>
      </c>
      <c r="B71" s="2" t="s">
        <v>76</v>
      </c>
      <c r="C71" s="3" t="s">
        <v>9</v>
      </c>
      <c r="D71" s="2" t="s">
        <v>79</v>
      </c>
      <c r="E71" s="2" t="s">
        <v>80</v>
      </c>
      <c r="F71" s="4">
        <v>1.3</v>
      </c>
      <c r="G71" s="71" t="s">
        <v>73</v>
      </c>
      <c r="H71" s="2" t="s">
        <v>176</v>
      </c>
      <c r="I71" s="4" t="s">
        <v>178</v>
      </c>
      <c r="J71" s="4" t="s">
        <v>181</v>
      </c>
      <c r="K71" s="72" t="s">
        <v>565</v>
      </c>
      <c r="L71" s="5" t="s">
        <v>564</v>
      </c>
      <c r="M71" s="65" t="str">
        <f>+"Ruta desde "&amp;D71&amp;" hasta "&amp;E71&amp;" por "&amp;B71</f>
        <v>Ruta desde Calle 17 hasta Calle 23 por Carrera 43f</v>
      </c>
      <c r="N71" s="5" t="s">
        <v>563</v>
      </c>
      <c r="P71" s="5" t="s">
        <v>562</v>
      </c>
      <c r="Q71" s="3">
        <v>0</v>
      </c>
      <c r="R71" s="65" t="str">
        <f>+CONCATENATE("cuerpo += leerruta(","""",L71,"""",",",0,",",A71,",","""",M71,"""",",",Q71,")")</f>
        <v>cuerpo += leerruta("https://maps.googleapis.com/maps/api/directions/json?origin=6.2148886,-75.5752651&amp;destination=6.2240751,-75.5712628&amp;alternatives=true&amp;key=AIzaSyDWOGD72p9N8ekown3glm3rbS1fN7tQm4w&amp;traffic_model=best_guess&amp;departure_time=now",0,70,"Ruta desde Calle 17 hasta Calle 23 por Carrera 43f",0)</v>
      </c>
      <c r="S71" s="70" t="s">
        <v>462</v>
      </c>
      <c r="T71" s="65" t="s">
        <v>545</v>
      </c>
    </row>
    <row r="72" spans="1:20" s="5" customFormat="1" ht="22.5" customHeight="1" x14ac:dyDescent="0.25">
      <c r="A72" s="3">
        <v>71</v>
      </c>
      <c r="B72" s="2" t="s">
        <v>16</v>
      </c>
      <c r="C72" s="3" t="s">
        <v>37</v>
      </c>
      <c r="D72" s="2" t="s">
        <v>53</v>
      </c>
      <c r="E72" s="2" t="s">
        <v>30</v>
      </c>
      <c r="F72" s="4">
        <v>0.7</v>
      </c>
      <c r="G72" s="71" t="s">
        <v>73</v>
      </c>
      <c r="H72" s="2" t="s">
        <v>176</v>
      </c>
      <c r="I72" s="4" t="s">
        <v>178</v>
      </c>
      <c r="J72" s="4" t="s">
        <v>181</v>
      </c>
      <c r="K72" s="72" t="s">
        <v>561</v>
      </c>
      <c r="L72" s="5" t="s">
        <v>560</v>
      </c>
      <c r="M72" s="65" t="str">
        <f>+"Ruta desde "&amp;D72&amp;" hasta "&amp;E72&amp;" por "&amp;B72</f>
        <v>Ruta desde Avenida Las Vegas hasta Avenida El Poblado por Calle 10</v>
      </c>
      <c r="N72" s="5" t="s">
        <v>559</v>
      </c>
      <c r="P72" s="5" t="s">
        <v>558</v>
      </c>
      <c r="Q72" s="3">
        <v>0</v>
      </c>
      <c r="R72" s="65" t="str">
        <f>+CONCATENATE("cuerpo += leerruta(","""",L72,"""",",",0,",",A72,",","""",M72,"""",",",Q72,")")</f>
        <v>cuerpo += leerruta("https://maps.googleapis.com/maps/api/directions/json?origin=6.2132295,-75.5761699&amp;destination=6.2106758,-75.5706156&amp;alternatives=true&amp;key=AIzaSyDWOGD72p9N8ekown3glm3rbS1fN7tQm4w&amp;traffic_model=best_guess&amp;departure_time=now",0,71,"Ruta desde Avenida Las Vegas hasta Avenida El Poblado por Calle 10",0)</v>
      </c>
      <c r="S72" s="70" t="s">
        <v>462</v>
      </c>
      <c r="T72" s="65" t="s">
        <v>545</v>
      </c>
    </row>
    <row r="73" spans="1:20" s="5" customFormat="1" ht="22.5" customHeight="1" x14ac:dyDescent="0.25">
      <c r="A73" s="3">
        <v>72</v>
      </c>
      <c r="B73" s="2" t="s">
        <v>81</v>
      </c>
      <c r="C73" s="3" t="s">
        <v>37</v>
      </c>
      <c r="D73" s="2" t="s">
        <v>40</v>
      </c>
      <c r="E73" s="2" t="s">
        <v>30</v>
      </c>
      <c r="F73" s="4">
        <v>0.6</v>
      </c>
      <c r="G73" s="71" t="s">
        <v>73</v>
      </c>
      <c r="H73" s="2" t="s">
        <v>176</v>
      </c>
      <c r="I73" s="4" t="s">
        <v>178</v>
      </c>
      <c r="J73" s="4" t="s">
        <v>181</v>
      </c>
      <c r="K73" s="72" t="s">
        <v>557</v>
      </c>
      <c r="L73" s="5" t="s">
        <v>556</v>
      </c>
      <c r="M73" s="65" t="str">
        <f>+"Ruta desde "&amp;D73&amp;" hasta "&amp;E73&amp;" por "&amp;B73</f>
        <v>Ruta desde Avenida Ferrocarril hasta Avenida El Poblado por Calle 36</v>
      </c>
      <c r="N73" s="5" t="s">
        <v>555</v>
      </c>
      <c r="P73" s="5" t="s">
        <v>554</v>
      </c>
      <c r="Q73" s="3">
        <v>0</v>
      </c>
      <c r="R73" s="65" t="str">
        <f>+CONCATENATE("cuerpo += leerruta(","""",L73,"""",",",0,",",A73,",","""",M73,"""",",",Q73,")")</f>
        <v>cuerpo += leerruta("https://maps.googleapis.com/maps/api/directions/json?origin=6.238308,-75.5754974&amp;destination=6.2364331,-75.5705617&amp;alternatives=true&amp;key=AIzaSyDWOGD72p9N8ekown3glm3rbS1fN7tQm4w&amp;traffic_model=best_guess&amp;departure_time=now",0,72,"Ruta desde Avenida Ferrocarril hasta Avenida El Poblado por Calle 36",0)</v>
      </c>
      <c r="S73" s="70" t="s">
        <v>462</v>
      </c>
      <c r="T73" s="65" t="s">
        <v>545</v>
      </c>
    </row>
    <row r="74" spans="1:20" s="5" customFormat="1" ht="22.5" customHeight="1" x14ac:dyDescent="0.25">
      <c r="A74" s="3">
        <v>73</v>
      </c>
      <c r="B74" s="2" t="s">
        <v>82</v>
      </c>
      <c r="C74" s="3" t="s">
        <v>9</v>
      </c>
      <c r="D74" s="2" t="s">
        <v>83</v>
      </c>
      <c r="E74" s="2" t="s">
        <v>84</v>
      </c>
      <c r="F74" s="4">
        <v>0.28999999999999998</v>
      </c>
      <c r="G74" s="71" t="s">
        <v>73</v>
      </c>
      <c r="H74" s="2" t="s">
        <v>176</v>
      </c>
      <c r="I74" s="4" t="s">
        <v>178</v>
      </c>
      <c r="J74" s="4" t="s">
        <v>181</v>
      </c>
      <c r="K74" s="72" t="s">
        <v>553</v>
      </c>
      <c r="L74" s="5" t="s">
        <v>552</v>
      </c>
      <c r="M74" s="65" t="str">
        <f>+"Ruta desde "&amp;D74&amp;" hasta "&amp;E74&amp;" por "&amp;B74</f>
        <v>Ruta desde Circular 1 hasta Circular 5 por Carrera 73</v>
      </c>
      <c r="N74" s="5" t="s">
        <v>551</v>
      </c>
      <c r="P74" s="5" t="s">
        <v>550</v>
      </c>
      <c r="Q74" s="3">
        <v>0</v>
      </c>
      <c r="R74" s="65" t="str">
        <f>+CONCATENATE("cuerpo += leerruta(","""",L74,"""",",",0,",",A74,",","""",M74,"""",",",Q74,")")</f>
        <v>cuerpo += leerruta("https://maps.googleapis.com/maps/api/directions/json?origin=6.2441849,-75.5912416&amp;destination=6.2464449,-75.5923783&amp;alternatives=true&amp;key=AIzaSyDWOGD72p9N8ekown3glm3rbS1fN7tQm4w&amp;traffic_model=best_guess&amp;departure_time=now",0,73,"Ruta desde Circular 1 hasta Circular 5 por Carrera 73",0)</v>
      </c>
      <c r="S74" s="70" t="s">
        <v>462</v>
      </c>
      <c r="T74" s="65" t="s">
        <v>545</v>
      </c>
    </row>
    <row r="75" spans="1:20" s="5" customFormat="1" ht="22.5" customHeight="1" x14ac:dyDescent="0.25">
      <c r="A75" s="3">
        <v>74</v>
      </c>
      <c r="B75" s="2" t="s">
        <v>85</v>
      </c>
      <c r="C75" s="3" t="s">
        <v>14</v>
      </c>
      <c r="D75" s="2" t="s">
        <v>86</v>
      </c>
      <c r="E75" s="2" t="s">
        <v>39</v>
      </c>
      <c r="F75" s="4">
        <v>1.2</v>
      </c>
      <c r="G75" s="71" t="s">
        <v>73</v>
      </c>
      <c r="H75" s="2" t="s">
        <v>176</v>
      </c>
      <c r="I75" s="4" t="s">
        <v>178</v>
      </c>
      <c r="J75" s="4" t="s">
        <v>181</v>
      </c>
      <c r="K75" s="72" t="s">
        <v>549</v>
      </c>
      <c r="L75" s="5" t="s">
        <v>548</v>
      </c>
      <c r="M75" s="65" t="str">
        <f>+"Ruta desde "&amp;D75&amp;" hasta "&amp;E75&amp;" por "&amp;B75</f>
        <v>Ruta desde Calle 58 hasta Avenida San Juan por Girardot</v>
      </c>
      <c r="N75" s="5" t="s">
        <v>547</v>
      </c>
      <c r="P75" s="5" t="s">
        <v>546</v>
      </c>
      <c r="Q75" s="3">
        <v>0</v>
      </c>
      <c r="R75" s="65" t="str">
        <f>+CONCATENATE("cuerpo += leerruta(","""",L75,"""",",",0,",",A75,",","""",M75,"""",",",Q75,")")</f>
        <v>cuerpo += leerruta("https://maps.googleapis.com/maps/api/directions/json?origin=6.2526944,-75.5599748&amp;destination=6.2428292,-75.5650835&amp;alternatives=true&amp;key=AIzaSyDWOGD72p9N8ekown3glm3rbS1fN7tQm4w&amp;traffic_model=best_guess&amp;departure_time=now",0,74,"Ruta desde Calle 58 hasta Avenida San Juan por Girardot",0)</v>
      </c>
      <c r="S75" s="70" t="s">
        <v>462</v>
      </c>
      <c r="T75" s="65" t="s">
        <v>545</v>
      </c>
    </row>
    <row r="76" spans="1:20" s="5" customFormat="1" ht="22.5" customHeight="1" x14ac:dyDescent="0.25">
      <c r="A76" s="3">
        <v>75</v>
      </c>
      <c r="B76" s="4" t="s">
        <v>276</v>
      </c>
      <c r="C76" s="4" t="s">
        <v>276</v>
      </c>
      <c r="D76" s="4" t="s">
        <v>276</v>
      </c>
      <c r="E76" s="4" t="s">
        <v>276</v>
      </c>
      <c r="F76" s="4" t="s">
        <v>276</v>
      </c>
      <c r="G76" s="71" t="s">
        <v>276</v>
      </c>
      <c r="H76" s="4" t="s">
        <v>276</v>
      </c>
      <c r="I76" s="4" t="s">
        <v>276</v>
      </c>
      <c r="J76" s="4" t="s">
        <v>276</v>
      </c>
      <c r="K76" s="72" t="s">
        <v>544</v>
      </c>
      <c r="L76" s="5" t="s">
        <v>543</v>
      </c>
      <c r="M76" s="65" t="s">
        <v>542</v>
      </c>
      <c r="N76" s="5" t="s">
        <v>541</v>
      </c>
      <c r="P76" s="5" t="s">
        <v>540</v>
      </c>
      <c r="Q76" s="3">
        <v>0</v>
      </c>
      <c r="R76" s="65" t="str">
        <f>+CONCATENATE("cuerpo += leerruta(","""",L76,"""",",",0,",",A76,",","""",M76,"""",",",Q76,")")</f>
        <v>cuerpo += leerruta("https://maps.googleapis.com/maps/api/directions/json?origin=6.2754873,-75.5736516&amp;destination=6.2723955,-75.5907971&amp;alternatives=true&amp;key=AIzaSyDWOGD72p9N8ekown3glm3rbS1fN7tQm4w&amp;traffic_model=best_guess&amp;departure_time=now",0,75,"Ensayo",0)</v>
      </c>
      <c r="S76" s="70"/>
      <c r="T76" s="65"/>
    </row>
    <row r="77" spans="1:20" s="5" customFormat="1" ht="22.5" customHeight="1" x14ac:dyDescent="0.25">
      <c r="A77" s="3">
        <v>76</v>
      </c>
      <c r="B77" s="2" t="s">
        <v>87</v>
      </c>
      <c r="C77" s="3" t="s">
        <v>14</v>
      </c>
      <c r="D77" s="2" t="s">
        <v>18</v>
      </c>
      <c r="E77" s="2" t="s">
        <v>88</v>
      </c>
      <c r="F77" s="4">
        <v>2.9</v>
      </c>
      <c r="G77" s="71" t="s">
        <v>445</v>
      </c>
      <c r="H77" s="2" t="s">
        <v>12</v>
      </c>
      <c r="I77" s="4" t="s">
        <v>177</v>
      </c>
      <c r="J77" s="4" t="s">
        <v>181</v>
      </c>
      <c r="K77" s="72" t="s">
        <v>539</v>
      </c>
      <c r="L77" s="5" t="str">
        <f>CONCATENATE("https://maps.googleapis.com/maps/api/directions/json?origin=",N77,"&amp;destination=",P77,"&amp;alternatives=true&amp;key=AIzaSyDWOGD72p9N8ekown3glm3rbS1fN7tQm4w&amp;traffic_model=best_guess&amp;departure_time=now")</f>
        <v>https://maps.googleapis.com/maps/api/directions/json?origin=6.3107526,-75.5574664&amp;destination=6.2871338,-75.5664565&amp;alternatives=true&amp;key=AIzaSyDWOGD72p9N8ekown3glm3rbS1fN7tQm4w&amp;traffic_model=best_guess&amp;departure_time=now</v>
      </c>
      <c r="M77" s="65" t="s">
        <v>538</v>
      </c>
      <c r="N77" s="5" t="s">
        <v>537</v>
      </c>
      <c r="P77" s="5" t="s">
        <v>536</v>
      </c>
      <c r="Q77" s="3">
        <v>0</v>
      </c>
      <c r="R77" s="65" t="str">
        <f>+CONCATENATE("cuerpo += leerruta(","""",L77,"""",",",0,",",A77,",","""",M77,"""",",",Q77,")")</f>
        <v>cuerpo += leerruta("https://maps.googleapis.com/maps/api/directions/json?origin=6.3107526,-75.5574664&amp;destination=6.2871338,-75.5664565&amp;alternatives=true&amp;key=AIzaSyDWOGD72p9N8ekown3glm3rbS1fN7tQm4w&amp;traffic_model=best_guess&amp;departure_time=now",0,76,"Ruta desde Autopista Med-Bog hasta Pte Madre Laura por Avenida Paralela",0)</v>
      </c>
      <c r="S77" s="70" t="s">
        <v>462</v>
      </c>
      <c r="T77" s="65" t="s">
        <v>507</v>
      </c>
    </row>
    <row r="78" spans="1:20" s="5" customFormat="1" ht="22.5" customHeight="1" x14ac:dyDescent="0.25">
      <c r="A78" s="3">
        <v>77</v>
      </c>
      <c r="B78" s="2" t="s">
        <v>87</v>
      </c>
      <c r="C78" s="3" t="s">
        <v>9</v>
      </c>
      <c r="D78" s="2" t="s">
        <v>88</v>
      </c>
      <c r="E78" s="2" t="s">
        <v>18</v>
      </c>
      <c r="F78" s="4">
        <v>2.9</v>
      </c>
      <c r="G78" s="71" t="s">
        <v>445</v>
      </c>
      <c r="H78" s="2" t="s">
        <v>12</v>
      </c>
      <c r="I78" s="4" t="s">
        <v>177</v>
      </c>
      <c r="J78" s="4" t="s">
        <v>181</v>
      </c>
      <c r="K78" s="72" t="s">
        <v>535</v>
      </c>
      <c r="L78" s="5" t="str">
        <f>CONCATENATE("https://maps.googleapis.com/maps/api/directions/json?origin=",N78,"&amp;destination=",P78,"&amp;alternatives=true&amp;key=AIzaSyDWOGD72p9N8ekown3glm3rbS1fN7tQm4w&amp;traffic_model=best_guess&amp;departure_time=now")</f>
        <v>https://maps.googleapis.com/maps/api/directions/json?origin=6.2870913,-75.5663703&amp;destination=6.3106903,-75.5573531&amp;alternatives=true&amp;key=AIzaSyDWOGD72p9N8ekown3glm3rbS1fN7tQm4w&amp;traffic_model=best_guess&amp;departure_time=now</v>
      </c>
      <c r="M78" s="65" t="s">
        <v>534</v>
      </c>
      <c r="N78" s="5" t="s">
        <v>533</v>
      </c>
      <c r="P78" s="5" t="s">
        <v>532</v>
      </c>
      <c r="Q78" s="3">
        <v>0</v>
      </c>
      <c r="R78" s="65" t="str">
        <f>+CONCATENATE("cuerpo += leerruta(","""",L78,"""",",",0,",",A78,",","""",M78,"""",",",Q78,")")</f>
        <v>cuerpo += leerruta("https://maps.googleapis.com/maps/api/directions/json?origin=6.2870913,-75.5663703&amp;destination=6.3106903,-75.5573531&amp;alternatives=true&amp;key=AIzaSyDWOGD72p9N8ekown3glm3rbS1fN7tQm4w&amp;traffic_model=best_guess&amp;departure_time=now",0,77,"Ruta desde Pte Madre Laura hasta Autopista Med-Bog  por Avenida Paralela",0)</v>
      </c>
      <c r="S78" s="70" t="s">
        <v>462</v>
      </c>
      <c r="T78" s="65" t="s">
        <v>507</v>
      </c>
    </row>
    <row r="79" spans="1:20" s="5" customFormat="1" ht="22.5" customHeight="1" x14ac:dyDescent="0.25">
      <c r="A79" s="3">
        <v>78</v>
      </c>
      <c r="B79" s="2" t="s">
        <v>27</v>
      </c>
      <c r="C79" s="3" t="s">
        <v>9</v>
      </c>
      <c r="D79" s="2" t="s">
        <v>89</v>
      </c>
      <c r="E79" s="2" t="s">
        <v>28</v>
      </c>
      <c r="F79" s="4">
        <v>1.9</v>
      </c>
      <c r="G79" s="71" t="s">
        <v>445</v>
      </c>
      <c r="H79" s="2" t="s">
        <v>12</v>
      </c>
      <c r="I79" s="4" t="s">
        <v>177</v>
      </c>
      <c r="J79" s="4" t="s">
        <v>181</v>
      </c>
      <c r="K79" s="72" t="s">
        <v>531</v>
      </c>
      <c r="L79" s="5" t="str">
        <f>CONCATENATE("https://maps.googleapis.com/maps/api/directions/json?origin=",N79,"&amp;destination=",P79,"&amp;alternatives=true&amp;key=AIzaSyDWOGD72p9N8ekown3glm3rbS1fN7tQm4w&amp;traffic_model=best_guess&amp;departure_time=now")</f>
        <v>https://maps.googleapis.com/maps/api/directions/json?origin=6.2227367,-75.5650938&amp;destination=6.2372666,-75.5697952&amp;alternatives=true&amp;key=AIzaSyDWOGD72p9N8ekown3glm3rbS1fN7tQm4w&amp;traffic_model=best_guess&amp;departure_time=now</v>
      </c>
      <c r="M79" s="65" t="s">
        <v>530</v>
      </c>
      <c r="N79" s="5" t="s">
        <v>529</v>
      </c>
      <c r="P79" s="5" t="s">
        <v>528</v>
      </c>
      <c r="Q79" s="3">
        <v>0</v>
      </c>
      <c r="R79" s="65" t="str">
        <f>+CONCATENATE("cuerpo += leerruta(","""",L79,"""",",",0,",",A79,",","""",M79,"""",",",Q79,")")</f>
        <v>cuerpo += leerruta("https://maps.googleapis.com/maps/api/directions/json?origin=6.2227367,-75.5650938&amp;destination=6.2372666,-75.5697952&amp;alternatives=true&amp;key=AIzaSyDWOGD72p9N8ekown3glm3rbS1fN7tQm4w&amp;traffic_model=best_guess&amp;departure_time=now",0,78,"Ruta desde Fonda La Molienda hasta glorieta de Sandiego por Av. Las Palmas",0)</v>
      </c>
      <c r="S79" s="70" t="s">
        <v>462</v>
      </c>
      <c r="T79" s="65" t="s">
        <v>516</v>
      </c>
    </row>
    <row r="80" spans="1:20" s="5" customFormat="1" ht="22.5" customHeight="1" x14ac:dyDescent="0.25">
      <c r="A80" s="3">
        <v>79</v>
      </c>
      <c r="B80" s="2" t="s">
        <v>27</v>
      </c>
      <c r="C80" s="3" t="s">
        <v>14</v>
      </c>
      <c r="D80" s="2" t="s">
        <v>89</v>
      </c>
      <c r="E80" s="2" t="s">
        <v>90</v>
      </c>
      <c r="F80" s="4">
        <v>13.4</v>
      </c>
      <c r="G80" s="71" t="s">
        <v>445</v>
      </c>
      <c r="H80" s="2" t="s">
        <v>12</v>
      </c>
      <c r="I80" s="4" t="s">
        <v>177</v>
      </c>
      <c r="J80" s="4" t="s">
        <v>181</v>
      </c>
      <c r="K80" s="72" t="s">
        <v>527</v>
      </c>
      <c r="L80" s="5" t="str">
        <f>CONCATENATE("https://maps.googleapis.com/maps/api/directions/json?origin=",N80,"&amp;destination=",P80,"&amp;alternatives=true&amp;key=AIzaSyDWOGD72p9N8ekown3glm3rbS1fN7tQm4w&amp;traffic_model=best_guess&amp;departure_time=now")</f>
        <v>https://maps.googleapis.com/maps/api/directions/json?origin=6.2227395,-75.5651738&amp;destination=6.1536119,-75.5415262&amp;alternatives=true&amp;key=AIzaSyDWOGD72p9N8ekown3glm3rbS1fN7tQm4w&amp;traffic_model=best_guess&amp;departure_time=now</v>
      </c>
      <c r="M80" s="65" t="s">
        <v>526</v>
      </c>
      <c r="N80" s="5" t="s">
        <v>525</v>
      </c>
      <c r="P80" s="5" t="s">
        <v>524</v>
      </c>
      <c r="Q80" s="3">
        <v>0</v>
      </c>
      <c r="R80" s="65" t="str">
        <f>+CONCATENATE("cuerpo += leerruta(","""",L80,"""",",",0,",",A80,",","""",M80,"""",",",Q80,")")</f>
        <v>cuerpo += leerruta("https://maps.googleapis.com/maps/api/directions/json?origin=6.2227395,-75.5651738&amp;destination=6.1536119,-75.5415262&amp;alternatives=true&amp;key=AIzaSyDWOGD72p9N8ekown3glm3rbS1fN7tQm4w&amp;traffic_model=best_guess&amp;departure_time=now",0,79,"Ruta desde Fonda La Molienda hasta El alto de Las Palmas por Av. Las Palmas",0)</v>
      </c>
      <c r="S80" s="70" t="s">
        <v>462</v>
      </c>
      <c r="T80" s="65" t="s">
        <v>516</v>
      </c>
    </row>
    <row r="81" spans="1:20" s="5" customFormat="1" ht="22.5" customHeight="1" x14ac:dyDescent="0.25">
      <c r="A81" s="3">
        <v>80</v>
      </c>
      <c r="B81" s="2" t="s">
        <v>30</v>
      </c>
      <c r="C81" s="3" t="s">
        <v>14</v>
      </c>
      <c r="D81" s="2" t="s">
        <v>91</v>
      </c>
      <c r="E81" s="2" t="s">
        <v>31</v>
      </c>
      <c r="F81" s="4">
        <v>3.2</v>
      </c>
      <c r="G81" s="71" t="s">
        <v>445</v>
      </c>
      <c r="H81" s="2" t="s">
        <v>176</v>
      </c>
      <c r="I81" s="4" t="s">
        <v>178</v>
      </c>
      <c r="J81" s="4" t="s">
        <v>181</v>
      </c>
      <c r="K81" s="72" t="s">
        <v>523</v>
      </c>
      <c r="L81" s="5" t="str">
        <f>CONCATENATE("https://maps.googleapis.com/maps/api/directions/json?origin=",N81,"&amp;destination=",P81,"&amp;alternatives=true&amp;key=AIzaSyDWOGD72p9N8ekown3glm3rbS1fN7tQm4w&amp;traffic_model=best_guess&amp;departure_time=now")</f>
        <v>https://maps.googleapis.com/maps/api/directions/json?origin=6.2198017,-75.5695772&amp;destination=6.1926276,-75.5764583&amp;alternatives=true&amp;key=AIzaSyDWOGD72p9N8ekown3glm3rbS1fN7tQm4w&amp;traffic_model=best_guess&amp;departure_time=now</v>
      </c>
      <c r="M81" s="65" t="s">
        <v>522</v>
      </c>
      <c r="N81" s="5" t="s">
        <v>517</v>
      </c>
      <c r="P81" s="5" t="s">
        <v>521</v>
      </c>
      <c r="Q81" s="3">
        <v>0</v>
      </c>
      <c r="R81" s="65" t="str">
        <f>+CONCATENATE("cuerpo += leerruta(","""",L81,"""",",",0,",",A81,",","""",M81,"""",",",Q81,")")</f>
        <v>cuerpo += leerruta("https://maps.googleapis.com/maps/api/directions/json?origin=6.2198017,-75.5695772&amp;destination=6.1926276,-75.5764583&amp;alternatives=true&amp;key=AIzaSyDWOGD72p9N8ekown3glm3rbS1fN7tQm4w&amp;traffic_model=best_guess&amp;departure_time=now",0,80,"Ruta desde la calle 19 hasta la calle 12S por Av. El Poblado",0)</v>
      </c>
      <c r="S81" s="70" t="s">
        <v>462</v>
      </c>
      <c r="T81" s="65" t="s">
        <v>516</v>
      </c>
    </row>
    <row r="82" spans="1:20" s="5" customFormat="1" ht="22.5" customHeight="1" x14ac:dyDescent="0.25">
      <c r="A82" s="3">
        <v>81</v>
      </c>
      <c r="B82" s="2" t="s">
        <v>30</v>
      </c>
      <c r="C82" s="3" t="s">
        <v>9</v>
      </c>
      <c r="D82" s="2" t="s">
        <v>31</v>
      </c>
      <c r="E82" s="2" t="s">
        <v>91</v>
      </c>
      <c r="F82" s="4">
        <v>3.2</v>
      </c>
      <c r="G82" s="71" t="s">
        <v>445</v>
      </c>
      <c r="H82" s="2" t="s">
        <v>176</v>
      </c>
      <c r="I82" s="4" t="s">
        <v>178</v>
      </c>
      <c r="J82" s="4" t="s">
        <v>181</v>
      </c>
      <c r="K82" s="72" t="s">
        <v>520</v>
      </c>
      <c r="L82" s="5" t="str">
        <f>CONCATENATE("https://maps.googleapis.com/maps/api/directions/json?origin=",N82,"&amp;destination=",P82,"&amp;alternatives=true&amp;key=AIzaSyDWOGD72p9N8ekown3glm3rbS1fN7tQm4w&amp;traffic_model=best_guess&amp;departure_time=now")</f>
        <v>https://maps.googleapis.com/maps/api/directions/json?origin=6.1926193,-75.5763436&amp;destination=6.2198017,-75.5695772&amp;alternatives=true&amp;key=AIzaSyDWOGD72p9N8ekown3glm3rbS1fN7tQm4w&amp;traffic_model=best_guess&amp;departure_time=now</v>
      </c>
      <c r="M82" s="65" t="s">
        <v>519</v>
      </c>
      <c r="N82" s="5" t="s">
        <v>518</v>
      </c>
      <c r="P82" s="5" t="s">
        <v>517</v>
      </c>
      <c r="Q82" s="3">
        <v>0</v>
      </c>
      <c r="R82" s="65" t="str">
        <f>+CONCATENATE("cuerpo += leerruta(","""",L82,"""",",",0,",",A82,",","""",M82,"""",",",Q82,")")</f>
        <v>cuerpo += leerruta("https://maps.googleapis.com/maps/api/directions/json?origin=6.1926193,-75.5763436&amp;destination=6.2198017,-75.5695772&amp;alternatives=true&amp;key=AIzaSyDWOGD72p9N8ekown3glm3rbS1fN7tQm4w&amp;traffic_model=best_guess&amp;departure_time=now",0,81,"Ruta desde la calle 12S hasta la calle 19 por Av. El Poblado",0)</v>
      </c>
      <c r="S82" s="70" t="s">
        <v>462</v>
      </c>
      <c r="T82" s="65" t="s">
        <v>516</v>
      </c>
    </row>
    <row r="83" spans="1:20" s="5" customFormat="1" ht="22.5" customHeight="1" x14ac:dyDescent="0.25">
      <c r="A83" s="3">
        <v>82</v>
      </c>
      <c r="B83" s="2" t="s">
        <v>53</v>
      </c>
      <c r="C83" s="3" t="s">
        <v>9</v>
      </c>
      <c r="D83" s="2" t="s">
        <v>23</v>
      </c>
      <c r="E83" s="2" t="s">
        <v>31</v>
      </c>
      <c r="F83" s="4">
        <v>4.0999999999999996</v>
      </c>
      <c r="G83" s="71" t="s">
        <v>445</v>
      </c>
      <c r="H83" s="2" t="s">
        <v>176</v>
      </c>
      <c r="I83" s="4" t="s">
        <v>178</v>
      </c>
      <c r="J83" s="4" t="s">
        <v>181</v>
      </c>
      <c r="K83" s="72" t="s">
        <v>515</v>
      </c>
      <c r="L83" s="5" t="str">
        <f>CONCATENATE("https://maps.googleapis.com/maps/api/directions/json?origin=",N83,"&amp;destination=",P83,"&amp;alternatives=true&amp;key=AIzaSyDWOGD72p9N8ekown3glm3rbS1fN7tQm4w&amp;traffic_model=best_guess&amp;departure_time=now")</f>
        <v>https://maps.googleapis.com/maps/api/directions/json?origin=6.2311242,-75.5745741&amp;destination=6.1947359,-75.5795156&amp;alternatives=true&amp;key=AIzaSyDWOGD72p9N8ekown3glm3rbS1fN7tQm4w&amp;traffic_model=best_guess&amp;departure_time=now</v>
      </c>
      <c r="M83" s="65" t="s">
        <v>514</v>
      </c>
      <c r="N83" s="5" t="s">
        <v>513</v>
      </c>
      <c r="P83" s="5" t="s">
        <v>512</v>
      </c>
      <c r="Q83" s="3">
        <v>0</v>
      </c>
      <c r="R83" s="65" t="str">
        <f>+CONCATENATE("cuerpo += leerruta(","""",L83,"""",",",0,",",A83,",","""",M83,"""",",",Q83,")")</f>
        <v>cuerpo += leerruta("https://maps.googleapis.com/maps/api/directions/json?origin=6.2311242,-75.5745741&amp;destination=6.1947359,-75.5795156&amp;alternatives=true&amp;key=AIzaSyDWOGD72p9N8ekown3glm3rbS1fN7tQm4w&amp;traffic_model=best_guess&amp;departure_time=now",0,82,"Ruta desde la calle 30 hasta la calle 12s por Av. Las Vegas",0)</v>
      </c>
      <c r="S83" s="70" t="s">
        <v>462</v>
      </c>
      <c r="T83" s="65" t="s">
        <v>507</v>
      </c>
    </row>
    <row r="84" spans="1:20" s="5" customFormat="1" ht="22.5" customHeight="1" x14ac:dyDescent="0.25">
      <c r="A84" s="3">
        <v>83</v>
      </c>
      <c r="B84" s="2" t="s">
        <v>53</v>
      </c>
      <c r="C84" s="3" t="s">
        <v>14</v>
      </c>
      <c r="D84" s="2" t="s">
        <v>31</v>
      </c>
      <c r="E84" s="2" t="s">
        <v>23</v>
      </c>
      <c r="F84" s="4">
        <v>4.0999999999999996</v>
      </c>
      <c r="G84" s="71" t="s">
        <v>445</v>
      </c>
      <c r="H84" s="2" t="s">
        <v>176</v>
      </c>
      <c r="I84" s="4" t="s">
        <v>178</v>
      </c>
      <c r="J84" s="4" t="s">
        <v>181</v>
      </c>
      <c r="K84" s="72" t="s">
        <v>511</v>
      </c>
      <c r="L84" s="5" t="str">
        <f>CONCATENATE("https://maps.googleapis.com/maps/api/directions/json?origin=",N84,"&amp;destination=",P84,"&amp;alternatives=true&amp;key=AIzaSyDWOGD72p9N8ekown3glm3rbS1fN7tQm4w&amp;traffic_model=best_guess&amp;departure_time=now")</f>
        <v>https://maps.googleapis.com/maps/api/directions/json?origin=6.1945418,-75.5794885&amp;destination=6.2307689,-75.5744471&amp;alternatives=true&amp;key=AIzaSyDWOGD72p9N8ekown3glm3rbS1fN7tQm4w&amp;traffic_model=best_guess&amp;departure_time=now</v>
      </c>
      <c r="M84" s="65" t="s">
        <v>510</v>
      </c>
      <c r="N84" s="5" t="s">
        <v>509</v>
      </c>
      <c r="P84" s="5" t="s">
        <v>508</v>
      </c>
      <c r="Q84" s="3">
        <v>0</v>
      </c>
      <c r="R84" s="65" t="str">
        <f>+CONCATENATE("cuerpo += leerruta(","""",L84,"""",",",0,",",A84,",","""",M84,"""",",",Q84,")")</f>
        <v>cuerpo += leerruta("https://maps.googleapis.com/maps/api/directions/json?origin=6.1945418,-75.5794885&amp;destination=6.2307689,-75.5744471&amp;alternatives=true&amp;key=AIzaSyDWOGD72p9N8ekown3glm3rbS1fN7tQm4w&amp;traffic_model=best_guess&amp;departure_time=now",0,83,"Ruta desde la calle 12s hasta la calle 30 por Av. Las Vegas",0)</v>
      </c>
      <c r="S84" s="70" t="s">
        <v>462</v>
      </c>
      <c r="T84" s="65" t="s">
        <v>507</v>
      </c>
    </row>
    <row r="85" spans="1:20" s="5" customFormat="1" ht="22.5" customHeight="1" x14ac:dyDescent="0.25">
      <c r="A85" s="3">
        <v>84</v>
      </c>
      <c r="B85" s="2" t="s">
        <v>92</v>
      </c>
      <c r="C85" s="3" t="s">
        <v>34</v>
      </c>
      <c r="D85" s="2" t="s">
        <v>93</v>
      </c>
      <c r="E85" s="2" t="s">
        <v>63</v>
      </c>
      <c r="F85" s="4">
        <v>1.2</v>
      </c>
      <c r="G85" s="71" t="s">
        <v>94</v>
      </c>
      <c r="H85" s="2" t="s">
        <v>176</v>
      </c>
      <c r="I85" s="4" t="s">
        <v>178</v>
      </c>
      <c r="J85" s="4" t="s">
        <v>181</v>
      </c>
      <c r="K85" s="72" t="s">
        <v>506</v>
      </c>
      <c r="L85" s="5" t="str">
        <f>CONCATENATE("https://maps.googleapis.com/maps/api/directions/json?origin=",N85,"&amp;destination=",P85,"&amp;alternatives=true&amp;key=AIzaSyDWOGD72p9N8ekown3glm3rbS1fN7tQm4w&amp;traffic_model=best_guess&amp;departure_time=now")</f>
        <v>https://maps.googleapis.com/maps/api/directions/json?origin=6.2778456,-75.5702684&amp;destination=6.2754533,-75.5736877&amp;alternatives=true&amp;key=AIzaSyDWOGD72p9N8ekown3glm3rbS1fN7tQm4w&amp;traffic_model=best_guess&amp;departure_time=now</v>
      </c>
      <c r="M85" s="65" t="s">
        <v>505</v>
      </c>
      <c r="N85" s="5" t="str">
        <f>MID(K85,33,21)</f>
        <v>6.2778456,-75.5702684</v>
      </c>
      <c r="P85" s="5" t="str">
        <f>MID(K85,55,21)</f>
        <v>6.2754533,-75.5736877</v>
      </c>
      <c r="Q85" s="3">
        <v>0</v>
      </c>
      <c r="R85" s="65" t="str">
        <f>+CONCATENATE("cuerpo += leerruta(","""",L85,"""",",",0,",",A85,",","""",M85,"""",",",Q85,")")</f>
        <v>cuerpo += leerruta("https://maps.googleapis.com/maps/api/directions/json?origin=6.2778456,-75.5702684&amp;destination=6.2754533,-75.5736877&amp;alternatives=true&amp;key=AIzaSyDWOGD72p9N8ekown3glm3rbS1fN7tQm4w&amp;traffic_model=best_guess&amp;departure_time=now",0,84,"Ruta desde Estacion Caribe hasta Carrera 65 por Glorieta Terminal del Norte",0)</v>
      </c>
      <c r="S85" s="70" t="s">
        <v>435</v>
      </c>
      <c r="T85" s="65" t="s">
        <v>484</v>
      </c>
    </row>
    <row r="86" spans="1:20" s="5" customFormat="1" ht="22.5" customHeight="1" x14ac:dyDescent="0.25">
      <c r="A86" s="3">
        <v>85</v>
      </c>
      <c r="B86" s="2" t="s">
        <v>92</v>
      </c>
      <c r="C86" s="3" t="s">
        <v>37</v>
      </c>
      <c r="D86" s="2" t="s">
        <v>63</v>
      </c>
      <c r="E86" s="2" t="s">
        <v>95</v>
      </c>
      <c r="F86" s="4">
        <v>1.6</v>
      </c>
      <c r="G86" s="71" t="s">
        <v>94</v>
      </c>
      <c r="H86" s="2" t="s">
        <v>176</v>
      </c>
      <c r="I86" s="4" t="s">
        <v>178</v>
      </c>
      <c r="J86" s="4" t="s">
        <v>181</v>
      </c>
      <c r="K86" s="72" t="s">
        <v>504</v>
      </c>
      <c r="L86" s="5" t="str">
        <f>CONCATENATE("https://maps.googleapis.com/maps/api/directions/json?origin=",N86,"&amp;destination=",P86,"&amp;alternatives=true&amp;key=AIzaSyDWOGD72p9N8ekown3glm3rbS1fN7tQm4w&amp;traffic_model=best_guess&amp;departure_time=now")</f>
        <v>https://maps.googleapis.com/maps/api/directions/json?origin=6.2763439,-75.5733642&amp;destination=6.2782238,-75.5702188&amp;alternatives=true&amp;key=AIzaSyDWOGD72p9N8ekown3glm3rbS1fN7tQm4w&amp;traffic_model=best_guess&amp;departure_time=now</v>
      </c>
      <c r="M86" s="65" t="s">
        <v>503</v>
      </c>
      <c r="N86" s="5" t="s">
        <v>502</v>
      </c>
      <c r="P86" s="5" t="s">
        <v>501</v>
      </c>
      <c r="Q86" s="3">
        <v>0</v>
      </c>
      <c r="R86" s="65" t="str">
        <f>+CONCATENATE("cuerpo += leerruta(","""",L86,"""",",",0,",",A86,",","""",M86,"""",",",Q86,")")</f>
        <v>cuerpo += leerruta("https://maps.googleapis.com/maps/api/directions/json?origin=6.2763439,-75.5733642&amp;destination=6.2782238,-75.5702188&amp;alternatives=true&amp;key=AIzaSyDWOGD72p9N8ekown3glm3rbS1fN7tQm4w&amp;traffic_model=best_guess&amp;departure_time=now",0,85,"Ruta desde Carrera 65 hasta Estacion Caribe por Glorieta Terminal del Norte",0)</v>
      </c>
      <c r="S86" s="70" t="s">
        <v>435</v>
      </c>
      <c r="T86" s="65" t="s">
        <v>484</v>
      </c>
    </row>
    <row r="87" spans="1:20" s="5" customFormat="1" ht="22.5" customHeight="1" x14ac:dyDescent="0.25">
      <c r="A87" s="3">
        <v>86</v>
      </c>
      <c r="B87" s="2" t="s">
        <v>96</v>
      </c>
      <c r="C87" s="3" t="s">
        <v>34</v>
      </c>
      <c r="D87" s="2" t="s">
        <v>63</v>
      </c>
      <c r="E87" s="2" t="s">
        <v>21</v>
      </c>
      <c r="F87" s="4">
        <v>2</v>
      </c>
      <c r="G87" s="71" t="s">
        <v>94</v>
      </c>
      <c r="H87" s="2" t="s">
        <v>176</v>
      </c>
      <c r="I87" s="4" t="s">
        <v>178</v>
      </c>
      <c r="J87" s="4" t="s">
        <v>181</v>
      </c>
      <c r="K87" s="72" t="s">
        <v>500</v>
      </c>
      <c r="L87" s="5" t="str">
        <f>CONCATENATE("https://maps.googleapis.com/maps/api/directions/json?origin=",N87,"&amp;destination=",P87,"&amp;alternatives=true&amp;key=AIzaSyDWOGD72p9N8ekown3glm3rbS1fN7tQm4w&amp;traffic_model=best_guess&amp;departure_time=now")</f>
        <v>https://maps.googleapis.com/maps/api/directions/json?origin=6.2754779,-75.5735943&amp;destination=6.2724167,-75.590798&amp;alternatives=true&amp;key=AIzaSyDWOGD72p9N8ekown3glm3rbS1fN7tQm4w&amp;traffic_model=best_guess&amp;departure_time=now</v>
      </c>
      <c r="M87" s="65" t="s">
        <v>499</v>
      </c>
      <c r="N87" s="5" t="s">
        <v>498</v>
      </c>
      <c r="P87" s="5" t="s">
        <v>497</v>
      </c>
      <c r="Q87" s="3">
        <v>0</v>
      </c>
      <c r="R87" s="65" t="str">
        <f>+CONCATENATE("cuerpo += leerruta(","""",L87,"""",",",0,",",A87,",","""",M87,"""",",",Q87,")")</f>
        <v>cuerpo += leerruta("https://maps.googleapis.com/maps/api/directions/json?origin=6.2754779,-75.5735943&amp;destination=6.2724167,-75.590798&amp;alternatives=true&amp;key=AIzaSyDWOGD72p9N8ekown3glm3rbS1fN7tQm4w&amp;traffic_model=best_guess&amp;departure_time=now",0,86,"Ruta desde Carrera 65 hasta Calle 65 por Transversal 78",0)</v>
      </c>
      <c r="S87" s="70" t="s">
        <v>435</v>
      </c>
      <c r="T87" s="65" t="s">
        <v>484</v>
      </c>
    </row>
    <row r="88" spans="1:20" s="5" customFormat="1" ht="22.5" customHeight="1" x14ac:dyDescent="0.25">
      <c r="A88" s="3">
        <v>87</v>
      </c>
      <c r="B88" s="2" t="s">
        <v>96</v>
      </c>
      <c r="C88" s="3" t="s">
        <v>37</v>
      </c>
      <c r="D88" s="2" t="s">
        <v>97</v>
      </c>
      <c r="E88" s="2" t="s">
        <v>63</v>
      </c>
      <c r="F88" s="4">
        <v>2.2000000000000002</v>
      </c>
      <c r="G88" s="71" t="s">
        <v>94</v>
      </c>
      <c r="H88" s="2" t="s">
        <v>176</v>
      </c>
      <c r="I88" s="4" t="s">
        <v>178</v>
      </c>
      <c r="J88" s="4" t="s">
        <v>181</v>
      </c>
      <c r="K88" s="72" t="s">
        <v>496</v>
      </c>
      <c r="L88" s="5" t="str">
        <f>CONCATENATE("https://maps.googleapis.com/maps/api/directions/json?origin=",N88,"&amp;destination=",P88,"&amp;alternatives=true&amp;key=AIzaSyDWOGD72p9N8ekown3glm3rbS1fN7tQm4w&amp;traffic_model=best_guess&amp;departure_time=now")</f>
        <v>https://maps.googleapis.com/maps/api/directions/json?origin=6.2723665,-75.5908883&amp;destination=6.2763284,-75.5734508&amp;alternatives=true&amp;key=AIzaSyDWOGD72p9N8ekown3glm3rbS1fN7tQm4w&amp;traffic_model=best_guess&amp;departure_time=now</v>
      </c>
      <c r="M88" s="65" t="s">
        <v>495</v>
      </c>
      <c r="N88" s="5" t="s">
        <v>494</v>
      </c>
      <c r="P88" s="5" t="s">
        <v>493</v>
      </c>
      <c r="Q88" s="3">
        <v>0</v>
      </c>
      <c r="R88" s="65" t="str">
        <f>+CONCATENATE("cuerpo += leerruta(","""",L88,"""",",",0,",",A88,",","""",M88,"""",",",Q88,")")</f>
        <v>cuerpo += leerruta("https://maps.googleapis.com/maps/api/directions/json?origin=6.2723665,-75.5908883&amp;destination=6.2763284,-75.5734508&amp;alternatives=true&amp;key=AIzaSyDWOGD72p9N8ekown3glm3rbS1fN7tQm4w&amp;traffic_model=best_guess&amp;departure_time=now",0,87,"Ruta desde Calle 65 hasta Carrera 65 por Transversal 78",0)</v>
      </c>
      <c r="S88" s="70" t="s">
        <v>435</v>
      </c>
      <c r="T88" s="65" t="s">
        <v>484</v>
      </c>
    </row>
    <row r="89" spans="1:20" s="5" customFormat="1" ht="22.5" customHeight="1" x14ac:dyDescent="0.25">
      <c r="A89" s="3">
        <v>88</v>
      </c>
      <c r="B89" s="2" t="s">
        <v>98</v>
      </c>
      <c r="C89" s="3" t="s">
        <v>14</v>
      </c>
      <c r="D89" s="2" t="s">
        <v>21</v>
      </c>
      <c r="E89" s="2" t="s">
        <v>23</v>
      </c>
      <c r="F89" s="4">
        <v>5</v>
      </c>
      <c r="G89" s="71" t="s">
        <v>94</v>
      </c>
      <c r="H89" s="2" t="s">
        <v>176</v>
      </c>
      <c r="I89" s="4" t="s">
        <v>178</v>
      </c>
      <c r="J89" s="4" t="s">
        <v>181</v>
      </c>
      <c r="K89" s="72" t="s">
        <v>492</v>
      </c>
      <c r="L89" s="5" t="str">
        <f>CONCATENATE("https://maps.googleapis.com/maps/api/directions/json?origin=",N89,"&amp;destination=",P89,"&amp;alternatives=true&amp;key=AIzaSyDWOGD72p9N8ekown3glm3rbS1fN7tQm4w&amp;traffic_model=best_guess&amp;departure_time=now")</f>
        <v>https://maps.googleapis.com/maps/api/directions/json?origin=6.2733769,-75.5931027&amp;destination=6.2316309,-75.6021964&amp;alternatives=true&amp;key=AIzaSyDWOGD72p9N8ekown3glm3rbS1fN7tQm4w&amp;traffic_model=best_guess&amp;departure_time=now</v>
      </c>
      <c r="M89" s="65" t="s">
        <v>491</v>
      </c>
      <c r="N89" s="5" t="s">
        <v>490</v>
      </c>
      <c r="P89" s="5" t="s">
        <v>489</v>
      </c>
      <c r="Q89" s="3">
        <v>0</v>
      </c>
      <c r="R89" s="65" t="str">
        <f>+CONCATENATE("cuerpo += leerruta(","""",L89,"""",",",0,",",A89,",","""",M89,"""",",",Q89,")")</f>
        <v>cuerpo += leerruta("https://maps.googleapis.com/maps/api/directions/json?origin=6.2733769,-75.5931027&amp;destination=6.2316309,-75.6021964&amp;alternatives=true&amp;key=AIzaSyDWOGD72p9N8ekown3glm3rbS1fN7tQm4w&amp;traffic_model=best_guess&amp;departure_time=now",0,88,"Ruta desde Calle 65 hasta Calle 30 por Avenida 80",0)</v>
      </c>
      <c r="S89" s="70" t="s">
        <v>435</v>
      </c>
      <c r="T89" s="65" t="s">
        <v>484</v>
      </c>
    </row>
    <row r="90" spans="1:20" s="5" customFormat="1" ht="22.5" customHeight="1" x14ac:dyDescent="0.25">
      <c r="A90" s="3">
        <v>89</v>
      </c>
      <c r="B90" s="2" t="s">
        <v>98</v>
      </c>
      <c r="C90" s="3" t="s">
        <v>9</v>
      </c>
      <c r="D90" s="2" t="s">
        <v>23</v>
      </c>
      <c r="E90" s="2" t="s">
        <v>21</v>
      </c>
      <c r="F90" s="4">
        <v>5</v>
      </c>
      <c r="G90" s="71" t="s">
        <v>94</v>
      </c>
      <c r="H90" s="2" t="s">
        <v>176</v>
      </c>
      <c r="I90" s="4" t="s">
        <v>178</v>
      </c>
      <c r="J90" s="4" t="s">
        <v>181</v>
      </c>
      <c r="K90" s="72" t="s">
        <v>488</v>
      </c>
      <c r="L90" s="5" t="str">
        <f>CONCATENATE("https://maps.googleapis.com/maps/api/directions/json?origin=",N90,"&amp;destination=",P90,"&amp;alternatives=true&amp;key=AIzaSyDWOGD72p9N8ekown3glm3rbS1fN7tQm4w&amp;traffic_model=best_guess&amp;departure_time=now")</f>
        <v>https://maps.googleapis.com/maps/api/directions/json?origin=6.2317453,-75.6020968&amp;destination=6.2733381,-75.5930151&amp;alternatives=true&amp;key=AIzaSyDWOGD72p9N8ekown3glm3rbS1fN7tQm4w&amp;traffic_model=best_guess&amp;departure_time=now</v>
      </c>
      <c r="M90" s="65" t="s">
        <v>487</v>
      </c>
      <c r="N90" s="5" t="s">
        <v>486</v>
      </c>
      <c r="P90" s="5" t="s">
        <v>485</v>
      </c>
      <c r="Q90" s="3">
        <v>0</v>
      </c>
      <c r="R90" s="65" t="str">
        <f>+CONCATENATE("cuerpo += leerruta(","""",L90,"""",",",0,",",A90,",","""",M90,"""",",",Q90,")")</f>
        <v>cuerpo += leerruta("https://maps.googleapis.com/maps/api/directions/json?origin=6.2317453,-75.6020968&amp;destination=6.2733381,-75.5930151&amp;alternatives=true&amp;key=AIzaSyDWOGD72p9N8ekown3glm3rbS1fN7tQm4w&amp;traffic_model=best_guess&amp;departure_time=now",0,89,"Ruta desde Calle 30 hasta Calle 65 por Avenida 80",0)</v>
      </c>
      <c r="S90" s="70" t="s">
        <v>435</v>
      </c>
      <c r="T90" s="65" t="s">
        <v>484</v>
      </c>
    </row>
    <row r="91" spans="1:20" s="5" customFormat="1" ht="22.5" customHeight="1" x14ac:dyDescent="0.25">
      <c r="A91" s="3">
        <v>90</v>
      </c>
      <c r="B91" s="2" t="s">
        <v>13</v>
      </c>
      <c r="C91" s="3" t="s">
        <v>14</v>
      </c>
      <c r="D91" s="2" t="s">
        <v>16</v>
      </c>
      <c r="E91" s="2" t="s">
        <v>48</v>
      </c>
      <c r="F91" s="4">
        <v>4.0999999999999996</v>
      </c>
      <c r="G91" s="71" t="s">
        <v>445</v>
      </c>
      <c r="H91" s="2" t="s">
        <v>176</v>
      </c>
      <c r="I91" s="4" t="s">
        <v>177</v>
      </c>
      <c r="J91" s="4" t="s">
        <v>181</v>
      </c>
      <c r="K91" s="72" t="s">
        <v>483</v>
      </c>
      <c r="L91" s="5" t="str">
        <f>CONCATENATE("https://maps.googleapis.com/maps/api/directions/json?origin=",N91,"&amp;destination=",P91,"&amp;alternatives=true&amp;key=AIzaSyDWOGD72p9N8ekown3glm3rbS1fN7tQm4w&amp;traffic_model=best_guess&amp;departure_time=now")</f>
        <v>https://maps.googleapis.com/maps/api/directions/json?origin=6.2316175,-75.5758909&amp;destination=6.1953041,-75.5819477&amp;alternatives=true&amp;key=AIzaSyDWOGD72p9N8ekown3glm3rbS1fN7tQm4w&amp;traffic_model=best_guess&amp;departure_time=now</v>
      </c>
      <c r="M91" s="65" t="s">
        <v>482</v>
      </c>
      <c r="N91" s="5" t="str">
        <f>MID(K91,33,21)</f>
        <v>6.2316175,-75.5758909</v>
      </c>
      <c r="P91" s="5" t="str">
        <f>MID(K91,56,21)</f>
        <v>6.1953041,-75.5819477</v>
      </c>
      <c r="Q91" s="3">
        <v>0</v>
      </c>
      <c r="R91" s="65" t="str">
        <f>+CONCATENATE("cuerpo += leerruta(","""",L91,"""",",",0,",",A91,",","""",M91,"""",",",Q91,")")</f>
        <v>cuerpo += leerruta("https://maps.googleapis.com/maps/api/directions/json?origin=6.2316175,-75.5758909&amp;destination=6.1953041,-75.5819477&amp;alternatives=true&amp;key=AIzaSyDWOGD72p9N8ekown3glm3rbS1fN7tQm4w&amp;traffic_model=best_guess&amp;departure_time=now",0,90,"Ruta desde Calle 10 hasta Calle 12 Sur por Autopista Sur",0)</v>
      </c>
      <c r="S91" s="70" t="s">
        <v>462</v>
      </c>
      <c r="T91" s="65" t="s">
        <v>465</v>
      </c>
    </row>
    <row r="92" spans="1:20" s="5" customFormat="1" ht="22.5" customHeight="1" x14ac:dyDescent="0.25">
      <c r="A92" s="3">
        <v>91</v>
      </c>
      <c r="B92" s="2" t="s">
        <v>40</v>
      </c>
      <c r="C92" s="3" t="s">
        <v>9</v>
      </c>
      <c r="D92" s="2" t="s">
        <v>23</v>
      </c>
      <c r="E92" s="2" t="s">
        <v>11</v>
      </c>
      <c r="F92" s="4">
        <v>1.7</v>
      </c>
      <c r="G92" s="71" t="s">
        <v>445</v>
      </c>
      <c r="H92" s="2" t="s">
        <v>176</v>
      </c>
      <c r="I92" s="4" t="s">
        <v>178</v>
      </c>
      <c r="J92" s="4" t="s">
        <v>181</v>
      </c>
      <c r="K92" s="72" t="s">
        <v>481</v>
      </c>
      <c r="L92" s="5" t="str">
        <f>CONCATENATE("https://maps.googleapis.com/maps/api/directions/json?origin=",N92,"&amp;destination=",P92,"&amp;alternatives=true&amp;key=AIzaSyDWOGD72p9N8ekown3glm3rbS1fN7tQm4w&amp;traffic_model=best_guess&amp;departure_time=now")</f>
        <v>https://maps.googleapis.com/maps/api/directions/json?origin=6.2468962,-75.5751685&amp;destination=6.2643783,-75.5674407&amp;alternatives=true&amp;key=AIzaSyDWOGD72p9N8ekown3glm3rbS1fN7tQm4w&amp;traffic_model=best_guess&amp;departure_time=now</v>
      </c>
      <c r="M92" s="65" t="s">
        <v>480</v>
      </c>
      <c r="N92" s="5" t="str">
        <f>MID(K92,32,21)</f>
        <v>6.2468962,-75.5751685</v>
      </c>
      <c r="P92" s="5" t="str">
        <f>MID(K92,54,21)</f>
        <v>6.2643783,-75.5674407</v>
      </c>
      <c r="Q92" s="3">
        <v>0</v>
      </c>
      <c r="R92" s="65" t="str">
        <f>+CONCATENATE("cuerpo += leerruta(","""",L92,"""",",",0,",",A92,",","""",M92,"""",",",Q92,")")</f>
        <v>cuerpo += leerruta("https://maps.googleapis.com/maps/api/directions/json?origin=6.2468962,-75.5751685&amp;destination=6.2643783,-75.5674407&amp;alternatives=true&amp;key=AIzaSyDWOGD72p9N8ekown3glm3rbS1fN7tQm4w&amp;traffic_model=best_guess&amp;departure_time=now",0,91,"Ruta desdeCalle 30 hasta San Juan por Avenida Ferrocarril",0)</v>
      </c>
      <c r="S92" s="70" t="s">
        <v>462</v>
      </c>
      <c r="T92" s="65" t="s">
        <v>465</v>
      </c>
    </row>
    <row r="93" spans="1:20" s="5" customFormat="1" ht="22.5" customHeight="1" x14ac:dyDescent="0.25">
      <c r="A93" s="3">
        <v>92</v>
      </c>
      <c r="B93" s="2" t="s">
        <v>40</v>
      </c>
      <c r="C93" s="3" t="s">
        <v>14</v>
      </c>
      <c r="D93" s="2" t="s">
        <v>11</v>
      </c>
      <c r="E93" s="2" t="s">
        <v>23</v>
      </c>
      <c r="F93" s="4">
        <v>1.7</v>
      </c>
      <c r="G93" s="71" t="s">
        <v>445</v>
      </c>
      <c r="H93" s="2" t="s">
        <v>176</v>
      </c>
      <c r="I93" s="4" t="s">
        <v>178</v>
      </c>
      <c r="J93" s="4" t="s">
        <v>181</v>
      </c>
      <c r="K93" s="72" t="s">
        <v>479</v>
      </c>
      <c r="L93" s="5" t="str">
        <f>CONCATENATE("https://maps.googleapis.com/maps/api/directions/json?origin=",N93,"&amp;destination=",P93,"&amp;alternatives=true&amp;key=AIzaSyDWOGD72p9N8ekown3glm3rbS1fN7tQm4w&amp;traffic_model=best_guess&amp;departure_time=now")</f>
        <v>https://maps.googleapis.com/maps/api/directions/json?origin=6.2467664,-75.5754323&amp;destination=6.2317255,-75.5776158&amp;alternatives=true&amp;key=AIzaSyDWOGD72p9N8ekown3glm3rbS1fN7tQm4w&amp;traffic_model=best_guess&amp;departure_time=now</v>
      </c>
      <c r="M93" s="65" t="s">
        <v>478</v>
      </c>
      <c r="N93" s="5" t="str">
        <f>MID(K93,32,21)</f>
        <v>6.2467664,-75.5754323</v>
      </c>
      <c r="P93" s="5" t="str">
        <f>MID(K93,54,21)</f>
        <v>6.2317255,-75.5776158</v>
      </c>
      <c r="Q93" s="3">
        <v>0</v>
      </c>
      <c r="R93" s="65" t="str">
        <f>+CONCATENATE("cuerpo += leerruta(","""",L93,"""",",",0,",",A93,",","""",M93,"""",",",Q93,")")</f>
        <v>cuerpo += leerruta("https://maps.googleapis.com/maps/api/directions/json?origin=6.2467664,-75.5754323&amp;destination=6.2317255,-75.5776158&amp;alternatives=true&amp;key=AIzaSyDWOGD72p9N8ekown3glm3rbS1fN7tQm4w&amp;traffic_model=best_guess&amp;departure_time=now",0,92,"Ruta desde San Juan hasta Calle 30 por Avenida Ferrocarril",0)</v>
      </c>
      <c r="S93" s="70" t="s">
        <v>462</v>
      </c>
      <c r="T93" s="65" t="s">
        <v>465</v>
      </c>
    </row>
    <row r="94" spans="1:20" s="5" customFormat="1" ht="22.5" customHeight="1" x14ac:dyDescent="0.25">
      <c r="A94" s="3">
        <v>93</v>
      </c>
      <c r="B94" s="2" t="s">
        <v>27</v>
      </c>
      <c r="C94" s="3" t="s">
        <v>14</v>
      </c>
      <c r="D94" s="2" t="s">
        <v>28</v>
      </c>
      <c r="E94" s="2" t="s">
        <v>99</v>
      </c>
      <c r="F94" s="4">
        <v>5.2</v>
      </c>
      <c r="G94" s="71" t="s">
        <v>445</v>
      </c>
      <c r="H94" s="2" t="s">
        <v>12</v>
      </c>
      <c r="I94" s="4" t="s">
        <v>177</v>
      </c>
      <c r="J94" s="4" t="s">
        <v>181</v>
      </c>
      <c r="K94" s="72" t="s">
        <v>477</v>
      </c>
      <c r="L94" s="5" t="str">
        <f>CONCATENATE("https://maps.googleapis.com/maps/api/directions/json?origin=",N94,"&amp;destination=",P94,"&amp;alternatives=true&amp;key=AIzaSyDWOGD72p9N8ekown3glm3rbS1fN7tQm4w&amp;traffic_model=best_guess&amp;departure_time=now")</f>
        <v>https://maps.googleapis.com/maps/api/directions/json?origin=6.2370369,-75.5699237&amp;destination=6.2199915,-75.5581383&amp;alternatives=true&amp;key=AIzaSyDWOGD72p9N8ekown3glm3rbS1fN7tQm4w&amp;traffic_model=best_guess&amp;departure_time=now</v>
      </c>
      <c r="M94" s="65" t="s">
        <v>476</v>
      </c>
      <c r="N94" s="5" t="str">
        <f>MID(K94,32,21)</f>
        <v>6.2370369,-75.5699237</v>
      </c>
      <c r="P94" s="5" t="str">
        <f>MID(K94,54,21)</f>
        <v>6.2199915,-75.5581383</v>
      </c>
      <c r="Q94" s="3">
        <v>0</v>
      </c>
      <c r="R94" s="65" t="str">
        <f>+CONCATENATE("cuerpo += leerruta(","""",L94,"""",",",0,",",A94,",","""",M94,"""",",",Q94,")")</f>
        <v>cuerpo += leerruta("https://maps.googleapis.com/maps/api/directions/json?origin=6.2370369,-75.5699237&amp;destination=6.2199915,-75.5581383&amp;alternatives=true&amp;key=AIzaSyDWOGD72p9N8ekown3glm3rbS1fN7tQm4w&amp;traffic_model=best_guess&amp;departure_time=now",0,93,"Ruta desde Sandiego hasta tunel de Oriente por Palmas",0)</v>
      </c>
      <c r="S94" s="70" t="s">
        <v>462</v>
      </c>
      <c r="T94" s="65" t="s">
        <v>465</v>
      </c>
    </row>
    <row r="95" spans="1:20" s="5" customFormat="1" ht="22.5" customHeight="1" x14ac:dyDescent="0.25">
      <c r="A95" s="3">
        <v>94</v>
      </c>
      <c r="B95" s="2" t="s">
        <v>27</v>
      </c>
      <c r="C95" s="3" t="s">
        <v>9</v>
      </c>
      <c r="D95" s="2" t="s">
        <v>99</v>
      </c>
      <c r="E95" s="2" t="s">
        <v>28</v>
      </c>
      <c r="F95" s="4">
        <v>5.2</v>
      </c>
      <c r="G95" s="71" t="s">
        <v>445</v>
      </c>
      <c r="H95" s="2" t="s">
        <v>12</v>
      </c>
      <c r="I95" s="4" t="s">
        <v>177</v>
      </c>
      <c r="J95" s="4" t="s">
        <v>181</v>
      </c>
      <c r="K95" s="72" t="s">
        <v>475</v>
      </c>
      <c r="L95" s="5" t="str">
        <f>CONCATENATE("https://maps.googleapis.com/maps/api/directions/json?origin=",N95,"&amp;destination=",P95,"&amp;alternatives=true&amp;key=AIzaSyDWOGD72p9N8ekown3glm3rbS1fN7tQm4w&amp;traffic_model=best_guess&amp;departure_time=now")</f>
        <v>https://maps.googleapis.com/maps/api/directions/json?origin=6.2200811,-75.5579277&amp;destination=6.2373272,-75.5698647&amp;alternatives=true&amp;key=AIzaSyDWOGD72p9N8ekown3glm3rbS1fN7tQm4w&amp;traffic_model=best_guess&amp;departure_time=now</v>
      </c>
      <c r="M95" s="65" t="s">
        <v>474</v>
      </c>
      <c r="N95" s="5" t="str">
        <f>MID(K95,32,21)</f>
        <v>6.2200811,-75.5579277</v>
      </c>
      <c r="P95" s="5" t="str">
        <f>MID(K95,54,21)</f>
        <v>6.2373272,-75.5698647</v>
      </c>
      <c r="Q95" s="3">
        <v>0</v>
      </c>
      <c r="R95" s="65" t="str">
        <f>+CONCATENATE("cuerpo += leerruta(","""",L95,"""",",",0,",",A95,",","""",M95,"""",",",Q95,")")</f>
        <v>cuerpo += leerruta("https://maps.googleapis.com/maps/api/directions/json?origin=6.2200811,-75.5579277&amp;destination=6.2373272,-75.5698647&amp;alternatives=true&amp;key=AIzaSyDWOGD72p9N8ekown3glm3rbS1fN7tQm4w&amp;traffic_model=best_guess&amp;departure_time=now",0,94,"Ruta desde tunel de Oriente hasta Sandiego por Palmas",0)</v>
      </c>
      <c r="S95" s="70" t="s">
        <v>462</v>
      </c>
      <c r="T95" s="65" t="s">
        <v>465</v>
      </c>
    </row>
    <row r="96" spans="1:20" s="5" customFormat="1" ht="22.5" customHeight="1" x14ac:dyDescent="0.25">
      <c r="A96" s="3">
        <v>95</v>
      </c>
      <c r="B96" s="2" t="s">
        <v>8</v>
      </c>
      <c r="C96" s="3" t="s">
        <v>9</v>
      </c>
      <c r="D96" s="2" t="s">
        <v>11</v>
      </c>
      <c r="E96" s="2" t="s">
        <v>100</v>
      </c>
      <c r="F96" s="4">
        <v>4.0999999999999996</v>
      </c>
      <c r="G96" s="75" t="s">
        <v>445</v>
      </c>
      <c r="H96" s="2" t="s">
        <v>12</v>
      </c>
      <c r="I96" s="4" t="s">
        <v>177</v>
      </c>
      <c r="J96" s="4" t="s">
        <v>181</v>
      </c>
      <c r="K96" s="74" t="s">
        <v>473</v>
      </c>
      <c r="L96" s="5" t="str">
        <f>CONCATENATE("https://maps.googleapis.com/maps/api/directions/json?origin=",N96,"&amp;destination=",P96,"&amp;alternatives=true&amp;key=AIzaSyDWOGD72p9N8ekown3glm3rbS1fN7tQm4w&amp;traffic_model=best_guess&amp;departure_time=now")</f>
        <v>https://maps.googleapis.com/maps/api/directions/json?origin=6.248326,-75.57987&amp;destination=6.2831194,-75.5680098&amp;alternatives=true&amp;key=AIzaSyDWOGD72p9N8ekown3glm3rbS1fN7tQm4w&amp;traffic_model=best_guess&amp;departure_time=now</v>
      </c>
      <c r="M96" s="65" t="s">
        <v>472</v>
      </c>
      <c r="N96" s="5" t="str">
        <f>MID(K96,33,18)</f>
        <v>6.248326,-75.57987</v>
      </c>
      <c r="P96" s="5" t="str">
        <f>MID(K96,53,21)</f>
        <v>6.2831194,-75.5680098</v>
      </c>
      <c r="Q96" s="3">
        <v>0</v>
      </c>
      <c r="R96" s="65" t="str">
        <f>+CONCATENATE("cuerpo += leerruta(","""",L96,"""",",",0,",",A96,",","""",M96,"""",",",Q96,")")</f>
        <v>cuerpo += leerruta("https://maps.googleapis.com/maps/api/directions/json?origin=6.248326,-75.57987&amp;destination=6.2831194,-75.5680098&amp;alternatives=true&amp;key=AIzaSyDWOGD72p9N8ekown3glm3rbS1fN7tQm4w&amp;traffic_model=best_guess&amp;departure_time=now",0,95,"Ruta desde San Juan hasta Puente Madre Laura por corredor del rio",0)</v>
      </c>
      <c r="S96" s="70" t="s">
        <v>462</v>
      </c>
      <c r="T96" s="65" t="s">
        <v>465</v>
      </c>
    </row>
    <row r="97" spans="1:20" s="5" customFormat="1" ht="22.5" customHeight="1" x14ac:dyDescent="0.25">
      <c r="A97" s="3">
        <v>96</v>
      </c>
      <c r="B97" s="2" t="s">
        <v>101</v>
      </c>
      <c r="C97" s="3" t="s">
        <v>37</v>
      </c>
      <c r="D97" s="2" t="s">
        <v>102</v>
      </c>
      <c r="E97" s="2" t="s">
        <v>20</v>
      </c>
      <c r="F97" s="4">
        <v>8.6</v>
      </c>
      <c r="G97" s="71" t="s">
        <v>445</v>
      </c>
      <c r="H97" s="2" t="s">
        <v>12</v>
      </c>
      <c r="I97" s="4" t="s">
        <v>177</v>
      </c>
      <c r="J97" s="4" t="s">
        <v>181</v>
      </c>
      <c r="K97" s="72" t="s">
        <v>471</v>
      </c>
      <c r="L97" s="5" t="str">
        <f>CONCATENATE("https://maps.googleapis.com/maps/api/directions/json?origin=",N97,"&amp;destination=",P97,"&amp;alternatives=true&amp;key=AIzaSyDWOGD72p9N8ekown3glm3rbS1fN7tQm4w&amp;traffic_model=best_guess&amp;departure_time=now")</f>
        <v>https://maps.googleapis.com/maps/api/directions/json?origin=6.2958211,-75.6529539&amp;destination=6.2711896,-75.5948794&amp;alternatives=true&amp;key=AIzaSyDWOGD72p9N8ekown3glm3rbS1fN7tQm4w&amp;traffic_model=best_guess&amp;departure_time=now</v>
      </c>
      <c r="M97" s="65" t="s">
        <v>470</v>
      </c>
      <c r="N97" s="5" t="str">
        <f>MID(K97,32,21)</f>
        <v>6.2958211,-75.6529539</v>
      </c>
      <c r="P97" s="5" t="str">
        <f>MID(K97,54,21)</f>
        <v>6.2711896,-75.5948794</v>
      </c>
      <c r="Q97" s="3">
        <v>0</v>
      </c>
      <c r="R97" s="65" t="str">
        <f>+CONCATENATE("cuerpo += leerruta(","""",L97,"""",",",0,",",A97,",","""",M97,"""",",",Q97,")")</f>
        <v>cuerpo += leerruta("https://maps.googleapis.com/maps/api/directions/json?origin=6.2958211,-75.6529539&amp;destination=6.2711896,-75.5948794&amp;alternatives=true&amp;key=AIzaSyDWOGD72p9N8ekown3glm3rbS1fN7tQm4w&amp;traffic_model=best_guess&amp;departure_time=now",0,96,"Ruta desde  tunel de Occidente hacia Avenida 80",0)</v>
      </c>
      <c r="S97" s="70" t="s">
        <v>462</v>
      </c>
      <c r="T97" s="65" t="s">
        <v>465</v>
      </c>
    </row>
    <row r="98" spans="1:20" s="5" customFormat="1" ht="22.5" customHeight="1" x14ac:dyDescent="0.25">
      <c r="A98" s="3">
        <v>97</v>
      </c>
      <c r="B98" s="2" t="s">
        <v>101</v>
      </c>
      <c r="C98" s="3" t="s">
        <v>37</v>
      </c>
      <c r="D98" s="2" t="s">
        <v>102</v>
      </c>
      <c r="E98" s="2" t="s">
        <v>13</v>
      </c>
      <c r="F98" s="4">
        <v>11.3</v>
      </c>
      <c r="G98" s="71" t="s">
        <v>445</v>
      </c>
      <c r="H98" s="2" t="s">
        <v>12</v>
      </c>
      <c r="I98" s="4" t="s">
        <v>177</v>
      </c>
      <c r="J98" s="4" t="s">
        <v>181</v>
      </c>
      <c r="K98" s="72" t="s">
        <v>469</v>
      </c>
      <c r="L98" s="5" t="str">
        <f>CONCATENATE("https://maps.googleapis.com/maps/api/directions/json?origin=",N98,"&amp;destination=",P98,"&amp;alternatives=true&amp;key=AIzaSyDWOGD72p9N8ekown3glm3rbS1fN7tQm4w&amp;traffic_model=best_guess&amp;departure_time=now")</f>
        <v>https://maps.googleapis.com/maps/api/directions/json?origin=6.2958211,-75.6529539&amp;destination=6.2592413,-75.5753523&amp;alternatives=true&amp;key=AIzaSyDWOGD72p9N8ekown3glm3rbS1fN7tQm4w&amp;traffic_model=best_guess&amp;departure_time=now</v>
      </c>
      <c r="M98" s="65" t="s">
        <v>468</v>
      </c>
      <c r="N98" s="5" t="str">
        <f>MID(K98,32,21)</f>
        <v>6.2958211,-75.6529539</v>
      </c>
      <c r="P98" s="5" t="str">
        <f>MID(K98,54,21)</f>
        <v>6.2592413,-75.5753523</v>
      </c>
      <c r="Q98" s="3">
        <v>0</v>
      </c>
      <c r="R98" s="65" t="str">
        <f>+CONCATENATE("cuerpo += leerruta(","""",L98,"""",",",0,",",A98,",","""",M98,"""",",",Q98,")")</f>
        <v>cuerpo += leerruta("https://maps.googleapis.com/maps/api/directions/json?origin=6.2958211,-75.6529539&amp;destination=6.2592413,-75.5753523&amp;alternatives=true&amp;key=AIzaSyDWOGD72p9N8ekown3glm3rbS1fN7tQm4w&amp;traffic_model=best_guess&amp;departure_time=now",0,97,"Ruta desde tunel de Occidente hacia Autopista sur",0)</v>
      </c>
      <c r="S98" s="70" t="s">
        <v>462</v>
      </c>
      <c r="T98" s="65" t="s">
        <v>461</v>
      </c>
    </row>
    <row r="99" spans="1:20" s="5" customFormat="1" ht="22.5" customHeight="1" x14ac:dyDescent="0.25">
      <c r="A99" s="3">
        <v>98</v>
      </c>
      <c r="B99" s="2" t="s">
        <v>101</v>
      </c>
      <c r="C99" s="3" t="s">
        <v>34</v>
      </c>
      <c r="D99" s="2" t="s">
        <v>20</v>
      </c>
      <c r="E99" s="2" t="s">
        <v>102</v>
      </c>
      <c r="F99" s="4">
        <v>8.6</v>
      </c>
      <c r="G99" s="71" t="s">
        <v>445</v>
      </c>
      <c r="H99" s="2" t="s">
        <v>12</v>
      </c>
      <c r="I99" s="4" t="s">
        <v>177</v>
      </c>
      <c r="J99" s="4" t="s">
        <v>181</v>
      </c>
      <c r="K99" s="72" t="s">
        <v>467</v>
      </c>
      <c r="L99" s="5" t="str">
        <f>CONCATENATE("https://maps.googleapis.com/maps/api/directions/json?origin=",N99,"&amp;destination=",P99,"&amp;alternatives=true&amp;key=AIzaSyDWOGD72p9N8ekown3glm3rbS1fN7tQm4w&amp;traffic_model=best_guess&amp;departure_time=now")</f>
        <v>https://maps.googleapis.com/maps/api/directions/json?origin=6.2720864,-75.59398&amp;destination=6.2958771,-75.652911&amp;alternatives=true&amp;key=AIzaSyDWOGD72p9N8ekown3glm3rbS1fN7tQm4w&amp;traffic_model=best_guess&amp;departure_time=now</v>
      </c>
      <c r="M99" s="65" t="s">
        <v>466</v>
      </c>
      <c r="N99" s="5" t="str">
        <f>MID(K99,32,19)</f>
        <v>6.2720864,-75.59398</v>
      </c>
      <c r="P99" s="5" t="str">
        <f>MID(K99,52,20)</f>
        <v>6.2958771,-75.652911</v>
      </c>
      <c r="Q99" s="3">
        <v>0</v>
      </c>
      <c r="R99" s="65" t="str">
        <f>+CONCATENATE("cuerpo += leerruta(","""",L99,"""",",",0,",",A99,",","""",M99,"""",",",Q99,")")</f>
        <v>cuerpo += leerruta("https://maps.googleapis.com/maps/api/directions/json?origin=6.2720864,-75.59398&amp;destination=6.2958771,-75.652911&amp;alternatives=true&amp;key=AIzaSyDWOGD72p9N8ekown3glm3rbS1fN7tQm4w&amp;traffic_model=best_guess&amp;departure_time=now",0,98,"Ruta desde Avenida 80 hasta tunel de Occidente ",0)</v>
      </c>
      <c r="S99" s="70" t="s">
        <v>462</v>
      </c>
      <c r="T99" s="65" t="s">
        <v>465</v>
      </c>
    </row>
    <row r="100" spans="1:20" s="5" customFormat="1" ht="22.5" customHeight="1" x14ac:dyDescent="0.25">
      <c r="A100" s="3">
        <v>99</v>
      </c>
      <c r="B100" s="2" t="s">
        <v>101</v>
      </c>
      <c r="C100" s="3" t="s">
        <v>34</v>
      </c>
      <c r="D100" s="2" t="s">
        <v>13</v>
      </c>
      <c r="E100" s="2" t="s">
        <v>102</v>
      </c>
      <c r="F100" s="4">
        <v>11.3</v>
      </c>
      <c r="G100" s="71" t="s">
        <v>445</v>
      </c>
      <c r="H100" s="2" t="s">
        <v>12</v>
      </c>
      <c r="I100" s="4" t="s">
        <v>177</v>
      </c>
      <c r="J100" s="4" t="s">
        <v>181</v>
      </c>
      <c r="K100" s="72" t="s">
        <v>464</v>
      </c>
      <c r="L100" s="5" t="str">
        <f>CONCATENATE("https://maps.googleapis.com/maps/api/directions/json?origin=",N100,"&amp;destination=",P100,"&amp;alternatives=true&amp;key=AIzaSyDWOGD72p9N8ekown3glm3rbS1fN7tQm4w&amp;traffic_model=best_guess&amp;departure_time=now")</f>
        <v>https://maps.googleapis.com/maps/api/directions/json?origin=6.2596722,-75.5752982&amp;destination=6.2958771,-75.652911&amp;alternatives=true&amp;key=AIzaSyDWOGD72p9N8ekown3glm3rbS1fN7tQm4w&amp;traffic_model=best_guess&amp;departure_time=now</v>
      </c>
      <c r="M100" s="65" t="s">
        <v>463</v>
      </c>
      <c r="N100" s="5" t="str">
        <f>MID(K100,32,21)</f>
        <v>6.2596722,-75.5752982</v>
      </c>
      <c r="P100" s="5" t="str">
        <f>MID(K100,54,20)</f>
        <v>6.2958771,-75.652911</v>
      </c>
      <c r="Q100" s="3">
        <v>0</v>
      </c>
      <c r="R100" s="65" t="str">
        <f>+CONCATENATE("cuerpo += leerruta(","""",L100,"""",",",0,",",A100,",","""",M100,"""",",",Q100,")")</f>
        <v>cuerpo += leerruta("https://maps.googleapis.com/maps/api/directions/json?origin=6.2596722,-75.5752982&amp;destination=6.2958771,-75.652911&amp;alternatives=true&amp;key=AIzaSyDWOGD72p9N8ekown3glm3rbS1fN7tQm4w&amp;traffic_model=best_guess&amp;departure_time=now",0,99,"Ruta desde Autopista Sur hasta tunel de Occidente ",0)</v>
      </c>
      <c r="S100" s="70" t="s">
        <v>462</v>
      </c>
      <c r="T100" s="65" t="s">
        <v>461</v>
      </c>
    </row>
    <row r="101" spans="1:20" s="5" customFormat="1" ht="22.5" customHeight="1" x14ac:dyDescent="0.25">
      <c r="A101" s="3">
        <v>100</v>
      </c>
      <c r="B101" s="2" t="s">
        <v>103</v>
      </c>
      <c r="C101" s="3" t="s">
        <v>37</v>
      </c>
      <c r="D101" s="2" t="s">
        <v>48</v>
      </c>
      <c r="E101" s="2" t="s">
        <v>48</v>
      </c>
      <c r="F101" s="4">
        <v>0.5</v>
      </c>
      <c r="G101" s="71" t="s">
        <v>445</v>
      </c>
      <c r="H101" s="2" t="s">
        <v>176</v>
      </c>
      <c r="I101" s="4" t="s">
        <v>178</v>
      </c>
      <c r="J101" s="4" t="s">
        <v>181</v>
      </c>
      <c r="K101" s="72" t="s">
        <v>460</v>
      </c>
      <c r="L101" s="5" t="str">
        <f>CONCATENATE("https://maps.googleapis.com/maps/api/directions/json?origin=",N101,"&amp;destination=",P101,"&amp;alternatives=true&amp;key=AIzaSyDWOGD72p9N8ekown3glm3rbS1fN7tQm4w&amp;traffic_model=best_guess&amp;departure_time=now")</f>
        <v>https://maps.googleapis.com/maps/api/directions/json?origin=6.1870901,-75.5634994&amp;destination=6.1868323,-75.5591867 &amp;alternatives=true&amp;key=AIzaSyDWOGD72p9N8ekown3glm3rbS1fN7tQm4w&amp;traffic_model=best_guess&amp;departure_time=now</v>
      </c>
      <c r="M101" s="65" t="s">
        <v>103</v>
      </c>
      <c r="N101" s="5" t="s">
        <v>459</v>
      </c>
      <c r="P101" s="5" t="s">
        <v>458</v>
      </c>
      <c r="Q101" s="3">
        <v>0</v>
      </c>
      <c r="R101" s="65" t="str">
        <f>+CONCATENATE("cuerpo += leerruta(","""",L101,"""",",",0,",",A101,",","""",M101,"""",",",Q101,")")</f>
        <v>cuerpo += leerruta("https://maps.googleapis.com/maps/api/directions/json?origin=6.1870901,-75.5634994&amp;destination=6.1868323,-75.5591867 &amp;alternatives=true&amp;key=AIzaSyDWOGD72p9N8ekown3glm3rbS1fN7tQm4w&amp;traffic_model=best_guess&amp;departure_time=now",0,100,"Los Balsos W-E",0)</v>
      </c>
      <c r="S101" s="70" t="s">
        <v>441</v>
      </c>
      <c r="T101" s="65" t="s">
        <v>440</v>
      </c>
    </row>
    <row r="102" spans="1:20" s="5" customFormat="1" ht="22.5" customHeight="1" x14ac:dyDescent="0.25">
      <c r="A102" s="3">
        <v>101</v>
      </c>
      <c r="B102" s="2" t="s">
        <v>104</v>
      </c>
      <c r="C102" s="3" t="s">
        <v>105</v>
      </c>
      <c r="D102" s="2" t="s">
        <v>48</v>
      </c>
      <c r="E102" s="2" t="s">
        <v>48</v>
      </c>
      <c r="F102" s="4">
        <v>0.5</v>
      </c>
      <c r="G102" s="71" t="s">
        <v>445</v>
      </c>
      <c r="H102" s="2" t="s">
        <v>176</v>
      </c>
      <c r="I102" s="4" t="s">
        <v>178</v>
      </c>
      <c r="J102" s="4" t="s">
        <v>181</v>
      </c>
      <c r="K102" s="72" t="s">
        <v>457</v>
      </c>
      <c r="L102" s="5" t="str">
        <f>CONCATENATE("https://maps.googleapis.com/maps/api/directions/json?origin=",N102,"&amp;destination=",P102,"&amp;alternatives=true&amp;key=AIzaSyDWOGD72p9N8ekown3glm3rbS1fN7tQm4w&amp;traffic_model=best_guess&amp;departure_time=now")</f>
        <v>https://maps.googleapis.com/maps/api/directions/json?origin=6.1867896,-75.5629096&amp;destination=6.1871096,-75.5608711 &amp;alternatives=true&amp;key=AIzaSyDWOGD72p9N8ekown3glm3rbS1fN7tQm4w&amp;traffic_model=best_guess&amp;departure_time=now</v>
      </c>
      <c r="M102" s="65" t="s">
        <v>104</v>
      </c>
      <c r="N102" s="5" t="s">
        <v>456</v>
      </c>
      <c r="P102" s="5" t="s">
        <v>455</v>
      </c>
      <c r="Q102" s="3">
        <v>0</v>
      </c>
      <c r="R102" s="65" t="str">
        <f>+CONCATENATE("cuerpo += leerruta(","""",L102,"""",",",0,",",A102,",","""",M102,"""",",",Q102,")")</f>
        <v>cuerpo += leerruta("https://maps.googleapis.com/maps/api/directions/json?origin=6.1867896,-75.5629096&amp;destination=6.1871096,-75.5608711 &amp;alternatives=true&amp;key=AIzaSyDWOGD72p9N8ekown3glm3rbS1fN7tQm4w&amp;traffic_model=best_guess&amp;departure_time=now",0,101,"Los Balsos W-W",0)</v>
      </c>
      <c r="S102" s="70" t="s">
        <v>441</v>
      </c>
      <c r="T102" s="65" t="s">
        <v>440</v>
      </c>
    </row>
    <row r="103" spans="1:20" s="5" customFormat="1" ht="22.5" customHeight="1" x14ac:dyDescent="0.25">
      <c r="A103" s="3">
        <v>102</v>
      </c>
      <c r="B103" s="2" t="s">
        <v>106</v>
      </c>
      <c r="C103" s="3" t="s">
        <v>34</v>
      </c>
      <c r="D103" s="2" t="s">
        <v>48</v>
      </c>
      <c r="E103" s="2" t="s">
        <v>48</v>
      </c>
      <c r="F103" s="4">
        <v>0.5</v>
      </c>
      <c r="G103" s="71" t="s">
        <v>445</v>
      </c>
      <c r="H103" s="2" t="s">
        <v>176</v>
      </c>
      <c r="I103" s="4" t="s">
        <v>178</v>
      </c>
      <c r="J103" s="4" t="s">
        <v>181</v>
      </c>
      <c r="K103" s="72" t="s">
        <v>454</v>
      </c>
      <c r="L103" s="5" t="str">
        <f>CONCATENATE("https://maps.googleapis.com/maps/api/directions/json?origin=",N103,"&amp;destination=",P103,"&amp;alternatives=true&amp;key=AIzaSyDWOGD72p9N8ekown3glm3rbS1fN7tQm4w&amp;traffic_model=best_guess&amp;departure_time=now")</f>
        <v>https://maps.googleapis.com/maps/api/directions/json?origin=6.1867576,-75.5586932&amp;destination=6.186907,-75.5627487&amp;alternatives=true&amp;key=AIzaSyDWOGD72p9N8ekown3glm3rbS1fN7tQm4w&amp;traffic_model=best_guess&amp;departure_time=now</v>
      </c>
      <c r="M103" s="65" t="s">
        <v>106</v>
      </c>
      <c r="N103" s="5" t="s">
        <v>453</v>
      </c>
      <c r="P103" s="5" t="s">
        <v>452</v>
      </c>
      <c r="Q103" s="3">
        <v>0</v>
      </c>
      <c r="R103" s="65" t="str">
        <f>+CONCATENATE("cuerpo += leerruta(","""",L103,"""",",",0,",",A103,",","""",M103,"""",",",Q103,")")</f>
        <v>cuerpo += leerruta("https://maps.googleapis.com/maps/api/directions/json?origin=6.1867576,-75.5586932&amp;destination=6.186907,-75.5627487&amp;alternatives=true&amp;key=AIzaSyDWOGD72p9N8ekown3glm3rbS1fN7tQm4w&amp;traffic_model=best_guess&amp;departure_time=now",0,102,"Los Balsos E-W",0)</v>
      </c>
      <c r="S103" s="70" t="s">
        <v>441</v>
      </c>
      <c r="T103" s="65" t="s">
        <v>440</v>
      </c>
    </row>
    <row r="104" spans="1:20" s="5" customFormat="1" ht="22.5" customHeight="1" x14ac:dyDescent="0.25">
      <c r="A104" s="3">
        <v>103</v>
      </c>
      <c r="B104" s="2" t="s">
        <v>107</v>
      </c>
      <c r="C104" s="3" t="s">
        <v>108</v>
      </c>
      <c r="D104" s="2" t="s">
        <v>48</v>
      </c>
      <c r="E104" s="2" t="s">
        <v>48</v>
      </c>
      <c r="F104" s="4">
        <v>0.5</v>
      </c>
      <c r="G104" s="71" t="s">
        <v>445</v>
      </c>
      <c r="H104" s="2" t="s">
        <v>176</v>
      </c>
      <c r="I104" s="4" t="s">
        <v>178</v>
      </c>
      <c r="J104" s="4" t="s">
        <v>181</v>
      </c>
      <c r="K104" s="72" t="s">
        <v>451</v>
      </c>
      <c r="L104" s="5" t="str">
        <f>CONCATENATE("https://maps.googleapis.com/maps/api/directions/json?origin=",N104,"&amp;destination=",P104,"&amp;alternatives=true&amp;key=AIzaSyDWOGD72p9N8ekown3glm3rbS1fN7tQm4w&amp;traffic_model=best_guess&amp;departure_time=now")</f>
        <v>https://maps.googleapis.com/maps/api/directions/json?origin=6.1863416,-75.5581058&amp;destination=6.1854185,-75.5600441&amp;alternatives=true&amp;key=AIzaSyDWOGD72p9N8ekown3glm3rbS1fN7tQm4w&amp;traffic_model=best_guess&amp;departure_time=now</v>
      </c>
      <c r="M104" s="65" t="s">
        <v>107</v>
      </c>
      <c r="N104" s="5" t="s">
        <v>450</v>
      </c>
      <c r="P104" s="5" t="s">
        <v>449</v>
      </c>
      <c r="Q104" s="3">
        <v>0</v>
      </c>
      <c r="R104" s="65" t="str">
        <f>+CONCATENATE("cuerpo += leerruta(","""",L104,"""",",",0,",",A104,",","""",M104,"""",",",Q104,")")</f>
        <v>cuerpo += leerruta("https://maps.googleapis.com/maps/api/directions/json?origin=6.1863416,-75.5581058&amp;destination=6.1854185,-75.5600441&amp;alternatives=true&amp;key=AIzaSyDWOGD72p9N8ekown3glm3rbS1fN7tQm4w&amp;traffic_model=best_guess&amp;departure_time=now",0,103,"Los Balsos E-S",0)</v>
      </c>
      <c r="S104" s="70" t="s">
        <v>441</v>
      </c>
      <c r="T104" s="65" t="s">
        <v>440</v>
      </c>
    </row>
    <row r="105" spans="1:20" s="5" customFormat="1" ht="22.5" customHeight="1" x14ac:dyDescent="0.25">
      <c r="A105" s="3">
        <v>104</v>
      </c>
      <c r="B105" s="2" t="s">
        <v>109</v>
      </c>
      <c r="C105" s="3" t="s">
        <v>110</v>
      </c>
      <c r="D105" s="2" t="s">
        <v>48</v>
      </c>
      <c r="E105" s="2" t="s">
        <v>48</v>
      </c>
      <c r="F105" s="4">
        <v>0.5</v>
      </c>
      <c r="G105" s="71" t="s">
        <v>445</v>
      </c>
      <c r="H105" s="2" t="s">
        <v>176</v>
      </c>
      <c r="I105" s="4" t="s">
        <v>178</v>
      </c>
      <c r="J105" s="4" t="s">
        <v>181</v>
      </c>
      <c r="K105" s="72" t="s">
        <v>448</v>
      </c>
      <c r="L105" s="5" t="str">
        <f>CONCATENATE("https://maps.googleapis.com/maps/api/directions/json?origin=",N105,"&amp;destination=",P105,"&amp;alternatives=true&amp;key=AIzaSyDWOGD72p9N8ekown3glm3rbS1fN7tQm4w&amp;traffic_model=best_guess&amp;departure_time=now")</f>
        <v>https://maps.googleapis.com/maps/api/directions/json?origin=6.1868003,-75.5629552&amp;destination=6.18626,-75.558966&amp;alternatives=true&amp;key=AIzaSyDWOGD72p9N8ekown3glm3rbS1fN7tQm4w&amp;traffic_model=best_guess&amp;departure_time=now</v>
      </c>
      <c r="M105" s="65" t="s">
        <v>109</v>
      </c>
      <c r="N105" s="5" t="s">
        <v>447</v>
      </c>
      <c r="P105" s="5" t="s">
        <v>446</v>
      </c>
      <c r="Q105" s="3">
        <v>0</v>
      </c>
      <c r="R105" s="65" t="str">
        <f>+CONCATENATE("cuerpo += leerruta(","""",L105,"""",",",0,",",A105,",","""",M105,"""",",",Q105,")")</f>
        <v>cuerpo += leerruta("https://maps.googleapis.com/maps/api/directions/json?origin=6.1868003,-75.5629552&amp;destination=6.18626,-75.558966&amp;alternatives=true&amp;key=AIzaSyDWOGD72p9N8ekown3glm3rbS1fN7tQm4w&amp;traffic_model=best_guess&amp;departure_time=now",0,104,"Los Balsos W-S",0)</v>
      </c>
      <c r="S105" s="70" t="s">
        <v>441</v>
      </c>
      <c r="T105" s="65" t="s">
        <v>440</v>
      </c>
    </row>
    <row r="106" spans="1:20" s="5" customFormat="1" ht="22.5" customHeight="1" x14ac:dyDescent="0.25">
      <c r="A106" s="3">
        <v>105</v>
      </c>
      <c r="B106" s="2" t="s">
        <v>111</v>
      </c>
      <c r="C106" s="3" t="s">
        <v>112</v>
      </c>
      <c r="D106" s="2" t="s">
        <v>48</v>
      </c>
      <c r="E106" s="2" t="s">
        <v>48</v>
      </c>
      <c r="F106" s="4">
        <v>0.5</v>
      </c>
      <c r="G106" s="71" t="s">
        <v>445</v>
      </c>
      <c r="H106" s="2" t="s">
        <v>176</v>
      </c>
      <c r="I106" s="4" t="s">
        <v>178</v>
      </c>
      <c r="J106" s="4" t="s">
        <v>181</v>
      </c>
      <c r="K106" s="72" t="s">
        <v>444</v>
      </c>
      <c r="L106" s="5" t="str">
        <f>CONCATENATE("https://maps.googleapis.com/maps/api/directions/json?origin=",N106,"&amp;destination=",P106,"&amp;alternatives=true&amp;key=AIzaSyDWOGD72p9N8ekown3glm3rbS1fN7tQm4w&amp;traffic_model=best_guess&amp;departure_time=now")</f>
        <v>https://maps.googleapis.com/maps/api/directions/json?origin=6.1857,-75.5569913&amp;destination=6.1868775,-75.5596976 &amp;alternatives=true&amp;key=AIzaSyDWOGD72p9N8ekown3glm3rbS1fN7tQm4w&amp;traffic_model=best_guess&amp;departure_time=now</v>
      </c>
      <c r="M106" s="65" t="s">
        <v>111</v>
      </c>
      <c r="N106" s="5" t="s">
        <v>443</v>
      </c>
      <c r="P106" s="5" t="s">
        <v>442</v>
      </c>
      <c r="Q106" s="3">
        <v>0</v>
      </c>
      <c r="R106" s="65" t="str">
        <f>+CONCATENATE("cuerpo += leerruta(","""",L106,"""",",",0,",",A106,",","""",M106,"""",",",Q106,")")</f>
        <v>cuerpo += leerruta("https://maps.googleapis.com/maps/api/directions/json?origin=6.1857,-75.5569913&amp;destination=6.1868775,-75.5596976 &amp;alternatives=true&amp;key=AIzaSyDWOGD72p9N8ekown3glm3rbS1fN7tQm4w&amp;traffic_model=best_guess&amp;departure_time=now",0,105,"Los Balsos E-E",0)</v>
      </c>
      <c r="S106" s="70" t="s">
        <v>441</v>
      </c>
      <c r="T106" s="65" t="s">
        <v>440</v>
      </c>
    </row>
    <row r="107" spans="1:20" s="5" customFormat="1" ht="22.5" customHeight="1" x14ac:dyDescent="0.25">
      <c r="A107" s="3">
        <v>106</v>
      </c>
      <c r="B107" s="2" t="s">
        <v>63</v>
      </c>
      <c r="C107" s="3" t="s">
        <v>14</v>
      </c>
      <c r="D107" s="78" t="s">
        <v>113</v>
      </c>
      <c r="E107" s="2" t="s">
        <v>20</v>
      </c>
      <c r="F107" s="4">
        <v>3</v>
      </c>
      <c r="G107" s="71" t="s">
        <v>114</v>
      </c>
      <c r="H107" s="2" t="s">
        <v>176</v>
      </c>
      <c r="I107" s="4" t="s">
        <v>178</v>
      </c>
      <c r="J107" s="4" t="s">
        <v>181</v>
      </c>
      <c r="K107" s="72" t="s">
        <v>439</v>
      </c>
      <c r="L107" s="5" t="str">
        <f>CONCATENATE("https://maps.googleapis.com/maps/api/directions/json?origin=",N107,"&amp;destination=",P107,"&amp;alternatives=true&amp;key=AIzaSyDWOGD72p9N8ekown3glm3rbS1fN7tQm4w&amp;traffic_model=best_guess&amp;departure_time=now")</f>
        <v>https://maps.googleapis.com/maps/api/directions/json?origin=6.2333249,-75.5827529&amp;destination=6.2081048,-75.5895632&amp;alternatives=true&amp;key=AIzaSyDWOGD72p9N8ekown3glm3rbS1fN7tQm4w&amp;traffic_model=best_guess&amp;departure_time=now</v>
      </c>
      <c r="M107" s="65" t="s">
        <v>438</v>
      </c>
      <c r="N107" s="5" t="str">
        <f>MID(K107,33,21)</f>
        <v>6.2333249,-75.5827529</v>
      </c>
      <c r="P107" s="5" t="str">
        <f>MID(K107,55,21)</f>
        <v>6.2081048,-75.5895632</v>
      </c>
      <c r="Q107" s="3">
        <v>0</v>
      </c>
      <c r="R107" s="65" t="str">
        <f>+CONCATENATE("cuerpo += leerruta(","""",L107,"""",",",0,",",A107,",","""",M107,"""",",",Q107,")")</f>
        <v>cuerpo += leerruta("https://maps.googleapis.com/maps/api/directions/json?origin=6.2333249,-75.5827529&amp;destination=6.2081048,-75.5895632&amp;alternatives=true&amp;key=AIzaSyDWOGD72p9N8ekown3glm3rbS1fN7tQm4w&amp;traffic_model=best_guess&amp;departure_time=now",0,106,"Ruta desde Calle 30A hasta Av 80  por Carrera 65",0)</v>
      </c>
      <c r="S107" s="70" t="s">
        <v>435</v>
      </c>
      <c r="T107" s="65" t="s">
        <v>434</v>
      </c>
    </row>
    <row r="108" spans="1:20" s="5" customFormat="1" ht="22.5" customHeight="1" x14ac:dyDescent="0.25">
      <c r="A108" s="3">
        <v>107</v>
      </c>
      <c r="B108" s="2" t="s">
        <v>63</v>
      </c>
      <c r="C108" s="3" t="s">
        <v>9</v>
      </c>
      <c r="D108" s="2" t="s">
        <v>20</v>
      </c>
      <c r="E108" s="2" t="s">
        <v>113</v>
      </c>
      <c r="F108" s="4">
        <v>3</v>
      </c>
      <c r="G108" s="71" t="s">
        <v>114</v>
      </c>
      <c r="H108" s="2" t="s">
        <v>176</v>
      </c>
      <c r="I108" s="4" t="s">
        <v>178</v>
      </c>
      <c r="J108" s="4" t="s">
        <v>181</v>
      </c>
      <c r="K108" s="72" t="s">
        <v>437</v>
      </c>
      <c r="L108" s="5" t="str">
        <f>CONCATENATE("https://maps.googleapis.com/maps/api/directions/json?origin=",N108,"&amp;destination=",P108,"&amp;alternatives=true&amp;key=AIzaSyDWOGD72p9N8ekown3glm3rbS1fN7tQm4w&amp;traffic_model=best_guess&amp;departure_time=now")</f>
        <v>https://maps.googleapis.com/maps/api/directions/json?origin=6.2076682,-75.5890569&amp;destination=6.2333249,-75.5827529&amp;alternatives=true&amp;key=AIzaSyDWOGD72p9N8ekown3glm3rbS1fN7tQm4w&amp;traffic_model=best_guess&amp;departure_time=now</v>
      </c>
      <c r="M108" s="65" t="s">
        <v>436</v>
      </c>
      <c r="N108" s="5" t="str">
        <f>MID(K108,33,21)</f>
        <v>6.2076682,-75.5890569</v>
      </c>
      <c r="P108" s="5" t="str">
        <f>MID(K108,55,21)</f>
        <v>6.2333249,-75.5827529</v>
      </c>
      <c r="Q108" s="3">
        <v>0</v>
      </c>
      <c r="R108" s="65" t="str">
        <f>+CONCATENATE("cuerpo += leerruta(","""",L108,"""",",",0,",",A108,",","""",M108,"""",",",Q108,")")</f>
        <v>cuerpo += leerruta("https://maps.googleapis.com/maps/api/directions/json?origin=6.2076682,-75.5890569&amp;destination=6.2333249,-75.5827529&amp;alternatives=true&amp;key=AIzaSyDWOGD72p9N8ekown3glm3rbS1fN7tQm4w&amp;traffic_model=best_guess&amp;departure_time=now",0,107,"Ruta desde Av 80 hasta Calle 30A por Carrera 65",0)</v>
      </c>
      <c r="S108" s="70" t="s">
        <v>435</v>
      </c>
      <c r="T108" s="65" t="s">
        <v>434</v>
      </c>
    </row>
    <row r="109" spans="1:20" s="5" customFormat="1" ht="22.5" customHeight="1" x14ac:dyDescent="0.25">
      <c r="A109" s="3">
        <v>108</v>
      </c>
      <c r="B109" s="2" t="s">
        <v>39</v>
      </c>
      <c r="C109" s="3" t="s">
        <v>37</v>
      </c>
      <c r="D109" s="2" t="s">
        <v>115</v>
      </c>
      <c r="E109" s="2" t="s">
        <v>116</v>
      </c>
      <c r="F109" s="4">
        <v>3.4</v>
      </c>
      <c r="G109" s="71" t="s">
        <v>25</v>
      </c>
      <c r="H109" s="2" t="s">
        <v>176</v>
      </c>
      <c r="I109" s="4" t="s">
        <v>178</v>
      </c>
      <c r="J109" s="4" t="s">
        <v>180</v>
      </c>
      <c r="K109" s="72" t="s">
        <v>433</v>
      </c>
      <c r="L109" s="5" t="str">
        <f>CONCATENATE("https://maps.googleapis.com/maps/api/directions/json?origin=",N109,"&amp;destination=",P109,"&amp;alternatives=true&amp;key=AIzaSyDWOGD72p9N8ekown3glm3rbS1fN7tQm4w&amp;traffic_model=best_guess&amp;departure_time=now")</f>
        <v>https://maps.googleapis.com/maps/api/directions/json?origin=6.2500341,-75.5996227&amp;destination=6.2442149,-75.5698161&amp;alternatives=true&amp;key=AIzaSyDWOGD72p9N8ekown3glm3rbS1fN7tQm4w&amp;traffic_model=best_guess&amp;departure_time=now</v>
      </c>
      <c r="M109" s="65" t="s">
        <v>432</v>
      </c>
      <c r="N109" s="5" t="str">
        <f>MID(K109,33,21)</f>
        <v>6.2500341,-75.5996227</v>
      </c>
      <c r="P109" s="5" t="str">
        <f>MID(K109,55,21)</f>
        <v>6.2442149,-75.5698161</v>
      </c>
      <c r="Q109" s="3">
        <v>0</v>
      </c>
      <c r="R109" s="65" t="str">
        <f>+CONCATENATE("cuerpo += leerruta(","""",L109,"""",",",0,",",A109,",","""",M109,"""",",",Q109,")")</f>
        <v>cuerpo += leerruta("https://maps.googleapis.com/maps/api/directions/json?origin=6.2500341,-75.5996227&amp;destination=6.2442149,-75.5698161&amp;alternatives=true&amp;key=AIzaSyDWOGD72p9N8ekown3glm3rbS1fN7tQm4w&amp;traffic_model=best_guess&amp;departure_time=now",0,108,"Ruta desde Cr 79AA hasta Palace por Av. San Juan",0)</v>
      </c>
      <c r="S109" s="70" t="s">
        <v>288</v>
      </c>
      <c r="T109" s="65" t="s">
        <v>429</v>
      </c>
    </row>
    <row r="110" spans="1:20" s="5" customFormat="1" ht="22.5" customHeight="1" x14ac:dyDescent="0.25">
      <c r="A110" s="3">
        <v>109</v>
      </c>
      <c r="B110" s="2" t="s">
        <v>39</v>
      </c>
      <c r="C110" s="3" t="s">
        <v>34</v>
      </c>
      <c r="D110" s="2" t="s">
        <v>116</v>
      </c>
      <c r="E110" s="2" t="s">
        <v>115</v>
      </c>
      <c r="F110" s="4">
        <v>3.4</v>
      </c>
      <c r="G110" s="71" t="s">
        <v>25</v>
      </c>
      <c r="H110" s="2" t="s">
        <v>176</v>
      </c>
      <c r="I110" s="4" t="s">
        <v>178</v>
      </c>
      <c r="J110" s="4" t="s">
        <v>180</v>
      </c>
      <c r="K110" s="72" t="s">
        <v>431</v>
      </c>
      <c r="L110" s="5" t="str">
        <f>CONCATENATE("https://maps.googleapis.com/maps/api/directions/json?origin=",N110,"&amp;destination=",P110,"&amp;alternatives=true&amp;key=AIzaSyDWOGD72p9N8ekown3glm3rbS1fN7tQm4w&amp;traffic_model=best_guess&amp;departure_time=now")</f>
        <v>https://maps.googleapis.com/maps/api/directions/json?origin=6.2443975,-75.5698331&amp;destination=6.2501682,-75.5996995&amp;alternatives=true&amp;key=AIzaSyDWOGD72p9N8ekown3glm3rbS1fN7tQm4w&amp;traffic_model=best_guess&amp;departure_time=now</v>
      </c>
      <c r="M110" s="65" t="s">
        <v>430</v>
      </c>
      <c r="N110" s="5" t="str">
        <f>MID(K110,33,21)</f>
        <v>6.2443975,-75.5698331</v>
      </c>
      <c r="P110" s="5" t="str">
        <f>MID(K110,55,21)</f>
        <v>6.2501682,-75.5996995</v>
      </c>
      <c r="Q110" s="3">
        <v>0</v>
      </c>
      <c r="R110" s="65" t="str">
        <f>+CONCATENATE("cuerpo += leerruta(","""",L110,"""",",",0,",",A110,",","""",M110,"""",",",Q110,")")</f>
        <v>cuerpo += leerruta("https://maps.googleapis.com/maps/api/directions/json?origin=6.2443975,-75.5698331&amp;destination=6.2501682,-75.5996995&amp;alternatives=true&amp;key=AIzaSyDWOGD72p9N8ekown3glm3rbS1fN7tQm4w&amp;traffic_model=best_guess&amp;departure_time=now",0,109,"Ruta desde Palace hasta Cr 79AA  por Av. San Juan",0)</v>
      </c>
      <c r="S110" s="70" t="s">
        <v>288</v>
      </c>
      <c r="T110" s="65" t="s">
        <v>429</v>
      </c>
    </row>
    <row r="111" spans="1:20" s="5" customFormat="1" ht="22.5" customHeight="1" x14ac:dyDescent="0.25">
      <c r="A111" s="3">
        <v>110</v>
      </c>
      <c r="B111" s="2" t="s">
        <v>63</v>
      </c>
      <c r="C111" s="3" t="s">
        <v>14</v>
      </c>
      <c r="D111" s="2" t="s">
        <v>67</v>
      </c>
      <c r="E111" s="2" t="s">
        <v>66</v>
      </c>
      <c r="F111" s="4">
        <v>5.0999999999999996</v>
      </c>
      <c r="G111" s="71" t="s">
        <v>25</v>
      </c>
      <c r="H111" s="2" t="s">
        <v>176</v>
      </c>
      <c r="I111" s="4" t="s">
        <v>178</v>
      </c>
      <c r="J111" s="4" t="s">
        <v>180</v>
      </c>
      <c r="K111" s="72" t="s">
        <v>428</v>
      </c>
      <c r="L111" s="5" t="str">
        <f>CONCATENATE("https://maps.googleapis.com/maps/api/directions/json?origin=",N111,"&amp;destination=",P111,"&amp;alternatives=true&amp;key=AIzaSyDWOGD72p9N8ekown3glm3rbS1fN7tQm4w&amp;traffic_model=best_guess&amp;departure_time=now")</f>
        <v>https://maps.googleapis.com/maps/api/directions/json?origin=6.3015233,-75.5662206&amp;destination=6.2590001,-75.580121&amp;alternatives=true&amp;key=AIzaSyDWOGD72p9N8ekown3glm3rbS1fN7tQm4w&amp;traffic_model=best_guess&amp;departure_time=now</v>
      </c>
      <c r="M111" s="65" t="s">
        <v>427</v>
      </c>
      <c r="N111" s="5" t="s">
        <v>426</v>
      </c>
      <c r="P111" s="5" t="s">
        <v>425</v>
      </c>
      <c r="Q111" s="3">
        <v>0</v>
      </c>
      <c r="R111" s="65" t="str">
        <f>+CONCATENATE("cuerpo += leerruta(","""",L111,"""",",",0,",",A111,",","""",M111,"""",",",Q111,")")</f>
        <v>cuerpo += leerruta("https://maps.googleapis.com/maps/api/directions/json?origin=6.3015233,-75.5662206&amp;destination=6.2590001,-75.580121&amp;alternatives=true&amp;key=AIzaSyDWOGD72p9N8ekown3glm3rbS1fN7tQm4w&amp;traffic_model=best_guess&amp;departure_time=now",0,110,"Ruta desde Calle 104 hasta La Iguaná por Carrera 65",0)</v>
      </c>
      <c r="S111" s="70" t="s">
        <v>288</v>
      </c>
      <c r="T111" s="65" t="s">
        <v>417</v>
      </c>
    </row>
    <row r="112" spans="1:20" s="5" customFormat="1" ht="22.5" customHeight="1" x14ac:dyDescent="0.25">
      <c r="A112" s="3">
        <v>111</v>
      </c>
      <c r="B112" s="2" t="s">
        <v>45</v>
      </c>
      <c r="C112" s="3" t="s">
        <v>14</v>
      </c>
      <c r="D112" s="2" t="s">
        <v>117</v>
      </c>
      <c r="E112" s="2" t="s">
        <v>118</v>
      </c>
      <c r="F112" s="4">
        <v>4.5999999999999996</v>
      </c>
      <c r="G112" s="71" t="s">
        <v>25</v>
      </c>
      <c r="H112" s="2" t="s">
        <v>176</v>
      </c>
      <c r="I112" s="4" t="s">
        <v>179</v>
      </c>
      <c r="J112" s="4" t="s">
        <v>180</v>
      </c>
      <c r="K112" s="72" t="s">
        <v>424</v>
      </c>
      <c r="L112" s="5" t="str">
        <f>CONCATENATE("https://maps.googleapis.com/maps/api/directions/json?origin=",N112,"&amp;destination=",P112,"&amp;alternatives=true&amp;key=AIzaSyDWOGD72p9N8ekown3glm3rbS1fN7tQm4w&amp;traffic_model=best_guess&amp;departure_time=now")</f>
        <v>https://maps.googleapis.com/maps/api/directions/json?origin=6.2150485,-75.5609097&amp;destination=6.1810524,-75.5688371&amp;alternatives=true&amp;key=AIzaSyDWOGD72p9N8ekown3glm3rbS1fN7tQm4w&amp;traffic_model=best_guess&amp;departure_time=now</v>
      </c>
      <c r="M112" s="65" t="s">
        <v>423</v>
      </c>
      <c r="N112" s="5" t="s">
        <v>422</v>
      </c>
      <c r="P112" s="5" t="s">
        <v>421</v>
      </c>
      <c r="Q112" s="3">
        <v>0</v>
      </c>
      <c r="R112" s="65" t="str">
        <f>+CONCATENATE("cuerpo += leerruta(","""",L112,"""",",",0,",",A112,",","""",M112,"""",",",Q112,")")</f>
        <v>cuerpo += leerruta("https://maps.googleapis.com/maps/api/directions/json?origin=6.2150485,-75.5609097&amp;destination=6.1810524,-75.5688371&amp;alternatives=true&amp;key=AIzaSyDWOGD72p9N8ekown3glm3rbS1fN7tQm4w&amp;traffic_model=best_guess&amp;departure_time=now",0,111,"Ruta desde Av Palmas hasta Tv Intermedia por Tv inferior",0)</v>
      </c>
      <c r="S112" s="70" t="s">
        <v>288</v>
      </c>
      <c r="T112" s="65" t="s">
        <v>417</v>
      </c>
    </row>
    <row r="113" spans="1:20" s="5" customFormat="1" ht="22.5" customHeight="1" x14ac:dyDescent="0.25">
      <c r="A113" s="3">
        <v>112</v>
      </c>
      <c r="B113" s="2" t="s">
        <v>47</v>
      </c>
      <c r="C113" s="3" t="s">
        <v>9</v>
      </c>
      <c r="D113" s="2" t="s">
        <v>117</v>
      </c>
      <c r="E113" s="2" t="s">
        <v>118</v>
      </c>
      <c r="F113" s="4">
        <v>4.8</v>
      </c>
      <c r="G113" s="71" t="s">
        <v>25</v>
      </c>
      <c r="H113" s="2" t="s">
        <v>176</v>
      </c>
      <c r="I113" s="4" t="s">
        <v>179</v>
      </c>
      <c r="J113" s="4" t="s">
        <v>180</v>
      </c>
      <c r="K113" s="72" t="s">
        <v>420</v>
      </c>
      <c r="L113" s="5" t="str">
        <f>CONCATENATE("https://maps.googleapis.com/maps/api/directions/json?origin=",N113,"&amp;destination=",P113,"&amp;alternatives=true&amp;key=AIzaSyDWOGD72p9N8ekown3glm3rbS1fN7tQm4w&amp;traffic_model=best_guess&amp;departure_time=now")</f>
        <v>https://maps.googleapis.com/maps/api/directions/json?origin=6.1812405,-75.5684414&amp;destination=6.2140671,-75.5573718&amp;alternatives=true&amp;key=AIzaSyDWOGD72p9N8ekown3glm3rbS1fN7tQm4w&amp;traffic_model=best_guess&amp;departure_time=now</v>
      </c>
      <c r="M113" s="65" t="s">
        <v>412</v>
      </c>
      <c r="N113" s="5" t="s">
        <v>419</v>
      </c>
      <c r="P113" s="5" t="s">
        <v>418</v>
      </c>
      <c r="Q113" s="3">
        <v>0</v>
      </c>
      <c r="R113" s="65" t="str">
        <f>+CONCATENATE("cuerpo += leerruta(","""",L113,"""",",",0,",",A113,",","""",M113,"""",",",Q113,")")</f>
        <v>cuerpo += leerruta("https://maps.googleapis.com/maps/api/directions/json?origin=6.1812405,-75.5684414&amp;destination=6.2140671,-75.5573718&amp;alternatives=true&amp;key=AIzaSyDWOGD72p9N8ekown3glm3rbS1fN7tQm4w&amp;traffic_model=best_guess&amp;departure_time=now",0,112,"Ruta desde Tv Intermedia hasta Av Palmas por Tv Superior",0)</v>
      </c>
      <c r="S113" s="70" t="s">
        <v>288</v>
      </c>
      <c r="T113" s="65" t="s">
        <v>417</v>
      </c>
    </row>
    <row r="114" spans="1:20" s="5" customFormat="1" ht="22.5" customHeight="1" x14ac:dyDescent="0.25">
      <c r="A114" s="3">
        <v>113</v>
      </c>
      <c r="B114" s="2" t="s">
        <v>63</v>
      </c>
      <c r="C114" s="2" t="s">
        <v>9</v>
      </c>
      <c r="D114" s="2" t="s">
        <v>23</v>
      </c>
      <c r="E114" s="2" t="s">
        <v>39</v>
      </c>
      <c r="F114" s="4">
        <v>1.9</v>
      </c>
      <c r="G114" s="71" t="s">
        <v>25</v>
      </c>
      <c r="H114" s="2" t="s">
        <v>176</v>
      </c>
      <c r="I114" s="4" t="s">
        <v>178</v>
      </c>
      <c r="J114" s="4" t="s">
        <v>180</v>
      </c>
      <c r="K114" s="72" t="s">
        <v>416</v>
      </c>
      <c r="L114" s="5" t="str">
        <f>CONCATENATE("https://maps.googleapis.com/maps/api/directions/json?origin=",N114,"&amp;destination=",P114,"&amp;alternatives=true&amp;key=AIzaSyDWOGD72p9N8ekown3glm3rbS1fN7tQm4w&amp;traffic_model=best_guess&amp;departure_time=now")</f>
        <v>https://maps.googleapis.com/maps/api/directions/json?origin=6.2314216,-75.5827466&amp;destination=6.2485819,-75.583303&amp;alternatives=true&amp;key=AIzaSyDWOGD72p9N8ekown3glm3rbS1fN7tQm4w&amp;traffic_model=best_guess&amp;departure_time=now</v>
      </c>
      <c r="M114" s="65" t="s">
        <v>414</v>
      </c>
      <c r="N114" s="5" t="str">
        <f>MID(K114,33,21)</f>
        <v>6.2314216,-75.5827466</v>
      </c>
      <c r="P114" s="5" t="str">
        <f>MID(K114,55,20)</f>
        <v>6.2485819,-75.583303</v>
      </c>
      <c r="Q114" s="3">
        <v>0</v>
      </c>
      <c r="R114" s="65" t="str">
        <f>+CONCATENATE("cuerpo += leerruta(","""",L114,"""",",",0,",",A114,",","""",M114,"""",",",Q114,")")</f>
        <v>cuerpo += leerruta("https://maps.googleapis.com/maps/api/directions/json?origin=6.2314216,-75.5827466&amp;destination=6.2485819,-75.583303&amp;alternatives=true&amp;key=AIzaSyDWOGD72p9N8ekown3glm3rbS1fN7tQm4w&amp;traffic_model=best_guess&amp;departure_time=now",0,113,"Ruta desde Calle 30 hasta Av San Juan por Carrera 65",0)</v>
      </c>
      <c r="S114" s="70" t="s">
        <v>288</v>
      </c>
      <c r="T114" s="65" t="s">
        <v>411</v>
      </c>
    </row>
    <row r="115" spans="1:20" s="5" customFormat="1" ht="22.5" customHeight="1" x14ac:dyDescent="0.25">
      <c r="A115" s="3">
        <v>114</v>
      </c>
      <c r="B115" s="2" t="s">
        <v>13</v>
      </c>
      <c r="C115" s="2" t="s">
        <v>14</v>
      </c>
      <c r="D115" s="2" t="s">
        <v>23</v>
      </c>
      <c r="E115" s="2" t="s">
        <v>48</v>
      </c>
      <c r="F115" s="4">
        <v>4.2</v>
      </c>
      <c r="G115" s="71" t="s">
        <v>25</v>
      </c>
      <c r="H115" s="2" t="s">
        <v>12</v>
      </c>
      <c r="I115" s="4" t="s">
        <v>177</v>
      </c>
      <c r="J115" s="4" t="s">
        <v>180</v>
      </c>
      <c r="K115" s="72" t="s">
        <v>415</v>
      </c>
      <c r="L115" s="5" t="str">
        <f>CONCATENATE("https://maps.googleapis.com/maps/api/directions/json?origin=",N115,"&amp;destination=",P115,"&amp;alternatives=true&amp;key=AIzaSyDWOGD72p9N8ekown3glm3rbS1fN7tQm4w&amp;traffic_model=best_guess&amp;departure_time=now")</f>
        <v>https://maps.googleapis.com/maps/api/directions/json?origin=6.2330851,-75.5760303&amp;destination=6.1955577,-75.581830&amp;alternatives=true&amp;key=AIzaSyDWOGD72p9N8ekown3glm3rbS1fN7tQm4w&amp;traffic_model=best_guess&amp;departure_time=now</v>
      </c>
      <c r="M115" s="65" t="s">
        <v>414</v>
      </c>
      <c r="N115" s="5" t="str">
        <f>MID(K115,33,21)</f>
        <v>6.2330851,-75.5760303</v>
      </c>
      <c r="P115" s="5" t="str">
        <f>MID(K115,55,20)</f>
        <v>6.1955577,-75.581830</v>
      </c>
      <c r="Q115" s="3">
        <v>0</v>
      </c>
      <c r="R115" s="65" t="str">
        <f>+CONCATENATE("cuerpo += leerruta(","""",L115,"""",",",0,",",A115,",","""",M115,"""",",",Q115,")")</f>
        <v>cuerpo += leerruta("https://maps.googleapis.com/maps/api/directions/json?origin=6.2330851,-75.5760303&amp;destination=6.1955577,-75.581830&amp;alternatives=true&amp;key=AIzaSyDWOGD72p9N8ekown3glm3rbS1fN7tQm4w&amp;traffic_model=best_guess&amp;departure_time=now",0,114,"Ruta desde Calle 30 hasta Av San Juan por Carrera 65",0)</v>
      </c>
      <c r="S115" s="70" t="s">
        <v>288</v>
      </c>
      <c r="T115" s="65" t="s">
        <v>411</v>
      </c>
    </row>
    <row r="116" spans="1:20" s="5" customFormat="1" ht="22.5" customHeight="1" x14ac:dyDescent="0.25">
      <c r="A116" s="3">
        <v>115</v>
      </c>
      <c r="B116" s="2" t="s">
        <v>85</v>
      </c>
      <c r="C116" s="3" t="s">
        <v>14</v>
      </c>
      <c r="D116" s="2" t="s">
        <v>119</v>
      </c>
      <c r="E116" s="2" t="s">
        <v>120</v>
      </c>
      <c r="F116" s="4">
        <v>0.35</v>
      </c>
      <c r="G116" s="71" t="s">
        <v>121</v>
      </c>
      <c r="H116" s="2" t="s">
        <v>176</v>
      </c>
      <c r="I116" s="4" t="s">
        <v>178</v>
      </c>
      <c r="J116" s="4" t="s">
        <v>180</v>
      </c>
      <c r="K116" s="72" t="s">
        <v>413</v>
      </c>
      <c r="L116" s="5" t="str">
        <f>CONCATENATE("https://maps.googleapis.com/maps/api/directions/json?origin=",N116,"&amp;destination=",P116,"&amp;alternatives=true&amp;key=AIzaSyDWOGD72p9N8ekown3glm3rbS1fN7tQm4w&amp;traffic_model=best_guess&amp;departure_time=now")</f>
        <v>https://maps.googleapis.com/maps/api/directions/json?origin=6.2482295,-75.5623556&amp;destination=6.245304,-75.5637646&amp;alternatives=true&amp;key=AIzaSyDWOGD72p9N8ekown3glm3rbS1fN7tQm4w&amp;traffic_model=best_guess&amp;departure_time=now</v>
      </c>
      <c r="M116" s="65" t="s">
        <v>412</v>
      </c>
      <c r="N116" s="5" t="str">
        <f>MID(K116,33,21)</f>
        <v>6.2482295,-75.5623556</v>
      </c>
      <c r="P116" s="5" t="str">
        <f>MID(K116,55,20)</f>
        <v>6.245304,-75.5637646</v>
      </c>
      <c r="Q116" s="3">
        <v>0</v>
      </c>
      <c r="R116" s="65" t="str">
        <f>+CONCATENATE("cuerpo += leerruta(","""",L116,"""",",",0,",",A116,",","""",M116,"""",",",Q116,")")</f>
        <v>cuerpo += leerruta("https://maps.googleapis.com/maps/api/directions/json?origin=6.2482295,-75.5623556&amp;destination=6.245304,-75.5637646&amp;alternatives=true&amp;key=AIzaSyDWOGD72p9N8ekown3glm3rbS1fN7tQm4w&amp;traffic_model=best_guess&amp;departure_time=now",0,115,"Ruta desde Tv Intermedia hasta Av Palmas por Tv Superior",0)</v>
      </c>
      <c r="S116" s="70" t="s">
        <v>288</v>
      </c>
      <c r="T116" s="65" t="s">
        <v>411</v>
      </c>
    </row>
    <row r="117" spans="1:20" s="5" customFormat="1" ht="22.5" customHeight="1" x14ac:dyDescent="0.25">
      <c r="A117" s="3">
        <v>116</v>
      </c>
      <c r="B117" s="2" t="s">
        <v>53</v>
      </c>
      <c r="C117" s="5" t="s">
        <v>14</v>
      </c>
      <c r="D117" s="6" t="s">
        <v>16</v>
      </c>
      <c r="E117" s="6" t="s">
        <v>122</v>
      </c>
      <c r="F117" s="4">
        <v>2.9</v>
      </c>
      <c r="G117" s="71" t="s">
        <v>123</v>
      </c>
      <c r="H117" s="2" t="s">
        <v>176</v>
      </c>
      <c r="I117" s="4" t="s">
        <v>178</v>
      </c>
      <c r="J117" s="4" t="s">
        <v>180</v>
      </c>
      <c r="K117" s="72" t="s">
        <v>410</v>
      </c>
      <c r="L117" s="77" t="str">
        <f>CONCATENATE("https://maps.googleapis.com/maps/api/directions/json?origin=",N117,"&amp;destination=",P117,"&amp;waypoints=",O117,"&amp;alternatives=true&amp;key=AIzaSyDWOGD72p9N8ekown3glm3rbS1fN7tQm4w&amp;traffic_model=best_guess&amp;departure_time=now")</f>
        <v>https://maps.googleapis.com/maps/api/directions/json?origin=6.2125108,-75.5764162&amp;destination=6.1876001,-75.5816969&amp;waypoints=6.1996469,-75.5776798&amp;alternatives=true&amp;key=AIzaSyDWOGD72p9N8ekown3glm3rbS1fN7tQm4w&amp;traffic_model=best_guess&amp;departure_time=now</v>
      </c>
      <c r="M117" s="65" t="s">
        <v>409</v>
      </c>
      <c r="N117" s="5" t="s">
        <v>408</v>
      </c>
      <c r="O117" s="5" t="s">
        <v>407</v>
      </c>
      <c r="P117" s="5" t="s">
        <v>406</v>
      </c>
      <c r="Q117" s="3">
        <v>0</v>
      </c>
      <c r="R117" s="65" t="str">
        <f>+CONCATENATE("cuerpo += leerruta(","""",L117,"""",",",0,",",A117,",","""",M117,"""",",",Q117,")")</f>
        <v>cuerpo += leerruta("https://maps.googleapis.com/maps/api/directions/json?origin=6.2125108,-75.5764162&amp;destination=6.1876001,-75.5816969&amp;waypoints=6.1996469,-75.5776798&amp;alternatives=true&amp;key=AIzaSyDWOGD72p9N8ekown3glm3rbS1fN7tQm4w&amp;traffic_model=best_guess&amp;departure_time=now",0,116,"Ruta desde Calle 10 hasta Zuniga por Av Las Vegas",0)</v>
      </c>
      <c r="S117" s="70"/>
      <c r="T117" s="65" t="s">
        <v>400</v>
      </c>
    </row>
    <row r="118" spans="1:20" s="5" customFormat="1" ht="22.5" customHeight="1" x14ac:dyDescent="0.25">
      <c r="A118" s="3">
        <v>117</v>
      </c>
      <c r="B118" s="2" t="s">
        <v>53</v>
      </c>
      <c r="C118" s="3" t="s">
        <v>9</v>
      </c>
      <c r="D118" s="6" t="s">
        <v>122</v>
      </c>
      <c r="E118" s="6" t="s">
        <v>16</v>
      </c>
      <c r="F118" s="4">
        <v>2.9</v>
      </c>
      <c r="G118" s="71" t="s">
        <v>123</v>
      </c>
      <c r="H118" s="2" t="s">
        <v>176</v>
      </c>
      <c r="I118" s="4" t="s">
        <v>178</v>
      </c>
      <c r="J118" s="4" t="s">
        <v>180</v>
      </c>
      <c r="K118" s="72" t="s">
        <v>405</v>
      </c>
      <c r="L118" s="77" t="str">
        <f>CONCATENATE("https://maps.googleapis.com/maps/api/directions/json?origin=",N118,"&amp;destination=",P118,"&amp;waypoints=",O118,"&amp;alternatives=true&amp;key=AIzaSyDWOGD72p9N8ekown3glm3rbS1fN7tQm4w&amp;traffic_model=best_guess&amp;departure_time=now")</f>
        <v>https://maps.googleapis.com/maps/api/directions/json?origin=6.1872161,-75.5817068&amp;destination=6.2125576,-75.5761829&amp;waypoints=6.1996306,-75.5775763&amp;alternatives=true&amp;key=AIzaSyDWOGD72p9N8ekown3glm3rbS1fN7tQm4w&amp;traffic_model=best_guess&amp;departure_time=now</v>
      </c>
      <c r="M118" s="65" t="s">
        <v>404</v>
      </c>
      <c r="N118" s="5" t="s">
        <v>403</v>
      </c>
      <c r="O118" s="5" t="s">
        <v>402</v>
      </c>
      <c r="P118" s="5" t="s">
        <v>401</v>
      </c>
      <c r="Q118" s="3">
        <v>0</v>
      </c>
      <c r="R118" s="65" t="str">
        <f>+CONCATENATE("cuerpo += leerruta(","""",L118,"""",",",0,",",A118,",","""",M118,"""",",",Q118,")")</f>
        <v>cuerpo += leerruta("https://maps.googleapis.com/maps/api/directions/json?origin=6.1872161,-75.5817068&amp;destination=6.2125576,-75.5761829&amp;waypoints=6.1996306,-75.5775763&amp;alternatives=true&amp;key=AIzaSyDWOGD72p9N8ekown3glm3rbS1fN7tQm4w&amp;traffic_model=best_guess&amp;departure_time=now",0,117,"Ruta desde Zuniga hasta Calle 10 por Av Las Vegas",0)</v>
      </c>
      <c r="S118" s="70"/>
      <c r="T118" s="65" t="s">
        <v>400</v>
      </c>
    </row>
    <row r="119" spans="1:20" s="5" customFormat="1" ht="22.5" customHeight="1" x14ac:dyDescent="0.25">
      <c r="A119" s="3">
        <v>118</v>
      </c>
      <c r="B119" s="2" t="s">
        <v>124</v>
      </c>
      <c r="C119" s="3" t="s">
        <v>14</v>
      </c>
      <c r="D119" s="2" t="s">
        <v>125</v>
      </c>
      <c r="E119" s="2" t="s">
        <v>126</v>
      </c>
      <c r="F119" s="4">
        <v>0.85</v>
      </c>
      <c r="G119" s="71" t="s">
        <v>127</v>
      </c>
      <c r="H119" s="2" t="s">
        <v>176</v>
      </c>
      <c r="I119" s="4" t="s">
        <v>178</v>
      </c>
      <c r="J119" s="4" t="s">
        <v>181</v>
      </c>
      <c r="K119" s="72" t="s">
        <v>399</v>
      </c>
      <c r="L119" s="76" t="str">
        <f>CONCATENATE("https://maps.googleapis.com/maps/api/directions/json?origin=",N119,"&amp;destination=",P119,"&amp;alternatives=true&amp;key=AIzaSyDWOGD72p9N8ekown3glm3rbS1fN7tQm4w&amp;traffic_model=best_guess&amp;departure_time=now")</f>
        <v>https://maps.googleapis.com/maps/api/directions/json?origin=6.2938046,-75.5711752&amp;destination=6.2865487,-75.5735581&amp;alternatives=true&amp;key=AIzaSyDWOGD72p9N8ekown3glm3rbS1fN7tQm4w&amp;traffic_model=best_guess&amp;departure_time=now</v>
      </c>
      <c r="M119" s="65" t="s">
        <v>398</v>
      </c>
      <c r="N119" s="5" t="s">
        <v>397</v>
      </c>
      <c r="P119" s="5" t="s">
        <v>396</v>
      </c>
      <c r="Q119" s="3">
        <v>0</v>
      </c>
      <c r="R119" s="65" t="str">
        <f>+CONCATENATE("cuerpo += leerruta(","""",L119,"""",",",0,",",A119,",","""",M119,"""",",",Q119,")")</f>
        <v>cuerpo += leerruta("https://maps.googleapis.com/maps/api/directions/json?origin=6.2938046,-75.5711752&amp;destination=6.2865487,-75.5735581&amp;alternatives=true&amp;key=AIzaSyDWOGD72p9N8ekown3glm3rbS1fN7tQm4w&amp;traffic_model=best_guess&amp;departure_time=now",0,118,"Ruta desde la calle 98 hasta la calle 92EE por carrera 68",0)</v>
      </c>
      <c r="S119" s="70"/>
      <c r="T119" s="65" t="s">
        <v>383</v>
      </c>
    </row>
    <row r="120" spans="1:20" s="5" customFormat="1" ht="22.5" customHeight="1" x14ac:dyDescent="0.25">
      <c r="A120" s="3">
        <v>119</v>
      </c>
      <c r="B120" s="2" t="s">
        <v>128</v>
      </c>
      <c r="C120" s="3" t="s">
        <v>9</v>
      </c>
      <c r="D120" s="2" t="s">
        <v>129</v>
      </c>
      <c r="E120" s="2" t="s">
        <v>125</v>
      </c>
      <c r="F120" s="4">
        <v>0.8</v>
      </c>
      <c r="G120" s="71" t="s">
        <v>127</v>
      </c>
      <c r="H120" s="2" t="s">
        <v>176</v>
      </c>
      <c r="I120" s="4" t="s">
        <v>178</v>
      </c>
      <c r="J120" s="4" t="s">
        <v>181</v>
      </c>
      <c r="K120" s="72" t="s">
        <v>395</v>
      </c>
      <c r="L120" s="76" t="str">
        <f>CONCATENATE("https://maps.googleapis.com/maps/api/directions/json?origin=",N120,"&amp;destination=",P120,"&amp;alternatives=true&amp;key=AIzaSyDWOGD72p9N8ekown3glm3rbS1fN7tQm4w&amp;traffic_model=best_guess&amp;departure_time=now")</f>
        <v>https://maps.googleapis.com/maps/api/directions/json?origin=6.2864924,-75.5728347&amp;destination=6.2934511,-75.5705197&amp;alternatives=true&amp;key=AIzaSyDWOGD72p9N8ekown3glm3rbS1fN7tQm4w&amp;traffic_model=best_guess&amp;departure_time=now</v>
      </c>
      <c r="M120" s="65" t="s">
        <v>394</v>
      </c>
      <c r="N120" s="5" t="s">
        <v>393</v>
      </c>
      <c r="P120" s="5" t="s">
        <v>392</v>
      </c>
      <c r="Q120" s="3">
        <v>0</v>
      </c>
      <c r="R120" s="65" t="str">
        <f>+CONCATENATE("cuerpo += leerruta(","""",L120,"""",",",0,",",A120,",","""",M120,"""",",",Q120,")")</f>
        <v>cuerpo += leerruta("https://maps.googleapis.com/maps/api/directions/json?origin=6.2864924,-75.5728347&amp;destination=6.2934511,-75.5705197&amp;alternatives=true&amp;key=AIzaSyDWOGD72p9N8ekown3glm3rbS1fN7tQm4w&amp;traffic_model=best_guess&amp;departure_time=now",0,119,"Ruta desde la calle 92F hasta la calle 98 por carrera 67",0)</v>
      </c>
      <c r="S120" s="70"/>
      <c r="T120" s="65" t="s">
        <v>383</v>
      </c>
    </row>
    <row r="121" spans="1:20" s="5" customFormat="1" ht="22.5" customHeight="1" x14ac:dyDescent="0.25">
      <c r="A121" s="3">
        <v>120</v>
      </c>
      <c r="B121" s="2" t="s">
        <v>130</v>
      </c>
      <c r="C121" s="3" t="s">
        <v>37</v>
      </c>
      <c r="D121" s="2" t="s">
        <v>82</v>
      </c>
      <c r="E121" s="2" t="s">
        <v>63</v>
      </c>
      <c r="F121" s="4">
        <v>0.75</v>
      </c>
      <c r="G121" s="71" t="s">
        <v>127</v>
      </c>
      <c r="H121" s="2" t="s">
        <v>176</v>
      </c>
      <c r="I121" s="4" t="s">
        <v>178</v>
      </c>
      <c r="J121" s="4" t="s">
        <v>181</v>
      </c>
      <c r="K121" s="72" t="s">
        <v>391</v>
      </c>
      <c r="L121" s="76" t="str">
        <f>CONCATENATE("https://maps.googleapis.com/maps/api/directions/json?origin=",N121,"&amp;destination=",P121,"&amp;alternatives=true&amp;key=AIzaSyDWOGD72p9N8ekown3glm3rbS1fN7tQm4w&amp;traffic_model=best_guess&amp;departure_time=now")</f>
        <v>https://maps.googleapis.com/maps/api/directions/json?origin=6.2899811,-75.5769599&amp;destination=6.2880198,-75.5704475&amp;alternatives=true&amp;key=AIzaSyDWOGD72p9N8ekown3glm3rbS1fN7tQm4w&amp;traffic_model=best_guess&amp;departure_time=now</v>
      </c>
      <c r="M121" s="65" t="s">
        <v>390</v>
      </c>
      <c r="N121" s="5" t="s">
        <v>389</v>
      </c>
      <c r="P121" s="5" t="s">
        <v>388</v>
      </c>
      <c r="Q121" s="3">
        <v>0</v>
      </c>
      <c r="R121" s="65" t="str">
        <f>+CONCATENATE("cuerpo += leerruta(","""",L121,"""",",",0,",",A121,",","""",M121,"""",",",Q121,")")</f>
        <v>cuerpo += leerruta("https://maps.googleapis.com/maps/api/directions/json?origin=6.2899811,-75.5769599&amp;destination=6.2880198,-75.5704475&amp;alternatives=true&amp;key=AIzaSyDWOGD72p9N8ekown3glm3rbS1fN7tQm4w&amp;traffic_model=best_guess&amp;departure_time=now",0,120,"Ruta desde la carrera73 hasta la carrera 65 por calle 94",0)</v>
      </c>
      <c r="S121" s="70"/>
      <c r="T121" s="65" t="s">
        <v>383</v>
      </c>
    </row>
    <row r="122" spans="1:20" s="5" customFormat="1" ht="22.5" customHeight="1" x14ac:dyDescent="0.25">
      <c r="A122" s="3">
        <v>121</v>
      </c>
      <c r="B122" s="2" t="s">
        <v>131</v>
      </c>
      <c r="C122" s="3" t="s">
        <v>34</v>
      </c>
      <c r="D122" s="2" t="s">
        <v>63</v>
      </c>
      <c r="E122" s="2" t="s">
        <v>82</v>
      </c>
      <c r="F122" s="4">
        <v>0.7</v>
      </c>
      <c r="G122" s="71" t="s">
        <v>127</v>
      </c>
      <c r="H122" s="2" t="s">
        <v>176</v>
      </c>
      <c r="I122" s="4" t="s">
        <v>178</v>
      </c>
      <c r="J122" s="4" t="s">
        <v>181</v>
      </c>
      <c r="K122" s="72" t="s">
        <v>387</v>
      </c>
      <c r="L122" s="76" t="str">
        <f>CONCATENATE("https://maps.googleapis.com/maps/api/directions/json?origin=",N122,"&amp;destination=",P122,"&amp;alternatives=true&amp;key=AIzaSyDWOGD72p9N8ekown3glm3rbS1fN7tQm4w&amp;traffic_model=best_guess&amp;departure_time=now")</f>
        <v>https://maps.googleapis.com/maps/api/directions/json?origin=6.2891903,-75.5704611&amp;destination=6.291203,-75.5765279&amp;alternatives=true&amp;key=AIzaSyDWOGD72p9N8ekown3glm3rbS1fN7tQm4w&amp;traffic_model=best_guess&amp;departure_time=now</v>
      </c>
      <c r="M122" s="65" t="s">
        <v>386</v>
      </c>
      <c r="N122" s="5" t="s">
        <v>385</v>
      </c>
      <c r="P122" s="5" t="s">
        <v>384</v>
      </c>
      <c r="Q122" s="3">
        <v>0</v>
      </c>
      <c r="R122" s="65" t="str">
        <f>+CONCATENATE("cuerpo += leerruta(","""",L122,"""",",",0,",",A122,",","""",M122,"""",",",Q122,")")</f>
        <v>cuerpo += leerruta("https://maps.googleapis.com/maps/api/directions/json?origin=6.2891903,-75.5704611&amp;destination=6.291203,-75.5765279&amp;alternatives=true&amp;key=AIzaSyDWOGD72p9N8ekown3glm3rbS1fN7tQm4w&amp;traffic_model=best_guess&amp;departure_time=now",0,121,"Ruta desde la carrera 65 hasta la carrera 73 por calle 95",0)</v>
      </c>
      <c r="S122" s="70"/>
      <c r="T122" s="65" t="s">
        <v>383</v>
      </c>
    </row>
    <row r="123" spans="1:20" s="5" customFormat="1" ht="22.5" customHeight="1" x14ac:dyDescent="0.25">
      <c r="A123" s="3">
        <v>122</v>
      </c>
      <c r="B123" s="2" t="s">
        <v>132</v>
      </c>
      <c r="C123" s="3" t="s">
        <v>9</v>
      </c>
      <c r="D123" s="2" t="s">
        <v>133</v>
      </c>
      <c r="E123" s="2" t="s">
        <v>86</v>
      </c>
      <c r="F123" s="4">
        <v>1.3</v>
      </c>
      <c r="G123" s="71" t="s">
        <v>121</v>
      </c>
      <c r="H123" s="2" t="s">
        <v>176</v>
      </c>
      <c r="I123" s="4" t="s">
        <v>178</v>
      </c>
      <c r="J123" s="4" t="s">
        <v>180</v>
      </c>
      <c r="K123" s="72" t="s">
        <v>382</v>
      </c>
      <c r="L123" s="5" t="str">
        <f>CONCATENATE("https://maps.googleapis.com/maps/api/directions/json?origin=",N123,"&amp;destination=",P123,"&amp;alternatives=true&amp;key=AIzaSyDWOGD72p9N8ekown3glm3rbS1fN7tQm4w&amp;traffic_model=best_guess&amp;departure_time=now")</f>
        <v>https://maps.googleapis.com/maps/api/directions/json?origin=6.2436444,-75.5675277&amp;destination=6.2531765,-75.5604694&amp;alternatives=true&amp;key=AIzaSyDWOGD72p9N8ekown3glm3rbS1fN7tQm4w&amp;traffic_model=best_guess&amp;departure_time=now</v>
      </c>
      <c r="M123" s="65" t="s">
        <v>381</v>
      </c>
      <c r="N123" s="5" t="s">
        <v>380</v>
      </c>
      <c r="P123" s="5" t="s">
        <v>379</v>
      </c>
      <c r="Q123" s="3">
        <v>0</v>
      </c>
      <c r="R123" s="65" t="str">
        <f>+CONCATENATE("cuerpo += leerruta(","""",L123,"""",",",0,",",A123,",","""",M123,"""",",",Q123,")")</f>
        <v>cuerpo += leerruta("https://maps.googleapis.com/maps/api/directions/json?origin=6.2436444,-75.5675277&amp;destination=6.2531765,-75.5604694&amp;alternatives=true&amp;key=AIzaSyDWOGD72p9N8ekown3glm3rbS1fN7tQm4w&amp;traffic_model=best_guess&amp;departure_time=now",0,122,"Ruta desde la calle 44 hasta la calle 58 por El Palo",0)</v>
      </c>
      <c r="S123" s="70"/>
      <c r="T123" s="65" t="s">
        <v>378</v>
      </c>
    </row>
    <row r="124" spans="1:20" s="5" customFormat="1" ht="22.5" customHeight="1" x14ac:dyDescent="0.25">
      <c r="A124" s="3">
        <v>123</v>
      </c>
      <c r="B124" s="2" t="s">
        <v>134</v>
      </c>
      <c r="C124" s="3" t="s">
        <v>14</v>
      </c>
      <c r="D124" s="2" t="s">
        <v>86</v>
      </c>
      <c r="E124" s="2" t="s">
        <v>133</v>
      </c>
      <c r="F124" s="4">
        <v>1.3</v>
      </c>
      <c r="G124" s="71" t="s">
        <v>121</v>
      </c>
      <c r="H124" s="2" t="s">
        <v>176</v>
      </c>
      <c r="I124" s="4" t="s">
        <v>178</v>
      </c>
      <c r="J124" s="4" t="s">
        <v>180</v>
      </c>
      <c r="K124" s="72" t="s">
        <v>377</v>
      </c>
      <c r="L124" s="5" t="str">
        <f>CONCATENATE("https://maps.googleapis.com/maps/api/directions/json?origin=",N124,"&amp;destination=",P124,"&amp;alternatives=true&amp;key=AIzaSyDWOGD72p9N8ekown3glm3rbS1fN7tQm4w&amp;traffic_model=best_guess&amp;departure_time=now")</f>
        <v>https://maps.googleapis.com/maps/api/directions/json?origin=6.2526645,-75.5599101&amp;destination=6.2426624,-75.5651252&amp;alternatives=true&amp;key=AIzaSyDWOGD72p9N8ekown3glm3rbS1fN7tQm4w&amp;traffic_model=best_guess&amp;departure_time=now</v>
      </c>
      <c r="M124" s="65" t="s">
        <v>376</v>
      </c>
      <c r="N124" s="5" t="s">
        <v>375</v>
      </c>
      <c r="P124" s="5" t="s">
        <v>374</v>
      </c>
      <c r="Q124" s="3">
        <v>0</v>
      </c>
      <c r="R124" s="65" t="str">
        <f>+CONCATENATE("cuerpo += leerruta(","""",L124,"""",",",0,",",A124,",","""",M124,"""",",",Q124,")")</f>
        <v>cuerpo += leerruta("https://maps.googleapis.com/maps/api/directions/json?origin=6.2526645,-75.5599101&amp;destination=6.2426624,-75.5651252&amp;alternatives=true&amp;key=AIzaSyDWOGD72p9N8ekown3glm3rbS1fN7tQm4w&amp;traffic_model=best_guess&amp;departure_time=now",0,123,"Ruta desde la calle 58 hasta la calle 44 por Girardot",0)</v>
      </c>
      <c r="S124" s="70" t="s">
        <v>288</v>
      </c>
      <c r="T124" s="65" t="s">
        <v>287</v>
      </c>
    </row>
    <row r="125" spans="1:20" s="5" customFormat="1" ht="22.5" customHeight="1" x14ac:dyDescent="0.25">
      <c r="A125" s="3">
        <v>124</v>
      </c>
      <c r="B125" s="2" t="s">
        <v>135</v>
      </c>
      <c r="C125" s="3" t="s">
        <v>37</v>
      </c>
      <c r="D125" s="2" t="s">
        <v>40</v>
      </c>
      <c r="E125" s="2" t="s">
        <v>132</v>
      </c>
      <c r="F125" s="4">
        <v>0.8</v>
      </c>
      <c r="G125" s="71" t="s">
        <v>121</v>
      </c>
      <c r="H125" s="2" t="s">
        <v>176</v>
      </c>
      <c r="I125" s="4" t="s">
        <v>178</v>
      </c>
      <c r="J125" s="4" t="s">
        <v>180</v>
      </c>
      <c r="K125" s="72" t="s">
        <v>373</v>
      </c>
      <c r="L125" s="5" t="str">
        <f>CONCATENATE("https://maps.googleapis.com/maps/api/directions/json?origin=",N125,"&amp;destination=",P125,"&amp;alternatives=true&amp;key=AIzaSyDWOGD72p9N8ekown3glm3rbS1fN7tQm4w&amp;traffic_model=best_guess&amp;departure_time=now")</f>
        <v>https://maps.googleapis.com/maps/api/directions/json?origin=6.2459214,-75.5746995&amp;destination=6.2435646,-75.5677132&amp;alternatives=true&amp;key=AIzaSyDWOGD72p9N8ekown3glm3rbS1fN7tQm4w&amp;traffic_model=best_guess&amp;departure_time=now</v>
      </c>
      <c r="M125" s="65" t="s">
        <v>372</v>
      </c>
      <c r="N125" s="5" t="s">
        <v>371</v>
      </c>
      <c r="P125" s="5" t="s">
        <v>370</v>
      </c>
      <c r="Q125" s="3">
        <v>0</v>
      </c>
      <c r="R125" s="65" t="str">
        <f>+CONCATENATE("cuerpo += leerruta(","""",L125,"""",",",0,",",A125,",","""",M125,"""",",",Q125,")")</f>
        <v>cuerpo += leerruta("https://maps.googleapis.com/maps/api/directions/json?origin=6.2459214,-75.5746995&amp;destination=6.2435646,-75.5677132&amp;alternatives=true&amp;key=AIzaSyDWOGD72p9N8ekown3glm3rbS1fN7tQm4w&amp;traffic_model=best_guess&amp;departure_time=now",0,124,"Ruta desde la Av Ferrocarril hasta la carrera 45 por San Juan",0)</v>
      </c>
      <c r="S125" s="70" t="s">
        <v>288</v>
      </c>
      <c r="T125" s="65" t="s">
        <v>287</v>
      </c>
    </row>
    <row r="126" spans="1:20" s="5" customFormat="1" ht="22.5" customHeight="1" x14ac:dyDescent="0.25">
      <c r="A126" s="3">
        <v>125</v>
      </c>
      <c r="B126" s="2" t="s">
        <v>136</v>
      </c>
      <c r="C126" s="3" t="s">
        <v>34</v>
      </c>
      <c r="D126" s="2" t="s">
        <v>137</v>
      </c>
      <c r="E126" s="2" t="s">
        <v>40</v>
      </c>
      <c r="F126" s="4">
        <v>0.7</v>
      </c>
      <c r="G126" s="71" t="s">
        <v>121</v>
      </c>
      <c r="H126" s="2" t="s">
        <v>176</v>
      </c>
      <c r="I126" s="4" t="s">
        <v>178</v>
      </c>
      <c r="J126" s="4" t="s">
        <v>180</v>
      </c>
      <c r="K126" s="72" t="s">
        <v>369</v>
      </c>
      <c r="L126" s="5" t="str">
        <f>CONCATENATE("https://maps.googleapis.com/maps/api/directions/json?origin=",N126,"&amp;destination=",P126,"&amp;alternatives=true&amp;key=AIzaSyDWOGD72p9N8ekown3glm3rbS1fN7tQm4w&amp;traffic_model=best_guess&amp;departure_time=now")</f>
        <v>https://maps.googleapis.com/maps/api/directions/json?origin=6.2439055,-75.5685508&amp;destination=6.2462661,-75.5745798&amp;alternatives=true&amp;key=AIzaSyDWOGD72p9N8ekown3glm3rbS1fN7tQm4w&amp;traffic_model=best_guess&amp;departure_time=now</v>
      </c>
      <c r="M126" s="65" t="s">
        <v>368</v>
      </c>
      <c r="N126" s="5" t="s">
        <v>367</v>
      </c>
      <c r="P126" s="5" t="s">
        <v>366</v>
      </c>
      <c r="Q126" s="3">
        <v>0</v>
      </c>
      <c r="R126" s="65" t="str">
        <f>+CONCATENATE("cuerpo += leerruta(","""",L126,"""",",",0,",",A126,",","""",M126,"""",",",Q126,")")</f>
        <v>cuerpo += leerruta("https://maps.googleapis.com/maps/api/directions/json?origin=6.2439055,-75.5685508&amp;destination=6.2462661,-75.5745798&amp;alternatives=true&amp;key=AIzaSyDWOGD72p9N8ekown3glm3rbS1fN7tQm4w&amp;traffic_model=best_guess&amp;departure_time=now",0,125,"Ruta desde la Av Oriental hasta la Av Ferrocarril por San Juan",0)</v>
      </c>
      <c r="S126" s="70" t="s">
        <v>288</v>
      </c>
      <c r="T126" s="65" t="s">
        <v>287</v>
      </c>
    </row>
    <row r="127" spans="1:20" s="5" customFormat="1" ht="22.5" customHeight="1" x14ac:dyDescent="0.25">
      <c r="A127" s="3">
        <v>126</v>
      </c>
      <c r="B127" s="2" t="s">
        <v>138</v>
      </c>
      <c r="C127" s="3" t="s">
        <v>14</v>
      </c>
      <c r="D127" s="2" t="s">
        <v>139</v>
      </c>
      <c r="E127" s="2" t="s">
        <v>140</v>
      </c>
      <c r="F127" s="4">
        <v>0.5</v>
      </c>
      <c r="G127" s="71" t="s">
        <v>121</v>
      </c>
      <c r="H127" s="2" t="s">
        <v>176</v>
      </c>
      <c r="I127" s="4" t="s">
        <v>178</v>
      </c>
      <c r="J127" s="4" t="s">
        <v>180</v>
      </c>
      <c r="K127" s="72" t="s">
        <v>365</v>
      </c>
      <c r="L127" s="5" t="str">
        <f>CONCATENATE("https://maps.googleapis.com/maps/api/directions/json?origin=",N127,"&amp;destination=",P127,"&amp;alternatives=true&amp;key=AIzaSyDWOGD72p9N8ekown3glm3rbS1fN7tQm4w&amp;traffic_model=best_guess&amp;departure_time=now")</f>
        <v>https://maps.googleapis.com/maps/api/directions/json?origin=6.256725,-75.5668758&amp;destination=6.2525017,-75.5678092&amp;alternatives=true&amp;key=AIzaSyDWOGD72p9N8ekown3glm3rbS1fN7tQm4w&amp;traffic_model=best_guess&amp;departure_time=now</v>
      </c>
      <c r="M127" s="65" t="s">
        <v>364</v>
      </c>
      <c r="N127" s="5" t="s">
        <v>363</v>
      </c>
      <c r="P127" s="5" t="s">
        <v>362</v>
      </c>
      <c r="Q127" s="3">
        <v>0</v>
      </c>
      <c r="R127" s="65" t="str">
        <f>+CONCATENATE("cuerpo += leerruta(","""",L127,"""",",",0,",",A127,",","""",M127,"""",",",Q127,")")</f>
        <v>cuerpo += leerruta("https://maps.googleapis.com/maps/api/directions/json?origin=6.256725,-75.5668758&amp;destination=6.2525017,-75.5678092&amp;alternatives=true&amp;key=AIzaSyDWOGD72p9N8ekown3glm3rbS1fN7tQm4w&amp;traffic_model=best_guess&amp;departure_time=now",0,126,"Ruta desde la Carrera 57 B hasta la Av de Greiff por Bolivar",0)</v>
      </c>
      <c r="S127" s="70" t="s">
        <v>288</v>
      </c>
      <c r="T127" s="65" t="s">
        <v>287</v>
      </c>
    </row>
    <row r="128" spans="1:20" s="5" customFormat="1" ht="22.5" customHeight="1" x14ac:dyDescent="0.25">
      <c r="A128" s="3">
        <v>127</v>
      </c>
      <c r="B128" s="2" t="s">
        <v>116</v>
      </c>
      <c r="C128" s="3" t="s">
        <v>9</v>
      </c>
      <c r="D128" s="2" t="s">
        <v>133</v>
      </c>
      <c r="E128" s="2" t="s">
        <v>140</v>
      </c>
      <c r="F128" s="4">
        <v>0.75</v>
      </c>
      <c r="G128" s="71" t="s">
        <v>121</v>
      </c>
      <c r="H128" s="2" t="s">
        <v>176</v>
      </c>
      <c r="I128" s="4" t="s">
        <v>178</v>
      </c>
      <c r="J128" s="4" t="s">
        <v>180</v>
      </c>
      <c r="K128" s="72" t="s">
        <v>361</v>
      </c>
      <c r="L128" s="5" t="str">
        <f>CONCATENATE("https://maps.googleapis.com/maps/api/directions/json?origin=",N128,"&amp;destination=",P128,"&amp;alternatives=true&amp;key=AIzaSyDWOGD72p9N8ekown3glm3rbS1fN7tQm4w&amp;traffic_model=best_guess&amp;departure_time=now")</f>
        <v>https://maps.googleapis.com/maps/api/directions/json?origin=6.244499,-75.5697208&amp;destination=6.2508545,-75.5673303&amp;alternatives=true&amp;key=AIzaSyDWOGD72p9N8ekown3glm3rbS1fN7tQm4w&amp;traffic_model=best_guess&amp;departure_time=now</v>
      </c>
      <c r="M128" s="65" t="s">
        <v>360</v>
      </c>
      <c r="N128" s="5" t="s">
        <v>359</v>
      </c>
      <c r="P128" s="5" t="s">
        <v>358</v>
      </c>
      <c r="Q128" s="3">
        <v>0</v>
      </c>
      <c r="R128" s="65" t="str">
        <f>+CONCATENATE("cuerpo += leerruta(","""",L128,"""",",",0,",",A128,",","""",M128,"""",",",Q128,")")</f>
        <v>cuerpo += leerruta("https://maps.googleapis.com/maps/api/directions/json?origin=6.244499,-75.5697208&amp;destination=6.2508545,-75.5673303&amp;alternatives=true&amp;key=AIzaSyDWOGD72p9N8ekown3glm3rbS1fN7tQm4w&amp;traffic_model=best_guess&amp;departure_time=now",0,127,"Ruta desde la Calle 44 hasta la Av de Greiff por Palace",0)</v>
      </c>
      <c r="S128" s="70" t="s">
        <v>288</v>
      </c>
      <c r="T128" s="65" t="s">
        <v>287</v>
      </c>
    </row>
    <row r="129" spans="1:20" s="5" customFormat="1" ht="22.5" customHeight="1" x14ac:dyDescent="0.25">
      <c r="A129" s="3">
        <v>128</v>
      </c>
      <c r="B129" s="2" t="s">
        <v>141</v>
      </c>
      <c r="C129" s="3" t="s">
        <v>9</v>
      </c>
      <c r="D129" s="2" t="s">
        <v>140</v>
      </c>
      <c r="E129" s="2" t="s">
        <v>142</v>
      </c>
      <c r="F129" s="4">
        <v>0.45</v>
      </c>
      <c r="G129" s="71" t="s">
        <v>121</v>
      </c>
      <c r="H129" s="2" t="s">
        <v>176</v>
      </c>
      <c r="I129" s="4" t="s">
        <v>178</v>
      </c>
      <c r="J129" s="4" t="s">
        <v>180</v>
      </c>
      <c r="K129" s="72" t="s">
        <v>357</v>
      </c>
      <c r="L129" s="5" t="str">
        <f>CONCATENATE("https://maps.googleapis.com/maps/api/directions/json?origin=",N129,"&amp;destination=",P129,"&amp;alternatives=true&amp;key=AIzaSyDWOGD72p9N8ekown3glm3rbS1fN7tQm4w&amp;traffic_model=best_guess&amp;departure_time=now")</f>
        <v>https://maps.googleapis.com/maps/api/directions/json?origin=6.2531448,-75.5694161&amp;destination=6.2571004,-75.5687388&amp;alternatives=true&amp;key=AIzaSyDWOGD72p9N8ekown3glm3rbS1fN7tQm4w&amp;traffic_model=best_guess&amp;departure_time=now</v>
      </c>
      <c r="M129" s="65" t="s">
        <v>356</v>
      </c>
      <c r="N129" s="5" t="s">
        <v>355</v>
      </c>
      <c r="P129" s="5" t="s">
        <v>354</v>
      </c>
      <c r="Q129" s="3">
        <v>0</v>
      </c>
      <c r="R129" s="65" t="str">
        <f>+CONCATENATE("cuerpo += leerruta(","""",L129,"""",",",0,",",A129,",","""",M129,"""",",",Q129,")")</f>
        <v>cuerpo += leerruta("https://maps.googleapis.com/maps/api/directions/json?origin=6.2531448,-75.5694161&amp;destination=6.2571004,-75.5687388&amp;alternatives=true&amp;key=AIzaSyDWOGD72p9N8ekown3glm3rbS1fN7tQm4w&amp;traffic_model=best_guess&amp;departure_time=now",0,128,"Ruta desde la Av de Greiff hasta la Av Oriental por Carrera 53",0)</v>
      </c>
      <c r="S129" s="70" t="s">
        <v>288</v>
      </c>
      <c r="T129" s="65" t="s">
        <v>287</v>
      </c>
    </row>
    <row r="130" spans="1:20" s="5" customFormat="1" ht="22.5" customHeight="1" x14ac:dyDescent="0.25">
      <c r="A130" s="3">
        <v>129</v>
      </c>
      <c r="B130" s="2" t="s">
        <v>143</v>
      </c>
      <c r="C130" s="3" t="s">
        <v>14</v>
      </c>
      <c r="D130" s="2" t="s">
        <v>142</v>
      </c>
      <c r="E130" s="2" t="s">
        <v>140</v>
      </c>
      <c r="F130" s="4">
        <v>0.4</v>
      </c>
      <c r="G130" s="71" t="s">
        <v>121</v>
      </c>
      <c r="H130" s="2" t="s">
        <v>176</v>
      </c>
      <c r="I130" s="4" t="s">
        <v>178</v>
      </c>
      <c r="J130" s="4" t="s">
        <v>180</v>
      </c>
      <c r="K130" s="72" t="s">
        <v>353</v>
      </c>
      <c r="L130" s="5" t="str">
        <f>CONCATENATE("https://maps.googleapis.com/maps/api/directions/json?origin=",N130,"&amp;destination=",P130,"&amp;alternatives=true&amp;key=AIzaSyDWOGD72p9N8ekown3glm3rbS1fN7tQm4w&amp;traffic_model=best_guess&amp;departure_time=now")</f>
        <v>https://maps.googleapis.com/maps/api/directions/json?origin=6.2571158,-75.569571&amp;destination=6.2534895,-75.5702488&amp;alternatives=true&amp;key=AIzaSyDWOGD72p9N8ekown3glm3rbS1fN7tQm4w&amp;traffic_model=best_guess&amp;departure_time=now</v>
      </c>
      <c r="M130" s="65" t="s">
        <v>352</v>
      </c>
      <c r="N130" s="5" t="s">
        <v>351</v>
      </c>
      <c r="P130" s="5" t="s">
        <v>350</v>
      </c>
      <c r="Q130" s="3">
        <v>0</v>
      </c>
      <c r="R130" s="65" t="str">
        <f>+CONCATENATE("cuerpo += leerruta(","""",L130,"""",",",0,",",A130,",","""",M130,"""",",",Q130,")")</f>
        <v>cuerpo += leerruta("https://maps.googleapis.com/maps/api/directions/json?origin=6.2571158,-75.569571&amp;destination=6.2534895,-75.5702488&amp;alternatives=true&amp;key=AIzaSyDWOGD72p9N8ekown3glm3rbS1fN7tQm4w&amp;traffic_model=best_guess&amp;departure_time=now",0,129,"Ruta desde la Av Oriental hasta la Av de Greiff por Carrera 54",0)</v>
      </c>
      <c r="S130" s="70" t="s">
        <v>288</v>
      </c>
      <c r="T130" s="65" t="s">
        <v>287</v>
      </c>
    </row>
    <row r="131" spans="1:20" s="5" customFormat="1" ht="22.5" customHeight="1" x14ac:dyDescent="0.25">
      <c r="A131" s="3">
        <v>130</v>
      </c>
      <c r="B131" s="2" t="s">
        <v>144</v>
      </c>
      <c r="C131" s="3" t="s">
        <v>14</v>
      </c>
      <c r="D131" s="2" t="s">
        <v>145</v>
      </c>
      <c r="E131" s="2" t="s">
        <v>120</v>
      </c>
      <c r="F131" s="4">
        <v>0.85</v>
      </c>
      <c r="G131" s="71" t="s">
        <v>121</v>
      </c>
      <c r="H131" s="2" t="s">
        <v>176</v>
      </c>
      <c r="I131" s="4" t="s">
        <v>178</v>
      </c>
      <c r="J131" s="4" t="s">
        <v>180</v>
      </c>
      <c r="K131" s="72" t="s">
        <v>349</v>
      </c>
      <c r="L131" s="5" t="str">
        <f>CONCATENATE("https://maps.googleapis.com/maps/api/directions/json?origin=",N131,"&amp;destination=",P131,"&amp;alternatives=true&amp;key=AIzaSyDWOGD72p9N8ekown3glm3rbS1fN7tQm4w&amp;traffic_model=best_guess&amp;departure_time=now")</f>
        <v>https://maps.googleapis.com/maps/api/directions/json?origin=6.2537895,-75.5630912&amp;destination=6.2470359,-75.5667524&amp;alternatives=true&amp;key=AIzaSyDWOGD72p9N8ekown3glm3rbS1fN7tQm4w&amp;traffic_model=best_guess&amp;departure_time=now</v>
      </c>
      <c r="M131" s="65" t="s">
        <v>348</v>
      </c>
      <c r="N131" s="5" t="s">
        <v>347</v>
      </c>
      <c r="P131" s="5" t="s">
        <v>346</v>
      </c>
      <c r="Q131" s="3">
        <v>0</v>
      </c>
      <c r="R131" s="65" t="str">
        <f>+CONCATENATE("cuerpo += leerruta(","""",L131,"""",",",0,",",A131,",","""",M131,"""",",",Q131,")")</f>
        <v>cuerpo += leerruta("https://maps.googleapis.com/maps/api/directions/json?origin=6.2537895,-75.5630912&amp;destination=6.2470359,-75.5667524&amp;alternatives=true&amp;key=AIzaSyDWOGD72p9N8ekown3glm3rbS1fN7tQm4w&amp;traffic_model=best_guess&amp;departure_time=now",0,130,"Ruta desde la Calle 57 hasta la Calle 48 por Carrera 47",0)</v>
      </c>
      <c r="S131" s="70" t="s">
        <v>288</v>
      </c>
      <c r="T131" s="65" t="s">
        <v>287</v>
      </c>
    </row>
    <row r="132" spans="1:20" s="5" customFormat="1" ht="22.5" customHeight="1" x14ac:dyDescent="0.25">
      <c r="A132" s="3">
        <v>131</v>
      </c>
      <c r="B132" s="2" t="s">
        <v>146</v>
      </c>
      <c r="C132" s="3" t="s">
        <v>34</v>
      </c>
      <c r="D132" s="2" t="s">
        <v>147</v>
      </c>
      <c r="E132" s="2" t="s">
        <v>40</v>
      </c>
      <c r="F132" s="4">
        <v>0.4</v>
      </c>
      <c r="G132" s="71" t="s">
        <v>121</v>
      </c>
      <c r="H132" s="2" t="s">
        <v>176</v>
      </c>
      <c r="I132" s="4" t="s">
        <v>178</v>
      </c>
      <c r="J132" s="4" t="s">
        <v>180</v>
      </c>
      <c r="K132" s="72" t="s">
        <v>345</v>
      </c>
      <c r="L132" s="5" t="str">
        <f>CONCATENATE("https://maps.googleapis.com/maps/api/directions/json?origin=",N132,"&amp;destination=",P132,"&amp;alternatives=true&amp;key=AIzaSyDWOGD72p9N8ekown3glm3rbS1fN7tQm4w&amp;traffic_model=best_guess&amp;departure_time=now")</f>
        <v>https://maps.googleapis.com/maps/api/directions/json?origin=6.2488543,-75.5711458&amp;destination=6.2500274,-75.5747078&amp;alternatives=true&amp;key=AIzaSyDWOGD72p9N8ekown3glm3rbS1fN7tQm4w&amp;traffic_model=best_guess&amp;departure_time=now</v>
      </c>
      <c r="M132" s="65" t="s">
        <v>344</v>
      </c>
      <c r="N132" s="5" t="s">
        <v>343</v>
      </c>
      <c r="P132" s="5" t="s">
        <v>342</v>
      </c>
      <c r="Q132" s="3">
        <v>0</v>
      </c>
      <c r="R132" s="65" t="str">
        <f>+CONCATENATE("cuerpo += leerruta(","""",L132,"""",",",0,",",A132,",","""",M132,"""",",",Q132,")")</f>
        <v>cuerpo += leerruta("https://maps.googleapis.com/maps/api/directions/json?origin=6.2488543,-75.5711458&amp;destination=6.2500274,-75.5747078&amp;alternatives=true&amp;key=AIzaSyDWOGD72p9N8ekown3glm3rbS1fN7tQm4w&amp;traffic_model=best_guess&amp;departure_time=now",0,131,"Ruta desde la Carrera 53 hasta la Av Ferrocarril por Calle 48",0)</v>
      </c>
      <c r="S132" s="70" t="s">
        <v>288</v>
      </c>
      <c r="T132" s="65" t="s">
        <v>287</v>
      </c>
    </row>
    <row r="133" spans="1:20" s="5" customFormat="1" ht="22.5" customHeight="1" x14ac:dyDescent="0.25">
      <c r="A133" s="3">
        <v>132</v>
      </c>
      <c r="B133" s="2" t="s">
        <v>146</v>
      </c>
      <c r="C133" s="3" t="s">
        <v>34</v>
      </c>
      <c r="D133" s="2" t="s">
        <v>69</v>
      </c>
      <c r="E133" s="2" t="s">
        <v>138</v>
      </c>
      <c r="F133" s="4">
        <v>0.3</v>
      </c>
      <c r="G133" s="71" t="s">
        <v>121</v>
      </c>
      <c r="H133" s="2" t="s">
        <v>176</v>
      </c>
      <c r="I133" s="4" t="s">
        <v>178</v>
      </c>
      <c r="J133" s="4" t="s">
        <v>180</v>
      </c>
      <c r="K133" s="72" t="s">
        <v>341</v>
      </c>
      <c r="L133" s="5" t="str">
        <f>CONCATENATE("https://maps.googleapis.com/maps/api/directions/json?origin=",N133,"&amp;destination=",P133,"&amp;alternatives=true&amp;key=AIzaSyDWOGD72p9N8ekown3glm3rbS1fN7tQm4w&amp;traffic_model=best_guess&amp;departure_time=now")</f>
        <v>https://maps.googleapis.com/maps/api/directions/json?origin=6.247026,-75.5668464&amp;destination=6.2481169,-75.569285&amp;alternatives=true&amp;key=AIzaSyDWOGD72p9N8ekown3glm3rbS1fN7tQm4w&amp;traffic_model=best_guess&amp;departure_time=now</v>
      </c>
      <c r="M133" s="65" t="s">
        <v>340</v>
      </c>
      <c r="N133" s="5" t="s">
        <v>339</v>
      </c>
      <c r="P133" s="5" t="s">
        <v>338</v>
      </c>
      <c r="Q133" s="3">
        <v>0</v>
      </c>
      <c r="R133" s="65" t="str">
        <f>+CONCATENATE("cuerpo += leerruta(","""",L133,"""",",",0,",",A133,",","""",M133,"""",",",Q133,")")</f>
        <v>cuerpo += leerruta("https://maps.googleapis.com/maps/api/directions/json?origin=6.247026,-75.5668464&amp;destination=6.2481169,-75.569285&amp;alternatives=true&amp;key=AIzaSyDWOGD72p9N8ekown3glm3rbS1fN7tQm4w&amp;traffic_model=best_guess&amp;departure_time=now",0,132,"Ruta desde la Carrera 47 hasta la Carrera 51 Bolivar por Calle 48",0)</v>
      </c>
      <c r="S133" s="70" t="s">
        <v>288</v>
      </c>
      <c r="T133" s="65" t="s">
        <v>287</v>
      </c>
    </row>
    <row r="134" spans="1:20" s="5" customFormat="1" ht="22.5" customHeight="1" x14ac:dyDescent="0.25">
      <c r="A134" s="3">
        <v>133</v>
      </c>
      <c r="B134" s="2" t="s">
        <v>148</v>
      </c>
      <c r="C134" s="3" t="s">
        <v>37</v>
      </c>
      <c r="D134" s="2" t="s">
        <v>40</v>
      </c>
      <c r="E134" s="2" t="s">
        <v>71</v>
      </c>
      <c r="F134" s="4">
        <v>1.3</v>
      </c>
      <c r="G134" s="71" t="s">
        <v>121</v>
      </c>
      <c r="H134" s="2" t="s">
        <v>176</v>
      </c>
      <c r="I134" s="4" t="s">
        <v>178</v>
      </c>
      <c r="J134" s="4" t="s">
        <v>180</v>
      </c>
      <c r="K134" s="72" t="s">
        <v>337</v>
      </c>
      <c r="L134" s="5" t="str">
        <f>CONCATENATE("https://maps.googleapis.com/maps/api/directions/json?origin=",N134,"&amp;destination=",P134,"&amp;alternatives=true&amp;key=AIzaSyDWOGD72p9N8ekown3glm3rbS1fN7tQm4w&amp;traffic_model=best_guess&amp;departure_time=now")</f>
        <v>https://maps.googleapis.com/maps/api/directions/json?origin=6.2490889,-75.5747615&amp;destination=6.2444709,-75.5643223&amp;alternatives=true&amp;key=AIzaSyDWOGD72p9N8ekown3glm3rbS1fN7tQm4w&amp;traffic_model=best_guess&amp;departure_time=now</v>
      </c>
      <c r="M134" s="65" t="s">
        <v>336</v>
      </c>
      <c r="N134" s="5" t="s">
        <v>335</v>
      </c>
      <c r="P134" s="5" t="s">
        <v>334</v>
      </c>
      <c r="Q134" s="3">
        <v>0</v>
      </c>
      <c r="R134" s="65" t="str">
        <f>+CONCATENATE("cuerpo += leerruta(","""",L134,"""",",",0,",",A134,",","""",M134,"""",",",Q134,")")</f>
        <v>cuerpo += leerruta("https://maps.googleapis.com/maps/api/directions/json?origin=6.2490889,-75.5747615&amp;destination=6.2444709,-75.5643223&amp;alternatives=true&amp;key=AIzaSyDWOGD72p9N8ekown3glm3rbS1fN7tQm4w&amp;traffic_model=best_guess&amp;departure_time=now",0,133,"Ruta desde la Av Ferrocarril hasta la Carrera 43 Girardot por Calle 46",0)</v>
      </c>
      <c r="S134" s="70" t="s">
        <v>288</v>
      </c>
      <c r="T134" s="65" t="s">
        <v>287</v>
      </c>
    </row>
    <row r="135" spans="1:20" s="5" customFormat="1" ht="22.5" customHeight="1" x14ac:dyDescent="0.25">
      <c r="A135" s="3">
        <v>134</v>
      </c>
      <c r="B135" s="2" t="s">
        <v>149</v>
      </c>
      <c r="C135" s="3" t="s">
        <v>34</v>
      </c>
      <c r="D135" s="2" t="s">
        <v>71</v>
      </c>
      <c r="E135" s="2" t="s">
        <v>138</v>
      </c>
      <c r="F135" s="4">
        <v>0.75</v>
      </c>
      <c r="G135" s="71" t="s">
        <v>121</v>
      </c>
      <c r="H135" s="2" t="s">
        <v>176</v>
      </c>
      <c r="I135" s="4" t="s">
        <v>178</v>
      </c>
      <c r="J135" s="4" t="s">
        <v>180</v>
      </c>
      <c r="K135" s="72" t="s">
        <v>333</v>
      </c>
      <c r="L135" s="5" t="str">
        <f>CONCATENATE("https://maps.googleapis.com/maps/api/directions/json?origin=",N135,"&amp;destination=",P135,"&amp;alternatives=true&amp;key=AIzaSyDWOGD72p9N8ekown3glm3rbS1fN7tQm4w&amp;traffic_model=best_guess&amp;departure_time=now")</f>
        <v>https://maps.googleapis.com/maps/api/directions/json?origin=6.2500167,-75.5614738&amp;destination=6.2537228,-75.5673371&amp;alternatives=true&amp;key=AIzaSyDWOGD72p9N8ekown3glm3rbS1fN7tQm4w&amp;traffic_model=best_guess&amp;departure_time=now</v>
      </c>
      <c r="M135" s="65" t="s">
        <v>332</v>
      </c>
      <c r="N135" s="5" t="s">
        <v>331</v>
      </c>
      <c r="P135" s="5" t="s">
        <v>330</v>
      </c>
      <c r="Q135" s="3">
        <v>0</v>
      </c>
      <c r="R135" s="65" t="str">
        <f>+CONCATENATE("cuerpo += leerruta(","""",L135,"""",",",0,",",A135,",","""",M135,"""",",",Q135,")")</f>
        <v>cuerpo += leerruta("https://maps.googleapis.com/maps/api/directions/json?origin=6.2500167,-75.5614738&amp;destination=6.2537228,-75.5673371&amp;alternatives=true&amp;key=AIzaSyDWOGD72p9N8ekown3glm3rbS1fN7tQm4w&amp;traffic_model=best_guess&amp;departure_time=now",0,134,"Ruta desde la Carrera 43hasta la Carrera 51 Bolivar por Calle 54",0)</v>
      </c>
      <c r="S135" s="70" t="s">
        <v>288</v>
      </c>
      <c r="T135" s="65" t="s">
        <v>287</v>
      </c>
    </row>
    <row r="136" spans="1:20" s="5" customFormat="1" ht="22.5" customHeight="1" x14ac:dyDescent="0.25">
      <c r="A136" s="3">
        <v>135</v>
      </c>
      <c r="B136" s="2" t="s">
        <v>150</v>
      </c>
      <c r="C136" s="3" t="s">
        <v>9</v>
      </c>
      <c r="D136" s="2" t="s">
        <v>133</v>
      </c>
      <c r="E136" s="2" t="s">
        <v>140</v>
      </c>
      <c r="F136" s="4">
        <v>1.2</v>
      </c>
      <c r="G136" s="71" t="s">
        <v>121</v>
      </c>
      <c r="H136" s="2" t="s">
        <v>176</v>
      </c>
      <c r="I136" s="4" t="s">
        <v>178</v>
      </c>
      <c r="J136" s="4" t="s">
        <v>180</v>
      </c>
      <c r="K136" s="72" t="s">
        <v>329</v>
      </c>
      <c r="L136" s="5" t="str">
        <f>CONCATENATE("https://maps.googleapis.com/maps/api/directions/json?origin=",N136,"&amp;destination=",P136,"&amp;alternatives=true&amp;key=AIzaSyDWOGD72p9N8ekown3glm3rbS1fN7tQm4w&amp;traffic_model=best_guess&amp;departure_time=now")</f>
        <v>https://maps.googleapis.com/maps/api/directions/json?origin=6.2467648,-75.5751755&amp;destination=6.2568967,-75.5722287&amp;alternatives=true&amp;key=AIzaSyDWOGD72p9N8ekown3glm3rbS1fN7tQm4w&amp;traffic_model=best_guess&amp;departure_time=now</v>
      </c>
      <c r="M136" s="65" t="s">
        <v>328</v>
      </c>
      <c r="N136" s="5" t="s">
        <v>327</v>
      </c>
      <c r="P136" s="5" t="s">
        <v>326</v>
      </c>
      <c r="Q136" s="3">
        <v>0</v>
      </c>
      <c r="R136" s="65" t="str">
        <f>+CONCATENATE("cuerpo += leerruta(","""",L136,"""",",",0,",",A136,",","""",M136,"""",",",Q136,")")</f>
        <v>cuerpo += leerruta("https://maps.googleapis.com/maps/api/directions/json?origin=6.2467648,-75.5751755&amp;destination=6.2568967,-75.5722287&amp;alternatives=true&amp;key=AIzaSyDWOGD72p9N8ekown3glm3rbS1fN7tQm4w&amp;traffic_model=best_guess&amp;departure_time=now",0,135,"Ruta desde la Calle 44 San Juan hasta la Av de Greiff por Av Ferrocarril",0)</v>
      </c>
      <c r="S136" s="70" t="s">
        <v>288</v>
      </c>
      <c r="T136" s="65" t="s">
        <v>287</v>
      </c>
    </row>
    <row r="137" spans="1:20" s="5" customFormat="1" ht="22.5" customHeight="1" x14ac:dyDescent="0.25">
      <c r="A137" s="3">
        <v>136</v>
      </c>
      <c r="B137" s="2" t="s">
        <v>151</v>
      </c>
      <c r="C137" s="3" t="s">
        <v>14</v>
      </c>
      <c r="D137" s="2" t="s">
        <v>140</v>
      </c>
      <c r="E137" s="2" t="s">
        <v>133</v>
      </c>
      <c r="F137" s="4">
        <v>1.2</v>
      </c>
      <c r="G137" s="71" t="s">
        <v>121</v>
      </c>
      <c r="H137" s="2" t="s">
        <v>176</v>
      </c>
      <c r="I137" s="4" t="s">
        <v>178</v>
      </c>
      <c r="J137" s="4" t="s">
        <v>180</v>
      </c>
      <c r="K137" s="72" t="s">
        <v>325</v>
      </c>
      <c r="L137" s="5" t="str">
        <f>CONCATENATE("https://maps.googleapis.com/maps/api/directions/json?origin=",N137,"&amp;destination=",P137,"&amp;alternatives=true&amp;key=AIzaSyDWOGD72p9N8ekown3glm3rbS1fN7tQm4w&amp;traffic_model=best_guess&amp;departure_time=now")</f>
        <v>https://maps.googleapis.com/maps/api/directions/json?origin=6.2570518,-75.5726458&amp;destination=6.2469641,-75.5753049&amp;alternatives=true&amp;key=AIzaSyDWOGD72p9N8ekown3glm3rbS1fN7tQm4w&amp;traffic_model=best_guess&amp;departure_time=now</v>
      </c>
      <c r="M137" s="65" t="s">
        <v>324</v>
      </c>
      <c r="N137" s="5" t="s">
        <v>323</v>
      </c>
      <c r="P137" s="5" t="s">
        <v>322</v>
      </c>
      <c r="Q137" s="3">
        <v>0</v>
      </c>
      <c r="R137" s="65" t="str">
        <f>+CONCATENATE("cuerpo += leerruta(","""",L137,"""",",",0,",",A137,",","""",M137,"""",",",Q137,")")</f>
        <v>cuerpo += leerruta("https://maps.googleapis.com/maps/api/directions/json?origin=6.2570518,-75.5726458&amp;destination=6.2469641,-75.5753049&amp;alternatives=true&amp;key=AIzaSyDWOGD72p9N8ekown3glm3rbS1fN7tQm4w&amp;traffic_model=best_guess&amp;departure_time=now",0,136,"Ruta desde la Av de Greiff hasta la Calle 44 San Juan por Av Ferrocarril",0)</v>
      </c>
      <c r="S137" s="70" t="s">
        <v>288</v>
      </c>
      <c r="T137" s="65" t="s">
        <v>287</v>
      </c>
    </row>
    <row r="138" spans="1:20" s="5" customFormat="1" ht="22.5" customHeight="1" x14ac:dyDescent="0.25">
      <c r="A138" s="3">
        <v>137</v>
      </c>
      <c r="B138" s="2" t="s">
        <v>152</v>
      </c>
      <c r="C138" s="3" t="s">
        <v>9</v>
      </c>
      <c r="D138" s="2" t="s">
        <v>133</v>
      </c>
      <c r="E138" s="2" t="s">
        <v>86</v>
      </c>
      <c r="F138" s="4">
        <v>1.4</v>
      </c>
      <c r="G138" s="71" t="s">
        <v>121</v>
      </c>
      <c r="H138" s="2" t="s">
        <v>176</v>
      </c>
      <c r="I138" s="4" t="s">
        <v>178</v>
      </c>
      <c r="J138" s="4" t="s">
        <v>180</v>
      </c>
      <c r="K138" s="72" t="s">
        <v>321</v>
      </c>
      <c r="L138" s="5" t="str">
        <f>CONCATENATE("https://maps.googleapis.com/maps/api/directions/json?origin=",N138,"&amp;destination=",P138,"&amp;alternatives=true&amp;key=AIzaSyDWOGD72p9N8ekown3glm3rbS1fN7tQm4w&amp;traffic_model=best_guess&amp;departure_time=now")</f>
        <v>https://maps.googleapis.com/maps/api/directions/json?origin=6.2440149,-75.5682448&amp;destination=6.2544252,-75.5621963&amp;alternatives=true&amp;key=AIzaSyDWOGD72p9N8ekown3glm3rbS1fN7tQm4w&amp;traffic_model=best_guess&amp;departure_time=now</v>
      </c>
      <c r="M138" s="65" t="s">
        <v>320</v>
      </c>
      <c r="N138" s="5" t="s">
        <v>319</v>
      </c>
      <c r="P138" s="5" t="s">
        <v>318</v>
      </c>
      <c r="Q138" s="3">
        <v>0</v>
      </c>
      <c r="R138" s="65" t="str">
        <f>+CONCATENATE("cuerpo += leerruta(","""",L138,"""",",",0,",",A138,",","""",M138,"""",",",Q138,")")</f>
        <v>cuerpo += leerruta("https://maps.googleapis.com/maps/api/directions/json?origin=6.2440149,-75.5682448&amp;destination=6.2544252,-75.5621963&amp;alternatives=true&amp;key=AIzaSyDWOGD72p9N8ekown3glm3rbS1fN7tQm4w&amp;traffic_model=best_guess&amp;departure_time=now",0,137,"Ruta desde la Calle 44 San Juan hasta la Calle 58 por Av Oriental",0)</v>
      </c>
      <c r="S138" s="70" t="s">
        <v>288</v>
      </c>
      <c r="T138" s="65" t="s">
        <v>317</v>
      </c>
    </row>
    <row r="139" spans="1:20" s="5" customFormat="1" ht="22.5" customHeight="1" x14ac:dyDescent="0.25">
      <c r="A139" s="3">
        <v>138</v>
      </c>
      <c r="B139" s="2" t="s">
        <v>153</v>
      </c>
      <c r="C139" s="3" t="s">
        <v>14</v>
      </c>
      <c r="D139" s="2" t="s">
        <v>86</v>
      </c>
      <c r="E139" s="2" t="s">
        <v>133</v>
      </c>
      <c r="F139" s="4">
        <v>1.4</v>
      </c>
      <c r="G139" s="71" t="s">
        <v>121</v>
      </c>
      <c r="H139" s="2" t="s">
        <v>176</v>
      </c>
      <c r="I139" s="4" t="s">
        <v>178</v>
      </c>
      <c r="J139" s="4" t="s">
        <v>180</v>
      </c>
      <c r="K139" s="72" t="s">
        <v>316</v>
      </c>
      <c r="L139" s="5" t="str">
        <f>CONCATENATE("https://maps.googleapis.com/maps/api/directions/json?origin=",N139,"&amp;destination=",P139,"&amp;alternatives=true&amp;key=AIzaSyDWOGD72p9N8ekown3glm3rbS1fN7tQm4w&amp;traffic_model=best_guess&amp;departure_time=now")</f>
        <v>https://maps.googleapis.com/maps/api/directions/json?origin=6.2544263,-75.5624675&amp;destination=6.2439522,-75.5684189&amp;alternatives=true&amp;key=AIzaSyDWOGD72p9N8ekown3glm3rbS1fN7tQm4w&amp;traffic_model=best_guess&amp;departure_time=now</v>
      </c>
      <c r="M139" s="65" t="s">
        <v>315</v>
      </c>
      <c r="N139" s="5" t="s">
        <v>314</v>
      </c>
      <c r="P139" s="5" t="s">
        <v>313</v>
      </c>
      <c r="Q139" s="3">
        <v>0</v>
      </c>
      <c r="R139" s="65" t="str">
        <f>+CONCATENATE("cuerpo += leerruta(","""",L139,"""",",",0,",",A139,",","""",M139,"""",",",Q139,")")</f>
        <v>cuerpo += leerruta("https://maps.googleapis.com/maps/api/directions/json?origin=6.2544263,-75.5624675&amp;destination=6.2439522,-75.5684189&amp;alternatives=true&amp;key=AIzaSyDWOGD72p9N8ekown3glm3rbS1fN7tQm4w&amp;traffic_model=best_guess&amp;departure_time=now",0,138,"Ruta desde la Calle 58  hasta la Calle 44 San Juan por Av Oriental",0)</v>
      </c>
      <c r="S139" s="70" t="s">
        <v>288</v>
      </c>
      <c r="T139" s="65" t="s">
        <v>287</v>
      </c>
    </row>
    <row r="140" spans="1:20" s="5" customFormat="1" ht="22.5" customHeight="1" x14ac:dyDescent="0.25">
      <c r="A140" s="3">
        <v>139</v>
      </c>
      <c r="B140" s="2" t="s">
        <v>154</v>
      </c>
      <c r="C140" s="3" t="s">
        <v>34</v>
      </c>
      <c r="D140" s="2" t="s">
        <v>69</v>
      </c>
      <c r="E140" s="2" t="s">
        <v>40</v>
      </c>
      <c r="F140" s="4">
        <v>1</v>
      </c>
      <c r="G140" s="71" t="s">
        <v>121</v>
      </c>
      <c r="H140" s="2" t="s">
        <v>176</v>
      </c>
      <c r="I140" s="4" t="s">
        <v>178</v>
      </c>
      <c r="J140" s="4" t="s">
        <v>180</v>
      </c>
      <c r="K140" s="72" t="s">
        <v>312</v>
      </c>
      <c r="L140" s="5" t="str">
        <f>CONCATENATE("https://maps.googleapis.com/maps/api/directions/json?origin=",N140,"&amp;destination=",P140,"&amp;alternatives=true&amp;key=AIzaSyDWOGD72p9N8ekown3glm3rbS1fN7tQm4w&amp;traffic_model=best_guess&amp;departure_time=now")</f>
        <v>https://maps.googleapis.com/maps/api/directions/json?origin=6.2546268,-75.5622858&amp;destination=6.2576685,-75.5702578&amp;alternatives=true&amp;key=AIzaSyDWOGD72p9N8ekown3glm3rbS1fN7tQm4w&amp;traffic_model=best_guess&amp;departure_time=now</v>
      </c>
      <c r="M140" s="65" t="s">
        <v>311</v>
      </c>
      <c r="N140" s="5" t="s">
        <v>310</v>
      </c>
      <c r="P140" s="5" t="s">
        <v>309</v>
      </c>
      <c r="Q140" s="3">
        <v>0</v>
      </c>
      <c r="R140" s="65" t="str">
        <f>+CONCATENATE("cuerpo += leerruta(","""",L140,"""",",",0,",",A140,",","""",M140,"""",",",Q140,")")</f>
        <v>cuerpo += leerruta("https://maps.googleapis.com/maps/api/directions/json?origin=6.2546268,-75.5622858&amp;destination=6.2576685,-75.5702578&amp;alternatives=true&amp;key=AIzaSyDWOGD72p9N8ekown3glm3rbS1fN7tQm4w&amp;traffic_model=best_guess&amp;departure_time=now",0,139,"Ruta desde la Carrera 47 hasta  Av Ferrocarril por Calle 58 Av Oriental",0)</v>
      </c>
      <c r="S140" s="70" t="s">
        <v>288</v>
      </c>
      <c r="T140" s="65" t="s">
        <v>287</v>
      </c>
    </row>
    <row r="141" spans="1:20" s="5" customFormat="1" ht="22.5" customHeight="1" x14ac:dyDescent="0.25">
      <c r="A141" s="3">
        <v>140</v>
      </c>
      <c r="B141" s="2" t="s">
        <v>155</v>
      </c>
      <c r="C141" s="3" t="s">
        <v>37</v>
      </c>
      <c r="D141" s="2" t="s">
        <v>40</v>
      </c>
      <c r="E141" s="2" t="s">
        <v>69</v>
      </c>
      <c r="F141" s="4">
        <v>1</v>
      </c>
      <c r="G141" s="71" t="s">
        <v>121</v>
      </c>
      <c r="H141" s="2" t="s">
        <v>176</v>
      </c>
      <c r="I141" s="4" t="s">
        <v>178</v>
      </c>
      <c r="J141" s="4" t="s">
        <v>180</v>
      </c>
      <c r="K141" s="72" t="s">
        <v>308</v>
      </c>
      <c r="L141" s="5" t="str">
        <f>CONCATENATE("https://maps.googleapis.com/maps/api/directions/json?origin=",N141,"&amp;destination=",P141,"&amp;alternatives=true&amp;key=AIzaSyDWOGD72p9N8ekown3glm3rbS1fN7tQm4w&amp;traffic_model=best_guess&amp;departure_time=now")</f>
        <v>https://maps.googleapis.com/maps/api/directions/json?origin=6.2575447,-75.5702337&amp;destination=6.2544481,-75.5624228&amp;alternatives=true&amp;key=AIzaSyDWOGD72p9N8ekown3glm3rbS1fN7tQm4w&amp;traffic_model=best_guess&amp;departure_time=now</v>
      </c>
      <c r="M141" s="65" t="s">
        <v>307</v>
      </c>
      <c r="N141" s="5" t="s">
        <v>306</v>
      </c>
      <c r="P141" s="5" t="s">
        <v>305</v>
      </c>
      <c r="Q141" s="3">
        <v>0</v>
      </c>
      <c r="R141" s="65" t="str">
        <f>+CONCATENATE("cuerpo += leerruta(","""",L141,"""",",",0,",",A141,",","""",M141,"""",",",Q141,")")</f>
        <v>cuerpo += leerruta("https://maps.googleapis.com/maps/api/directions/json?origin=6.2575447,-75.5702337&amp;destination=6.2544481,-75.5624228&amp;alternatives=true&amp;key=AIzaSyDWOGD72p9N8ekown3glm3rbS1fN7tQm4w&amp;traffic_model=best_guess&amp;departure_time=now",0,140,"Ruta desde la Av Ferrocarril hasta  Carrera 47 por Calle 58 Av Oriental",0)</v>
      </c>
      <c r="S141" s="70" t="s">
        <v>288</v>
      </c>
      <c r="T141" s="65" t="s">
        <v>287</v>
      </c>
    </row>
    <row r="142" spans="1:20" s="5" customFormat="1" ht="22.5" customHeight="1" x14ac:dyDescent="0.25">
      <c r="A142" s="3">
        <v>141</v>
      </c>
      <c r="B142" s="2" t="s">
        <v>156</v>
      </c>
      <c r="C142" s="3" t="s">
        <v>34</v>
      </c>
      <c r="D142" s="2" t="s">
        <v>71</v>
      </c>
      <c r="E142" s="2" t="s">
        <v>116</v>
      </c>
      <c r="F142" s="4">
        <v>0.65</v>
      </c>
      <c r="G142" s="71" t="s">
        <v>121</v>
      </c>
      <c r="H142" s="2" t="s">
        <v>176</v>
      </c>
      <c r="I142" s="4" t="s">
        <v>178</v>
      </c>
      <c r="J142" s="4" t="s">
        <v>180</v>
      </c>
      <c r="K142" s="72" t="s">
        <v>304</v>
      </c>
      <c r="L142" s="5" t="str">
        <f>CONCATENATE("https://maps.googleapis.com/maps/api/directions/json?origin=",N142,"&amp;destination=",P142,"&amp;alternatives=true&amp;key=AIzaSyDWOGD72p9N8ekown3glm3rbS1fN7tQm4w&amp;traffic_model=best_guess&amp;departure_time=now")</f>
        <v>https://maps.googleapis.com/maps/api/directions/json?origin=6.248288,-75.5623564&amp;destination=6.250888,-75.5672886&amp;alternatives=true&amp;key=AIzaSyDWOGD72p9N8ekown3glm3rbS1fN7tQm4w&amp;traffic_model=best_guess&amp;departure_time=now</v>
      </c>
      <c r="M142" s="65" t="s">
        <v>303</v>
      </c>
      <c r="N142" s="5" t="s">
        <v>302</v>
      </c>
      <c r="P142" s="5" t="s">
        <v>301</v>
      </c>
      <c r="Q142" s="3">
        <v>0</v>
      </c>
      <c r="R142" s="65" t="str">
        <f>+CONCATENATE("cuerpo += leerruta(","""",L142,"""",",",0,",",A142,",","""",M142,"""",",",Q142,")")</f>
        <v>cuerpo += leerruta("https://maps.googleapis.com/maps/api/directions/json?origin=6.248288,-75.5623564&amp;destination=6.250888,-75.5672886&amp;alternatives=true&amp;key=AIzaSyDWOGD72p9N8ekown3glm3rbS1fN7tQm4w&amp;traffic_model=best_guess&amp;departure_time=now",0,141,"Ruta desde la Carrera 43 hasta  Carrera 50 Palace por Calle 52 Av La Playa",0)</v>
      </c>
      <c r="S142" s="70" t="s">
        <v>288</v>
      </c>
      <c r="T142" s="65" t="s">
        <v>287</v>
      </c>
    </row>
    <row r="143" spans="1:20" s="5" customFormat="1" ht="22.5" customHeight="1" x14ac:dyDescent="0.25">
      <c r="A143" s="3">
        <v>142</v>
      </c>
      <c r="B143" s="2" t="s">
        <v>157</v>
      </c>
      <c r="C143" s="3" t="s">
        <v>37</v>
      </c>
      <c r="D143" s="2" t="s">
        <v>137</v>
      </c>
      <c r="E143" s="2" t="s">
        <v>71</v>
      </c>
      <c r="F143" s="4">
        <v>0.3</v>
      </c>
      <c r="G143" s="71" t="s">
        <v>121</v>
      </c>
      <c r="H143" s="2" t="s">
        <v>176</v>
      </c>
      <c r="I143" s="4" t="s">
        <v>178</v>
      </c>
      <c r="J143" s="4" t="s">
        <v>180</v>
      </c>
      <c r="K143" s="72" t="s">
        <v>300</v>
      </c>
      <c r="L143" s="5" t="str">
        <f>CONCATENATE("https://maps.googleapis.com/maps/api/directions/json?origin=",N143,"&amp;destination=",P143,"&amp;alternatives=true&amp;key=AIzaSyDWOGD72p9N8ekown3glm3rbS1fN7tQm4w&amp;traffic_model=best_guess&amp;departure_time=now")</f>
        <v>https://maps.googleapis.com/maps/api/directions/json?origin=6.2489564,-75.5647301&amp;destination=6.2481841,-75.5623795&amp;alternatives=true&amp;key=AIzaSyDWOGD72p9N8ekown3glm3rbS1fN7tQm4w&amp;traffic_model=best_guess&amp;departure_time=now</v>
      </c>
      <c r="M143" s="65" t="s">
        <v>299</v>
      </c>
      <c r="N143" s="5" t="s">
        <v>298</v>
      </c>
      <c r="P143" s="5" t="s">
        <v>297</v>
      </c>
      <c r="Q143" s="3">
        <v>0</v>
      </c>
      <c r="R143" s="65" t="str">
        <f>+CONCATENATE("cuerpo += leerruta(","""",L143,"""",",",0,",",A143,",","""",M143,"""",",",Q143,")")</f>
        <v>cuerpo += leerruta("https://maps.googleapis.com/maps/api/directions/json?origin=6.2489564,-75.5647301&amp;destination=6.2481841,-75.5623795&amp;alternatives=true&amp;key=AIzaSyDWOGD72p9N8ekown3glm3rbS1fN7tQm4w&amp;traffic_model=best_guess&amp;departure_time=now",0,142,"Ruta desde la Carrera 46 Av Oriental hasta  Carrera 43 por Calle 52 Av La Playa",0)</v>
      </c>
      <c r="S143" s="70" t="s">
        <v>288</v>
      </c>
      <c r="T143" s="65" t="s">
        <v>287</v>
      </c>
    </row>
    <row r="144" spans="1:20" s="5" customFormat="1" ht="22.5" customHeight="1" x14ac:dyDescent="0.25">
      <c r="A144" s="3">
        <v>143</v>
      </c>
      <c r="B144" s="2" t="s">
        <v>158</v>
      </c>
      <c r="C144" s="3" t="s">
        <v>34</v>
      </c>
      <c r="D144" s="2" t="s">
        <v>116</v>
      </c>
      <c r="E144" s="2" t="s">
        <v>138</v>
      </c>
      <c r="F144" s="4">
        <v>0.2</v>
      </c>
      <c r="G144" s="71" t="s">
        <v>121</v>
      </c>
      <c r="H144" s="2" t="s">
        <v>176</v>
      </c>
      <c r="I144" s="4" t="s">
        <v>178</v>
      </c>
      <c r="J144" s="4" t="s">
        <v>180</v>
      </c>
      <c r="K144" s="72" t="s">
        <v>296</v>
      </c>
      <c r="L144" s="5" t="str">
        <f>CONCATENATE("https://maps.googleapis.com/maps/api/directions/json?origin=",N144,"&amp;destination=",P144,"&amp;alternatives=true&amp;key=AIzaSyDWOGD72p9N8ekown3glm3rbS1fN7tQm4w&amp;traffic_model=best_guess&amp;departure_time=now")</f>
        <v>https://maps.googleapis.com/maps/api/directions/json?origin=6.2509732,-75.567338&amp;destination=6.2524982,-75.5677932&amp;alternatives=true&amp;key=AIzaSyDWOGD72p9N8ekown3glm3rbS1fN7tQm4w&amp;traffic_model=best_guess&amp;departure_time=now</v>
      </c>
      <c r="M144" s="65" t="s">
        <v>295</v>
      </c>
      <c r="N144" s="5" t="s">
        <v>294</v>
      </c>
      <c r="P144" s="5" t="s">
        <v>293</v>
      </c>
      <c r="Q144" s="3">
        <v>0</v>
      </c>
      <c r="R144" s="65" t="str">
        <f>+CONCATENATE("cuerpo += leerruta(","""",L144,"""",",",0,",",A144,",","""",M144,"""",",",Q144,")")</f>
        <v>cuerpo += leerruta("https://maps.googleapis.com/maps/api/directions/json?origin=6.2509732,-75.567338&amp;destination=6.2524982,-75.5677932&amp;alternatives=true&amp;key=AIzaSyDWOGD72p9N8ekown3glm3rbS1fN7tQm4w&amp;traffic_model=best_guess&amp;departure_time=now",0,143,"Ruta desde la Carrera 50 Palace hasta la Carrera 51 Bolivar por Av Primero de Mayo",0)</v>
      </c>
      <c r="S144" s="70" t="s">
        <v>288</v>
      </c>
      <c r="T144" s="65" t="s">
        <v>287</v>
      </c>
    </row>
    <row r="145" spans="1:20" s="5" customFormat="1" ht="22.5" customHeight="1" x14ac:dyDescent="0.25">
      <c r="A145" s="3">
        <v>144</v>
      </c>
      <c r="B145" s="2" t="s">
        <v>140</v>
      </c>
      <c r="C145" s="3" t="s">
        <v>34</v>
      </c>
      <c r="D145" s="2" t="s">
        <v>138</v>
      </c>
      <c r="E145" s="2" t="s">
        <v>40</v>
      </c>
      <c r="F145" s="4">
        <v>0.75</v>
      </c>
      <c r="G145" s="71" t="s">
        <v>121</v>
      </c>
      <c r="H145" s="2" t="s">
        <v>176</v>
      </c>
      <c r="I145" s="4" t="s">
        <v>178</v>
      </c>
      <c r="J145" s="4" t="s">
        <v>180</v>
      </c>
      <c r="K145" s="72" t="s">
        <v>292</v>
      </c>
      <c r="L145" s="5" t="str">
        <f>CONCATENATE("https://maps.googleapis.com/maps/api/directions/json?origin=",N145,"&amp;destination=",P145,"&amp;alternatives=true&amp;key=AIzaSyDWOGD72p9N8ekown3glm3rbS1fN7tQm4w&amp;traffic_model=best_guess&amp;departure_time=now")</f>
        <v>https://maps.googleapis.com/maps/api/directions/json?origin=6.2524885,-75.5678002&amp;destination=6.2569578,-75.5717918&amp;alternatives=true&amp;key=AIzaSyDWOGD72p9N8ekown3glm3rbS1fN7tQm4w&amp;traffic_model=best_guess&amp;departure_time=now</v>
      </c>
      <c r="M145" s="65" t="s">
        <v>291</v>
      </c>
      <c r="N145" s="5" t="s">
        <v>290</v>
      </c>
      <c r="P145" s="5" t="s">
        <v>289</v>
      </c>
      <c r="Q145" s="3">
        <v>0</v>
      </c>
      <c r="R145" s="65" t="str">
        <f>+CONCATENATE("cuerpo += leerruta(","""",L145,"""",",",0,",",A145,",","""",M145,"""",",",Q145,")")</f>
        <v>cuerpo += leerruta("https://maps.googleapis.com/maps/api/directions/json?origin=6.2524885,-75.5678002&amp;destination=6.2569578,-75.5717918&amp;alternatives=true&amp;key=AIzaSyDWOGD72p9N8ekown3glm3rbS1fN7tQm4w&amp;traffic_model=best_guess&amp;departure_time=now",0,144,"Ruta desde la Carrera 51 Bolivar hsta la Av Ferrocarril por Av de Greiff ",0)</v>
      </c>
      <c r="S145" s="70" t="s">
        <v>288</v>
      </c>
      <c r="T145" s="65" t="s">
        <v>287</v>
      </c>
    </row>
    <row r="146" spans="1:20" s="5" customFormat="1" ht="22.5" customHeight="1" x14ac:dyDescent="0.25">
      <c r="A146" s="3">
        <v>145</v>
      </c>
      <c r="B146" s="4" t="s">
        <v>276</v>
      </c>
      <c r="C146" s="4" t="s">
        <v>276</v>
      </c>
      <c r="D146" s="4" t="s">
        <v>276</v>
      </c>
      <c r="E146" s="4" t="s">
        <v>276</v>
      </c>
      <c r="F146" s="4" t="s">
        <v>276</v>
      </c>
      <c r="G146" s="71" t="s">
        <v>276</v>
      </c>
      <c r="H146" s="4" t="s">
        <v>276</v>
      </c>
      <c r="I146" s="4" t="s">
        <v>276</v>
      </c>
      <c r="J146" s="4" t="s">
        <v>276</v>
      </c>
      <c r="K146" s="72"/>
      <c r="L146" s="76"/>
      <c r="M146" s="65"/>
      <c r="Q146" s="3"/>
      <c r="R146" s="65"/>
      <c r="S146" s="70"/>
      <c r="T146" s="65"/>
    </row>
    <row r="147" spans="1:20" s="5" customFormat="1" ht="22.5" customHeight="1" x14ac:dyDescent="0.25">
      <c r="A147" s="3">
        <v>146</v>
      </c>
      <c r="B147" s="2" t="s">
        <v>159</v>
      </c>
      <c r="C147" s="3" t="s">
        <v>14</v>
      </c>
      <c r="D147" s="2" t="s">
        <v>18</v>
      </c>
      <c r="E147" s="2" t="s">
        <v>19</v>
      </c>
      <c r="F147" s="4">
        <v>5.6</v>
      </c>
      <c r="G147" s="75" t="s">
        <v>174</v>
      </c>
      <c r="H147" s="2" t="s">
        <v>12</v>
      </c>
      <c r="I147" s="4" t="s">
        <v>177</v>
      </c>
      <c r="J147" s="4" t="s">
        <v>180</v>
      </c>
      <c r="K147" s="74" t="s">
        <v>286</v>
      </c>
      <c r="L147" s="73" t="str">
        <f>CONCATENATE("https://maps.googleapis.com/maps/api/directions/json?origin=",N147,"&amp;destination=",P147,"&amp;alternatives=true&amp;key=AIzaSyDWOGD72p9N8ekown3glm3rbS1fN7tQm4w&amp;traffic_model=best_guess&amp;departure_time=now")</f>
        <v>https://maps.googleapis.com/maps/api/directions/json?origin=6.311153,-75.5571661&amp;destination=6.265789,-75.5739492&amp;alternatives=true&amp;key=AIzaSyDWOGD72p9N8ekown3glm3rbS1fN7tQm4w&amp;traffic_model=best_guess&amp;departure_time=now</v>
      </c>
      <c r="M147" s="65" t="s">
        <v>285</v>
      </c>
      <c r="N147" s="5" t="s">
        <v>284</v>
      </c>
      <c r="P147" s="5" t="s">
        <v>283</v>
      </c>
      <c r="Q147" s="3">
        <v>0</v>
      </c>
      <c r="R147" s="65" t="str">
        <f>+CONCATENATE("cuerpo += leerruta(","""",L147,"""",",",0,",",A147,",","""",M147,"""",",",Q147,")")</f>
        <v>cuerpo += leerruta("https://maps.googleapis.com/maps/api/directions/json?origin=6.311153,-75.5571661&amp;destination=6.265789,-75.5739492&amp;alternatives=true&amp;key=AIzaSyDWOGD72p9N8ekown3glm3rbS1fN7tQm4w&amp;traffic_model=best_guess&amp;departure_time=now",0,146,"Ruta desde Solla hasta Punto Cero por Avenida Regional Paralela",0)</v>
      </c>
      <c r="S147" s="70" t="s">
        <v>282</v>
      </c>
      <c r="T147" s="65" t="s">
        <v>277</v>
      </c>
    </row>
    <row r="148" spans="1:20" s="5" customFormat="1" ht="22.5" customHeight="1" x14ac:dyDescent="0.25">
      <c r="A148" s="3">
        <v>147</v>
      </c>
      <c r="B148" s="2" t="s">
        <v>159</v>
      </c>
      <c r="C148" s="3" t="s">
        <v>9</v>
      </c>
      <c r="D148" s="2" t="s">
        <v>19</v>
      </c>
      <c r="E148" s="2" t="s">
        <v>18</v>
      </c>
      <c r="F148" s="4">
        <v>5.6</v>
      </c>
      <c r="G148" s="75" t="s">
        <v>174</v>
      </c>
      <c r="H148" s="2" t="s">
        <v>12</v>
      </c>
      <c r="I148" s="4" t="s">
        <v>177</v>
      </c>
      <c r="J148" s="4" t="s">
        <v>180</v>
      </c>
      <c r="K148" s="74" t="s">
        <v>281</v>
      </c>
      <c r="L148" s="73" t="str">
        <f>CONCATENATE("https://maps.googleapis.com/maps/api/directions/json?origin=",N148,"&amp;destination=",P148,"&amp;alternatives=true&amp;key=AIzaSyDWOGD72p9N8ekown3glm3rbS1fN7tQm4w&amp;traffic_model=best_guess&amp;departure_time=now")</f>
        <v>https://maps.googleapis.com/maps/api/directions/json?origin=6.2650541,-75.574829&amp;destination=6.3102105,-75.5576429&amp;alternatives=true&amp;key=AIzaSyDWOGD72p9N8ekown3glm3rbS1fN7tQm4w&amp;traffic_model=best_guess&amp;departure_time=now</v>
      </c>
      <c r="M148" s="65" t="s">
        <v>280</v>
      </c>
      <c r="N148" s="5" t="s">
        <v>279</v>
      </c>
      <c r="P148" s="5" t="s">
        <v>278</v>
      </c>
      <c r="Q148" s="3">
        <v>0</v>
      </c>
      <c r="R148" s="65" t="str">
        <f>+CONCATENATE("cuerpo += leerruta(","""",L148,"""",",",0,",",A148,",","""",M148,"""",",",Q148,")")</f>
        <v>cuerpo += leerruta("https://maps.googleapis.com/maps/api/directions/json?origin=6.2650541,-75.574829&amp;destination=6.3102105,-75.5576429&amp;alternatives=true&amp;key=AIzaSyDWOGD72p9N8ekown3glm3rbS1fN7tQm4w&amp;traffic_model=best_guess&amp;departure_time=now",0,147,"Ruta desde Punto Cero hasta Solla por Avenida Regional Paralela",0)</v>
      </c>
      <c r="S148" s="70"/>
      <c r="T148" s="65" t="s">
        <v>277</v>
      </c>
    </row>
    <row r="149" spans="1:20" s="5" customFormat="1" ht="22.5" customHeight="1" x14ac:dyDescent="0.25">
      <c r="A149" s="3">
        <v>148</v>
      </c>
      <c r="B149" s="2" t="s">
        <v>276</v>
      </c>
      <c r="C149" s="3"/>
      <c r="D149" s="2"/>
      <c r="E149" s="2"/>
      <c r="F149" s="4"/>
      <c r="G149" s="75"/>
      <c r="H149" s="2"/>
      <c r="I149" s="4"/>
      <c r="J149" s="4"/>
      <c r="K149" s="74"/>
      <c r="L149" s="73"/>
      <c r="M149" s="65"/>
      <c r="Q149" s="3"/>
      <c r="R149" s="65"/>
      <c r="S149" s="70"/>
      <c r="T149" s="65"/>
    </row>
    <row r="150" spans="1:20" s="5" customFormat="1" ht="22.5" customHeight="1" x14ac:dyDescent="0.25">
      <c r="A150" s="3">
        <v>149</v>
      </c>
      <c r="B150" s="2" t="s">
        <v>276</v>
      </c>
      <c r="C150" s="3"/>
      <c r="D150" s="2"/>
      <c r="E150" s="2"/>
      <c r="F150" s="4"/>
      <c r="G150" s="75"/>
      <c r="H150" s="2"/>
      <c r="I150" s="4"/>
      <c r="J150" s="4"/>
      <c r="K150" s="74"/>
      <c r="L150" s="73"/>
      <c r="M150" s="65"/>
      <c r="Q150" s="3"/>
      <c r="R150" s="65"/>
      <c r="S150" s="70"/>
      <c r="T150" s="65"/>
    </row>
    <row r="151" spans="1:20" s="5" customFormat="1" ht="22.5" customHeight="1" x14ac:dyDescent="0.25">
      <c r="A151" s="3">
        <v>150</v>
      </c>
      <c r="B151" s="2" t="s">
        <v>276</v>
      </c>
      <c r="C151" s="3"/>
      <c r="D151" s="2"/>
      <c r="E151" s="2"/>
      <c r="F151" s="4"/>
      <c r="G151" s="75"/>
      <c r="H151" s="2"/>
      <c r="I151" s="4"/>
      <c r="J151" s="4"/>
      <c r="K151" s="74"/>
      <c r="L151" s="73"/>
      <c r="M151" s="65"/>
      <c r="Q151" s="3"/>
      <c r="R151" s="65"/>
      <c r="S151" s="70"/>
      <c r="T151" s="65"/>
    </row>
    <row r="152" spans="1:20" s="5" customFormat="1" ht="22.5" customHeight="1" x14ac:dyDescent="0.25">
      <c r="A152" s="3">
        <v>151</v>
      </c>
      <c r="B152" s="2" t="s">
        <v>276</v>
      </c>
      <c r="C152" s="3"/>
      <c r="D152" s="2"/>
      <c r="E152" s="2"/>
      <c r="F152" s="4"/>
      <c r="G152" s="75"/>
      <c r="H152" s="2"/>
      <c r="I152" s="4"/>
      <c r="J152" s="4"/>
      <c r="K152" s="74"/>
      <c r="L152" s="73"/>
      <c r="M152" s="65"/>
      <c r="Q152" s="3"/>
      <c r="R152" s="65"/>
      <c r="S152" s="70"/>
      <c r="T152" s="65"/>
    </row>
    <row r="153" spans="1:20" s="5" customFormat="1" ht="22.5" customHeight="1" x14ac:dyDescent="0.25">
      <c r="A153" s="3">
        <v>152</v>
      </c>
      <c r="B153" s="2" t="s">
        <v>276</v>
      </c>
      <c r="C153" s="3"/>
      <c r="D153" s="2"/>
      <c r="E153" s="2"/>
      <c r="F153" s="4"/>
      <c r="G153" s="75"/>
      <c r="H153" s="2"/>
      <c r="I153" s="4"/>
      <c r="J153" s="4"/>
      <c r="K153" s="74"/>
      <c r="L153" s="73"/>
      <c r="M153" s="65"/>
      <c r="Q153" s="3"/>
      <c r="R153" s="65"/>
      <c r="S153" s="70"/>
      <c r="T153" s="65"/>
    </row>
    <row r="154" spans="1:20" s="5" customFormat="1" ht="22.5" customHeight="1" x14ac:dyDescent="0.25">
      <c r="A154" s="3">
        <v>153</v>
      </c>
      <c r="B154" s="2" t="s">
        <v>276</v>
      </c>
      <c r="C154" s="3"/>
      <c r="D154" s="2"/>
      <c r="E154" s="2"/>
      <c r="F154" s="4"/>
      <c r="G154" s="75"/>
      <c r="H154" s="2"/>
      <c r="I154" s="4"/>
      <c r="J154" s="4"/>
      <c r="K154" s="74"/>
      <c r="L154" s="73"/>
      <c r="M154" s="65"/>
      <c r="Q154" s="3"/>
      <c r="R154" s="65"/>
      <c r="S154" s="70"/>
      <c r="T154" s="65"/>
    </row>
    <row r="155" spans="1:20" s="5" customFormat="1" ht="22.5" customHeight="1" x14ac:dyDescent="0.25">
      <c r="A155" s="3">
        <v>154</v>
      </c>
      <c r="B155" s="2" t="s">
        <v>276</v>
      </c>
      <c r="C155" s="3"/>
      <c r="D155" s="2"/>
      <c r="E155" s="2"/>
      <c r="F155" s="4"/>
      <c r="G155" s="75"/>
      <c r="H155" s="2"/>
      <c r="I155" s="4"/>
      <c r="J155" s="4"/>
      <c r="K155" s="74"/>
      <c r="L155" s="73"/>
      <c r="M155" s="65"/>
      <c r="Q155" s="3"/>
      <c r="R155" s="65"/>
      <c r="S155" s="70"/>
      <c r="T155" s="65"/>
    </row>
    <row r="156" spans="1:20" s="5" customFormat="1" ht="22.5" customHeight="1" x14ac:dyDescent="0.25">
      <c r="A156" s="3">
        <v>155</v>
      </c>
      <c r="B156" s="2" t="s">
        <v>276</v>
      </c>
      <c r="C156" s="3"/>
      <c r="D156" s="2"/>
      <c r="E156" s="2"/>
      <c r="F156" s="4"/>
      <c r="G156" s="75"/>
      <c r="H156" s="2"/>
      <c r="I156" s="4"/>
      <c r="J156" s="4"/>
      <c r="K156" s="74"/>
      <c r="L156" s="73"/>
      <c r="M156" s="65"/>
      <c r="Q156" s="3"/>
      <c r="R156" s="65"/>
      <c r="S156" s="70"/>
      <c r="T156" s="65"/>
    </row>
    <row r="157" spans="1:20" s="5" customFormat="1" ht="22.5" customHeight="1" x14ac:dyDescent="0.25">
      <c r="A157" s="3">
        <v>156</v>
      </c>
      <c r="B157" s="2" t="s">
        <v>276</v>
      </c>
      <c r="C157" s="3"/>
      <c r="D157" s="2"/>
      <c r="E157" s="2"/>
      <c r="F157" s="4"/>
      <c r="G157" s="75"/>
      <c r="H157" s="2"/>
      <c r="I157" s="4"/>
      <c r="J157" s="4"/>
      <c r="K157" s="74"/>
      <c r="L157" s="73"/>
      <c r="M157" s="65"/>
      <c r="Q157" s="3"/>
      <c r="R157" s="65"/>
      <c r="S157" s="70"/>
      <c r="T157" s="65"/>
    </row>
    <row r="158" spans="1:20" s="5" customFormat="1" ht="22.5" customHeight="1" x14ac:dyDescent="0.25">
      <c r="A158" s="3">
        <v>157</v>
      </c>
      <c r="B158" s="2" t="s">
        <v>276</v>
      </c>
      <c r="C158" s="3"/>
      <c r="D158" s="2"/>
      <c r="E158" s="2"/>
      <c r="F158" s="4"/>
      <c r="G158" s="75"/>
      <c r="H158" s="2"/>
      <c r="I158" s="4"/>
      <c r="J158" s="4"/>
      <c r="K158" s="74"/>
      <c r="L158" s="73"/>
      <c r="M158" s="65"/>
      <c r="Q158" s="3"/>
      <c r="R158" s="65"/>
      <c r="S158" s="70"/>
      <c r="T158" s="65"/>
    </row>
    <row r="159" spans="1:20" s="5" customFormat="1" ht="22.5" customHeight="1" x14ac:dyDescent="0.25">
      <c r="A159" s="3">
        <v>158</v>
      </c>
      <c r="B159" s="2" t="s">
        <v>276</v>
      </c>
      <c r="C159" s="3"/>
      <c r="D159" s="2"/>
      <c r="E159" s="2"/>
      <c r="F159" s="4"/>
      <c r="G159" s="75"/>
      <c r="H159" s="2"/>
      <c r="I159" s="4"/>
      <c r="J159" s="4"/>
      <c r="K159" s="74"/>
      <c r="L159" s="73"/>
      <c r="M159" s="65"/>
      <c r="Q159" s="3"/>
      <c r="R159" s="65"/>
      <c r="S159" s="70"/>
      <c r="T159" s="65"/>
    </row>
    <row r="160" spans="1:20" s="5" customFormat="1" ht="22.5" customHeight="1" x14ac:dyDescent="0.25">
      <c r="A160" s="3">
        <v>159</v>
      </c>
      <c r="B160" s="2" t="s">
        <v>276</v>
      </c>
      <c r="C160" s="3"/>
      <c r="D160" s="2"/>
      <c r="E160" s="2"/>
      <c r="F160" s="4"/>
      <c r="G160" s="75"/>
      <c r="H160" s="2"/>
      <c r="I160" s="4"/>
      <c r="J160" s="4"/>
      <c r="K160" s="74"/>
      <c r="L160" s="73"/>
      <c r="M160" s="65"/>
      <c r="Q160" s="3"/>
      <c r="R160" s="65"/>
      <c r="S160" s="70"/>
      <c r="T160" s="65"/>
    </row>
    <row r="161" spans="1:20" s="5" customFormat="1" ht="22.5" customHeight="1" x14ac:dyDescent="0.25">
      <c r="A161" s="3">
        <v>160</v>
      </c>
      <c r="B161" s="2" t="s">
        <v>276</v>
      </c>
      <c r="C161" s="3"/>
      <c r="D161" s="2"/>
      <c r="E161" s="2"/>
      <c r="F161" s="4"/>
      <c r="G161" s="75"/>
      <c r="H161" s="2"/>
      <c r="I161" s="4"/>
      <c r="J161" s="4"/>
      <c r="K161" s="74"/>
      <c r="L161" s="73"/>
      <c r="M161" s="65"/>
      <c r="Q161" s="3"/>
      <c r="R161" s="65"/>
      <c r="S161" s="70"/>
      <c r="T161" s="65"/>
    </row>
    <row r="162" spans="1:20" s="5" customFormat="1" ht="22.5" customHeight="1" x14ac:dyDescent="0.25">
      <c r="A162" s="3">
        <v>161</v>
      </c>
      <c r="B162" s="2" t="s">
        <v>276</v>
      </c>
      <c r="C162" s="3"/>
      <c r="D162" s="2"/>
      <c r="E162" s="2"/>
      <c r="F162" s="4"/>
      <c r="G162" s="75"/>
      <c r="H162" s="2"/>
      <c r="I162" s="4"/>
      <c r="J162" s="4"/>
      <c r="K162" s="74"/>
      <c r="L162" s="73"/>
      <c r="M162" s="65"/>
      <c r="Q162" s="3"/>
      <c r="R162" s="65"/>
      <c r="S162" s="70"/>
      <c r="T162" s="65"/>
    </row>
    <row r="163" spans="1:20" s="5" customFormat="1" ht="22.5" customHeight="1" x14ac:dyDescent="0.25">
      <c r="A163" s="3">
        <v>162</v>
      </c>
      <c r="B163" s="2" t="s">
        <v>276</v>
      </c>
      <c r="C163" s="3"/>
      <c r="D163" s="2"/>
      <c r="E163" s="2"/>
      <c r="F163" s="4"/>
      <c r="G163" s="75"/>
      <c r="H163" s="2"/>
      <c r="I163" s="4"/>
      <c r="J163" s="4"/>
      <c r="K163" s="74"/>
      <c r="L163" s="73"/>
      <c r="M163" s="65"/>
      <c r="Q163" s="3"/>
      <c r="R163" s="65"/>
      <c r="S163" s="70"/>
      <c r="T163" s="65"/>
    </row>
    <row r="164" spans="1:20" s="5" customFormat="1" ht="22.5" customHeight="1" x14ac:dyDescent="0.25">
      <c r="A164" s="3">
        <v>163</v>
      </c>
      <c r="B164" s="2" t="s">
        <v>276</v>
      </c>
      <c r="C164" s="3"/>
      <c r="D164" s="2"/>
      <c r="E164" s="2"/>
      <c r="F164" s="4"/>
      <c r="G164" s="75"/>
      <c r="H164" s="2"/>
      <c r="I164" s="4"/>
      <c r="J164" s="4"/>
      <c r="K164" s="74"/>
      <c r="L164" s="73"/>
      <c r="M164" s="65"/>
      <c r="Q164" s="3"/>
      <c r="R164" s="65"/>
      <c r="S164" s="70"/>
      <c r="T164" s="65"/>
    </row>
    <row r="165" spans="1:20" s="5" customFormat="1" ht="22.5" customHeight="1" x14ac:dyDescent="0.25">
      <c r="A165" s="3">
        <v>164</v>
      </c>
      <c r="B165" s="2" t="s">
        <v>276</v>
      </c>
      <c r="C165" s="3"/>
      <c r="D165" s="2"/>
      <c r="E165" s="2"/>
      <c r="F165" s="4"/>
      <c r="G165" s="75"/>
      <c r="H165" s="2"/>
      <c r="I165" s="4"/>
      <c r="J165" s="4"/>
      <c r="K165" s="74"/>
      <c r="L165" s="73"/>
      <c r="M165" s="65"/>
      <c r="Q165" s="3"/>
      <c r="R165" s="65"/>
      <c r="S165" s="70"/>
      <c r="T165" s="65"/>
    </row>
    <row r="166" spans="1:20" s="5" customFormat="1" ht="22.5" customHeight="1" x14ac:dyDescent="0.25">
      <c r="A166" s="3">
        <v>165</v>
      </c>
      <c r="B166" s="2" t="s">
        <v>276</v>
      </c>
      <c r="C166" s="3"/>
      <c r="D166" s="2"/>
      <c r="E166" s="2"/>
      <c r="F166" s="4"/>
      <c r="G166" s="75"/>
      <c r="H166" s="2"/>
      <c r="I166" s="4"/>
      <c r="J166" s="4"/>
      <c r="K166" s="74"/>
      <c r="L166" s="73"/>
      <c r="M166" s="65"/>
      <c r="Q166" s="3"/>
      <c r="R166" s="65"/>
      <c r="S166" s="70"/>
      <c r="T166" s="65"/>
    </row>
    <row r="167" spans="1:20" s="5" customFormat="1" ht="22.5" customHeight="1" x14ac:dyDescent="0.25">
      <c r="A167" s="3">
        <v>166</v>
      </c>
      <c r="B167" s="2" t="s">
        <v>276</v>
      </c>
      <c r="C167" s="3"/>
      <c r="D167" s="2"/>
      <c r="E167" s="2"/>
      <c r="F167" s="4"/>
      <c r="G167" s="75"/>
      <c r="H167" s="2"/>
      <c r="I167" s="4"/>
      <c r="J167" s="4"/>
      <c r="K167" s="74"/>
      <c r="L167" s="73"/>
      <c r="M167" s="65"/>
      <c r="Q167" s="3"/>
      <c r="R167" s="65"/>
      <c r="S167" s="70"/>
      <c r="T167" s="65"/>
    </row>
    <row r="168" spans="1:20" s="5" customFormat="1" ht="22.5" customHeight="1" x14ac:dyDescent="0.25">
      <c r="A168" s="3">
        <v>167</v>
      </c>
      <c r="B168" s="2" t="s">
        <v>276</v>
      </c>
      <c r="C168" s="3"/>
      <c r="D168" s="2"/>
      <c r="E168" s="2"/>
      <c r="F168" s="4"/>
      <c r="G168" s="75"/>
      <c r="H168" s="2"/>
      <c r="I168" s="4"/>
      <c r="J168" s="4"/>
      <c r="K168" s="74"/>
      <c r="L168" s="73"/>
      <c r="M168" s="65"/>
      <c r="Q168" s="3"/>
      <c r="R168" s="65"/>
      <c r="S168" s="70"/>
      <c r="T168" s="65"/>
    </row>
    <row r="169" spans="1:20" s="5" customFormat="1" ht="22.5" customHeight="1" x14ac:dyDescent="0.25">
      <c r="A169" s="3">
        <v>168</v>
      </c>
      <c r="B169" s="2" t="s">
        <v>276</v>
      </c>
      <c r="C169" s="3"/>
      <c r="D169" s="2"/>
      <c r="E169" s="2"/>
      <c r="F169" s="4"/>
      <c r="G169" s="75"/>
      <c r="H169" s="2"/>
      <c r="I169" s="4"/>
      <c r="J169" s="4"/>
      <c r="K169" s="74"/>
      <c r="L169" s="73"/>
      <c r="M169" s="65"/>
      <c r="Q169" s="3"/>
      <c r="R169" s="65"/>
      <c r="S169" s="70"/>
      <c r="T169" s="65"/>
    </row>
    <row r="170" spans="1:20" s="5" customFormat="1" ht="22.5" customHeight="1" x14ac:dyDescent="0.25">
      <c r="A170" s="3">
        <v>169</v>
      </c>
      <c r="B170" s="2" t="s">
        <v>276</v>
      </c>
      <c r="C170" s="3"/>
      <c r="D170" s="2"/>
      <c r="E170" s="2"/>
      <c r="F170" s="4"/>
      <c r="G170" s="75"/>
      <c r="H170" s="2"/>
      <c r="I170" s="4"/>
      <c r="J170" s="4"/>
      <c r="K170" s="74"/>
      <c r="L170" s="73"/>
      <c r="M170" s="65"/>
      <c r="Q170" s="3"/>
      <c r="R170" s="65"/>
      <c r="S170" s="70"/>
      <c r="T170" s="65"/>
    </row>
    <row r="171" spans="1:20" s="5" customFormat="1" ht="22.5" customHeight="1" x14ac:dyDescent="0.25">
      <c r="A171" s="3">
        <v>170</v>
      </c>
      <c r="B171" s="2" t="s">
        <v>276</v>
      </c>
      <c r="C171" s="3"/>
      <c r="D171" s="2"/>
      <c r="E171" s="2"/>
      <c r="F171" s="4"/>
      <c r="G171" s="75"/>
      <c r="H171" s="2"/>
      <c r="I171" s="4"/>
      <c r="J171" s="4"/>
      <c r="K171" s="74"/>
      <c r="L171" s="73"/>
      <c r="M171" s="65"/>
      <c r="Q171" s="3"/>
      <c r="R171" s="65"/>
      <c r="S171" s="70"/>
      <c r="T171" s="65"/>
    </row>
    <row r="172" spans="1:20" s="5" customFormat="1" ht="22.5" customHeight="1" x14ac:dyDescent="0.25">
      <c r="A172" s="3">
        <v>171</v>
      </c>
      <c r="B172" s="2" t="s">
        <v>276</v>
      </c>
      <c r="C172" s="3"/>
      <c r="D172" s="2"/>
      <c r="E172" s="2"/>
      <c r="F172" s="4"/>
      <c r="G172" s="75"/>
      <c r="H172" s="2"/>
      <c r="I172" s="4"/>
      <c r="J172" s="4"/>
      <c r="K172" s="74"/>
      <c r="L172" s="73"/>
      <c r="M172" s="65"/>
      <c r="Q172" s="3"/>
      <c r="R172" s="65"/>
      <c r="S172" s="70"/>
      <c r="T172" s="65"/>
    </row>
    <row r="173" spans="1:20" s="5" customFormat="1" ht="22.5" customHeight="1" x14ac:dyDescent="0.25">
      <c r="A173" s="3">
        <v>172</v>
      </c>
      <c r="B173" s="2" t="s">
        <v>276</v>
      </c>
      <c r="C173" s="3"/>
      <c r="D173" s="2"/>
      <c r="E173" s="2"/>
      <c r="F173" s="4"/>
      <c r="G173" s="75"/>
      <c r="H173" s="2"/>
      <c r="I173" s="4"/>
      <c r="J173" s="4"/>
      <c r="K173" s="74"/>
      <c r="L173" s="73"/>
      <c r="M173" s="65"/>
      <c r="Q173" s="3"/>
      <c r="R173" s="65"/>
      <c r="S173" s="70"/>
      <c r="T173" s="65"/>
    </row>
    <row r="174" spans="1:20" s="5" customFormat="1" ht="22.5" customHeight="1" x14ac:dyDescent="0.25">
      <c r="A174" s="3">
        <v>173</v>
      </c>
      <c r="B174" s="2" t="s">
        <v>276</v>
      </c>
      <c r="C174" s="3"/>
      <c r="D174" s="2"/>
      <c r="E174" s="2"/>
      <c r="F174" s="4"/>
      <c r="G174" s="75"/>
      <c r="H174" s="2"/>
      <c r="I174" s="4"/>
      <c r="J174" s="4"/>
      <c r="K174" s="74"/>
      <c r="L174" s="73"/>
      <c r="M174" s="65"/>
      <c r="Q174" s="3"/>
      <c r="R174" s="65"/>
      <c r="S174" s="70"/>
      <c r="T174" s="65"/>
    </row>
    <row r="175" spans="1:20" s="5" customFormat="1" ht="22.5" customHeight="1" x14ac:dyDescent="0.25">
      <c r="A175" s="3">
        <v>174</v>
      </c>
      <c r="B175" s="2" t="s">
        <v>276</v>
      </c>
      <c r="C175" s="3"/>
      <c r="D175" s="2"/>
      <c r="E175" s="2"/>
      <c r="F175" s="4"/>
      <c r="G175" s="75"/>
      <c r="H175" s="2"/>
      <c r="I175" s="4"/>
      <c r="J175" s="4"/>
      <c r="K175" s="74"/>
      <c r="L175" s="73"/>
      <c r="M175" s="65"/>
      <c r="Q175" s="3"/>
      <c r="R175" s="65"/>
      <c r="S175" s="70"/>
      <c r="T175" s="65"/>
    </row>
    <row r="176" spans="1:20" s="5" customFormat="1" ht="22.5" customHeight="1" x14ac:dyDescent="0.25">
      <c r="A176" s="3">
        <v>175</v>
      </c>
      <c r="B176" s="2" t="s">
        <v>276</v>
      </c>
      <c r="C176" s="3"/>
      <c r="D176" s="2"/>
      <c r="E176" s="2"/>
      <c r="F176" s="4"/>
      <c r="G176" s="75"/>
      <c r="H176" s="2"/>
      <c r="I176" s="4"/>
      <c r="J176" s="4"/>
      <c r="K176" s="74"/>
      <c r="L176" s="73"/>
      <c r="M176" s="65"/>
      <c r="Q176" s="3"/>
      <c r="R176" s="65"/>
      <c r="S176" s="70"/>
      <c r="T176" s="65"/>
    </row>
    <row r="177" spans="1:20" s="5" customFormat="1" ht="22.5" customHeight="1" x14ac:dyDescent="0.25">
      <c r="A177" s="3">
        <v>176</v>
      </c>
      <c r="B177" s="2" t="s">
        <v>276</v>
      </c>
      <c r="C177" s="3"/>
      <c r="D177" s="2"/>
      <c r="E177" s="2"/>
      <c r="F177" s="4"/>
      <c r="G177" s="75"/>
      <c r="H177" s="2"/>
      <c r="I177" s="4"/>
      <c r="J177" s="4"/>
      <c r="K177" s="74"/>
      <c r="L177" s="73"/>
      <c r="M177" s="65"/>
      <c r="Q177" s="3"/>
      <c r="R177" s="65"/>
      <c r="S177" s="70"/>
      <c r="T177" s="65"/>
    </row>
    <row r="178" spans="1:20" s="5" customFormat="1" ht="22.5" customHeight="1" x14ac:dyDescent="0.25">
      <c r="A178" s="3">
        <v>177</v>
      </c>
      <c r="B178" s="2" t="s">
        <v>276</v>
      </c>
      <c r="C178" s="3"/>
      <c r="D178" s="2"/>
      <c r="E178" s="2"/>
      <c r="F178" s="4"/>
      <c r="G178" s="75"/>
      <c r="H178" s="2"/>
      <c r="I178" s="4"/>
      <c r="J178" s="4"/>
      <c r="K178" s="74"/>
      <c r="L178" s="73"/>
      <c r="M178" s="65"/>
      <c r="Q178" s="3"/>
      <c r="R178" s="65"/>
      <c r="S178" s="70"/>
      <c r="T178" s="65"/>
    </row>
    <row r="179" spans="1:20" s="5" customFormat="1" ht="22.5" customHeight="1" x14ac:dyDescent="0.25">
      <c r="A179" s="3">
        <v>178</v>
      </c>
      <c r="B179" s="2" t="s">
        <v>276</v>
      </c>
      <c r="C179" s="3"/>
      <c r="D179" s="2"/>
      <c r="E179" s="2"/>
      <c r="F179" s="4"/>
      <c r="G179" s="75"/>
      <c r="H179" s="2"/>
      <c r="I179" s="4"/>
      <c r="J179" s="4"/>
      <c r="K179" s="74"/>
      <c r="L179" s="73"/>
      <c r="M179" s="65"/>
      <c r="Q179" s="3"/>
      <c r="R179" s="65"/>
      <c r="S179" s="70"/>
      <c r="T179" s="65"/>
    </row>
    <row r="180" spans="1:20" s="5" customFormat="1" ht="22.5" customHeight="1" x14ac:dyDescent="0.25">
      <c r="A180" s="3">
        <v>179</v>
      </c>
      <c r="B180" s="2" t="s">
        <v>276</v>
      </c>
      <c r="C180" s="3"/>
      <c r="D180" s="2"/>
      <c r="E180" s="2"/>
      <c r="F180" s="4"/>
      <c r="G180" s="75"/>
      <c r="H180" s="2"/>
      <c r="I180" s="4"/>
      <c r="J180" s="4"/>
      <c r="K180" s="74"/>
      <c r="L180" s="73"/>
      <c r="M180" s="65"/>
      <c r="Q180" s="3"/>
      <c r="R180" s="65"/>
      <c r="S180" s="70"/>
      <c r="T180" s="65"/>
    </row>
    <row r="181" spans="1:20" s="5" customFormat="1" ht="22.5" customHeight="1" x14ac:dyDescent="0.25">
      <c r="A181" s="3">
        <v>180</v>
      </c>
      <c r="B181" s="2" t="s">
        <v>276</v>
      </c>
      <c r="C181" s="3"/>
      <c r="D181" s="2"/>
      <c r="E181" s="2"/>
      <c r="F181" s="4"/>
      <c r="G181" s="75"/>
      <c r="H181" s="2"/>
      <c r="I181" s="4"/>
      <c r="J181" s="4"/>
      <c r="K181" s="74"/>
      <c r="L181" s="73"/>
      <c r="M181" s="65"/>
      <c r="Q181" s="3"/>
      <c r="R181" s="65"/>
      <c r="S181" s="70"/>
      <c r="T181" s="65"/>
    </row>
    <row r="182" spans="1:20" s="5" customFormat="1" ht="22.5" customHeight="1" x14ac:dyDescent="0.25">
      <c r="A182" s="3">
        <v>181</v>
      </c>
      <c r="B182" s="2" t="s">
        <v>276</v>
      </c>
      <c r="C182" s="3"/>
      <c r="D182" s="2"/>
      <c r="E182" s="2"/>
      <c r="F182" s="4"/>
      <c r="G182" s="75"/>
      <c r="H182" s="2"/>
      <c r="I182" s="4"/>
      <c r="J182" s="4"/>
      <c r="K182" s="74"/>
      <c r="L182" s="73"/>
      <c r="M182" s="65"/>
      <c r="Q182" s="3"/>
      <c r="R182" s="65"/>
      <c r="S182" s="70"/>
      <c r="T182" s="65"/>
    </row>
    <row r="183" spans="1:20" s="5" customFormat="1" ht="22.5" customHeight="1" x14ac:dyDescent="0.25">
      <c r="A183" s="3">
        <v>182</v>
      </c>
      <c r="B183" s="2" t="s">
        <v>276</v>
      </c>
      <c r="C183" s="3"/>
      <c r="D183" s="2"/>
      <c r="E183" s="2"/>
      <c r="F183" s="4"/>
      <c r="G183" s="75"/>
      <c r="H183" s="2"/>
      <c r="I183" s="4"/>
      <c r="J183" s="4"/>
      <c r="K183" s="74"/>
      <c r="L183" s="73"/>
      <c r="M183" s="65"/>
      <c r="Q183" s="3"/>
      <c r="R183" s="65"/>
      <c r="S183" s="70"/>
      <c r="T183" s="65"/>
    </row>
    <row r="184" spans="1:20" s="5" customFormat="1" ht="22.5" customHeight="1" x14ac:dyDescent="0.25">
      <c r="A184" s="3">
        <v>183</v>
      </c>
      <c r="B184" s="2" t="s">
        <v>276</v>
      </c>
      <c r="C184" s="3"/>
      <c r="D184" s="2"/>
      <c r="E184" s="2"/>
      <c r="F184" s="4"/>
      <c r="G184" s="75"/>
      <c r="H184" s="2"/>
      <c r="I184" s="4"/>
      <c r="J184" s="4"/>
      <c r="K184" s="74"/>
      <c r="L184" s="73"/>
      <c r="M184" s="65"/>
      <c r="Q184" s="3"/>
      <c r="R184" s="65"/>
      <c r="S184" s="70"/>
      <c r="T184" s="65"/>
    </row>
    <row r="185" spans="1:20" s="5" customFormat="1" ht="22.5" customHeight="1" x14ac:dyDescent="0.25">
      <c r="A185" s="3">
        <v>184</v>
      </c>
      <c r="B185" s="2" t="s">
        <v>276</v>
      </c>
      <c r="C185" s="3"/>
      <c r="D185" s="2"/>
      <c r="E185" s="2"/>
      <c r="F185" s="4"/>
      <c r="G185" s="75"/>
      <c r="H185" s="2"/>
      <c r="I185" s="4"/>
      <c r="J185" s="4"/>
      <c r="K185" s="74"/>
      <c r="L185" s="73"/>
      <c r="M185" s="65"/>
      <c r="Q185" s="3"/>
      <c r="R185" s="65"/>
      <c r="S185" s="70"/>
      <c r="T185" s="65"/>
    </row>
    <row r="186" spans="1:20" s="5" customFormat="1" ht="22.5" customHeight="1" x14ac:dyDescent="0.25">
      <c r="A186" s="3">
        <v>185</v>
      </c>
      <c r="B186" s="2" t="s">
        <v>276</v>
      </c>
      <c r="C186" s="3"/>
      <c r="D186" s="2"/>
      <c r="E186" s="2"/>
      <c r="F186" s="4"/>
      <c r="G186" s="75"/>
      <c r="H186" s="2"/>
      <c r="I186" s="4"/>
      <c r="J186" s="4"/>
      <c r="K186" s="74"/>
      <c r="L186" s="73"/>
      <c r="M186" s="65"/>
      <c r="Q186" s="3"/>
      <c r="R186" s="65"/>
      <c r="S186" s="70"/>
      <c r="T186" s="65"/>
    </row>
    <row r="187" spans="1:20" s="5" customFormat="1" ht="22.5" customHeight="1" x14ac:dyDescent="0.25">
      <c r="A187" s="3">
        <v>186</v>
      </c>
      <c r="B187" s="2" t="s">
        <v>276</v>
      </c>
      <c r="C187" s="3"/>
      <c r="D187" s="2"/>
      <c r="E187" s="2"/>
      <c r="F187" s="4"/>
      <c r="G187" s="75"/>
      <c r="H187" s="2"/>
      <c r="I187" s="4"/>
      <c r="J187" s="4"/>
      <c r="K187" s="74"/>
      <c r="L187" s="73"/>
      <c r="M187" s="65"/>
      <c r="Q187" s="3"/>
      <c r="R187" s="65"/>
      <c r="S187" s="70"/>
      <c r="T187" s="65"/>
    </row>
    <row r="188" spans="1:20" s="5" customFormat="1" ht="22.5" customHeight="1" x14ac:dyDescent="0.25">
      <c r="A188" s="3">
        <v>187</v>
      </c>
      <c r="B188" s="2" t="s">
        <v>276</v>
      </c>
      <c r="C188" s="3"/>
      <c r="D188" s="2"/>
      <c r="E188" s="2"/>
      <c r="F188" s="4"/>
      <c r="G188" s="75"/>
      <c r="H188" s="2"/>
      <c r="I188" s="4"/>
      <c r="J188" s="4"/>
      <c r="K188" s="74"/>
      <c r="L188" s="73"/>
      <c r="M188" s="65"/>
      <c r="Q188" s="3"/>
      <c r="R188" s="65"/>
      <c r="S188" s="70"/>
      <c r="T188" s="65"/>
    </row>
    <row r="189" spans="1:20" s="5" customFormat="1" ht="22.5" customHeight="1" x14ac:dyDescent="0.25">
      <c r="A189" s="3">
        <v>188</v>
      </c>
      <c r="B189" s="2" t="s">
        <v>276</v>
      </c>
      <c r="C189" s="3"/>
      <c r="D189" s="2"/>
      <c r="E189" s="2"/>
      <c r="F189" s="4"/>
      <c r="G189" s="75"/>
      <c r="H189" s="2"/>
      <c r="I189" s="4"/>
      <c r="J189" s="4"/>
      <c r="K189" s="74"/>
      <c r="L189" s="73"/>
      <c r="M189" s="65"/>
      <c r="Q189" s="3"/>
      <c r="R189" s="65"/>
      <c r="S189" s="70"/>
      <c r="T189" s="65"/>
    </row>
    <row r="190" spans="1:20" s="5" customFormat="1" ht="22.5" customHeight="1" x14ac:dyDescent="0.25">
      <c r="A190" s="3">
        <v>189</v>
      </c>
      <c r="B190" s="2" t="s">
        <v>276</v>
      </c>
      <c r="C190" s="3"/>
      <c r="D190" s="2"/>
      <c r="E190" s="2"/>
      <c r="F190" s="4"/>
      <c r="G190" s="75"/>
      <c r="H190" s="2"/>
      <c r="I190" s="4"/>
      <c r="J190" s="4"/>
      <c r="K190" s="74"/>
      <c r="L190" s="73"/>
      <c r="M190" s="65"/>
      <c r="Q190" s="3"/>
      <c r="R190" s="65"/>
      <c r="S190" s="70"/>
      <c r="T190" s="65"/>
    </row>
    <row r="191" spans="1:20" s="5" customFormat="1" ht="22.5" customHeight="1" x14ac:dyDescent="0.25">
      <c r="A191" s="3">
        <v>190</v>
      </c>
      <c r="B191" s="2" t="s">
        <v>276</v>
      </c>
      <c r="C191" s="3"/>
      <c r="D191" s="2"/>
      <c r="E191" s="2"/>
      <c r="F191" s="4"/>
      <c r="G191" s="75"/>
      <c r="H191" s="2"/>
      <c r="I191" s="4"/>
      <c r="J191" s="4"/>
      <c r="K191" s="74"/>
      <c r="L191" s="73"/>
      <c r="M191" s="65"/>
      <c r="Q191" s="3"/>
      <c r="R191" s="65"/>
      <c r="S191" s="70"/>
      <c r="T191" s="65"/>
    </row>
    <row r="192" spans="1:20" s="5" customFormat="1" ht="22.5" customHeight="1" x14ac:dyDescent="0.25">
      <c r="A192" s="3">
        <v>191</v>
      </c>
      <c r="B192" s="2" t="s">
        <v>276</v>
      </c>
      <c r="C192" s="3"/>
      <c r="D192" s="2"/>
      <c r="E192" s="2"/>
      <c r="F192" s="4"/>
      <c r="G192" s="75"/>
      <c r="H192" s="2"/>
      <c r="I192" s="4"/>
      <c r="J192" s="4"/>
      <c r="K192" s="74"/>
      <c r="L192" s="73"/>
      <c r="M192" s="65"/>
      <c r="Q192" s="3"/>
      <c r="R192" s="65"/>
      <c r="S192" s="70"/>
      <c r="T192" s="65"/>
    </row>
    <row r="193" spans="1:20" s="5" customFormat="1" ht="22.5" customHeight="1" x14ac:dyDescent="0.25">
      <c r="A193" s="3">
        <v>192</v>
      </c>
      <c r="B193" s="2" t="s">
        <v>33</v>
      </c>
      <c r="C193" s="3" t="s">
        <v>34</v>
      </c>
      <c r="D193" s="2" t="s">
        <v>13</v>
      </c>
      <c r="E193" s="2" t="s">
        <v>275</v>
      </c>
      <c r="F193" s="4">
        <v>0.55000000000000004</v>
      </c>
      <c r="G193" s="71" t="s">
        <v>162</v>
      </c>
      <c r="H193" s="2" t="s">
        <v>176</v>
      </c>
      <c r="I193" s="4" t="s">
        <v>178</v>
      </c>
      <c r="J193" s="4" t="s">
        <v>181</v>
      </c>
      <c r="K193" s="72" t="s">
        <v>274</v>
      </c>
      <c r="L193" s="5" t="str">
        <f>CONCATENATE("https://maps.googleapis.com/maps/api/directions/json?origin=",N193,"&amp;destination=",P193,"&amp;alternatives=true&amp;key=AIzaSyDWOGD72p9N8ekown3glm3rbS1fN7tQm4w&amp;traffic_model=best_guess&amp;departure_time=now")</f>
        <v>https://maps.googleapis.com/maps/api/directions/json?origin=6.2397183,-75.5779105&amp;destination=6.2395394,-75.5829779&amp;alternatives=true&amp;key=AIzaSyDWOGD72p9N8ekown3glm3rbS1fN7tQm4w&amp;traffic_model=best_guess&amp;departure_time=now</v>
      </c>
      <c r="M193" s="65" t="s">
        <v>273</v>
      </c>
      <c r="N193" s="5" t="s">
        <v>272</v>
      </c>
      <c r="P193" s="5" t="s">
        <v>271</v>
      </c>
      <c r="Q193" s="3">
        <v>0</v>
      </c>
      <c r="R193" s="65" t="str">
        <f>+CONCATENATE("cuerpo += leerruta(","""",L193,"""",",",0,",",A193,",","""",M193,"""",",",Q193,")")</f>
        <v>cuerpo += leerruta("https://maps.googleapis.com/maps/api/directions/json?origin=6.2397183,-75.5779105&amp;destination=6.2395394,-75.5829779&amp;alternatives=true&amp;key=AIzaSyDWOGD72p9N8ekown3glm3rbS1fN7tQm4w&amp;traffic_model=best_guess&amp;departure_time=now",0,192,"Ruta desde Autopista Sur hasta Carerra 65 por Avenida 33",0)</v>
      </c>
      <c r="S193" s="70" t="s">
        <v>266</v>
      </c>
      <c r="T193" s="65" t="s">
        <v>265</v>
      </c>
    </row>
    <row r="194" spans="1:20" s="5" customFormat="1" ht="22.5" customHeight="1" x14ac:dyDescent="0.25">
      <c r="A194" s="3">
        <v>193</v>
      </c>
      <c r="B194" s="2" t="s">
        <v>33</v>
      </c>
      <c r="C194" s="3" t="s">
        <v>37</v>
      </c>
      <c r="D194" s="2" t="s">
        <v>63</v>
      </c>
      <c r="E194" s="2" t="s">
        <v>13</v>
      </c>
      <c r="F194" s="4">
        <v>0.6</v>
      </c>
      <c r="G194" s="71" t="s">
        <v>162</v>
      </c>
      <c r="H194" s="2" t="s">
        <v>176</v>
      </c>
      <c r="I194" s="4" t="s">
        <v>178</v>
      </c>
      <c r="J194" s="4" t="s">
        <v>181</v>
      </c>
      <c r="K194" s="72" t="s">
        <v>270</v>
      </c>
      <c r="L194" s="5" t="str">
        <f>CONCATENATE("https://maps.googleapis.com/maps/api/directions/json?origin=",N194,"&amp;destination=",P194,"&amp;alternatives=true&amp;key=AIzaSyDWOGD72p9N8ekown3glm3rbS1fN7tQm4w&amp;traffic_model=best_guess&amp;departure_time=now")</f>
        <v>https://maps.googleapis.com/maps/api/directions/json?origin=6.2394248,-75.5831702&amp;destination=6.2395805,-75.5777538&amp;alternatives=true&amp;key=AIzaSyDWOGD72p9N8ekown3glm3rbS1fN7tQm4w&amp;traffic_model=best_guess&amp;departure_time=now</v>
      </c>
      <c r="M194" s="65" t="s">
        <v>269</v>
      </c>
      <c r="N194" s="5" t="s">
        <v>268</v>
      </c>
      <c r="P194" s="5" t="s">
        <v>267</v>
      </c>
      <c r="Q194" s="3">
        <v>0</v>
      </c>
      <c r="R194" s="65" t="str">
        <f>+CONCATENATE("cuerpo += leerruta(","""",L194,"""",",",0,",",A194,",","""",M194,"""",",",Q194,")")</f>
        <v>cuerpo += leerruta("https://maps.googleapis.com/maps/api/directions/json?origin=6.2394248,-75.5831702&amp;destination=6.2395805,-75.5777538&amp;alternatives=true&amp;key=AIzaSyDWOGD72p9N8ekown3glm3rbS1fN7tQm4w&amp;traffic_model=best_guess&amp;departure_time=now",0,193,"Ruta desde Carrera 65 hasta Autopista Sur por Avenida 33",0)</v>
      </c>
      <c r="S194" s="70" t="s">
        <v>266</v>
      </c>
      <c r="T194" s="65" t="s">
        <v>265</v>
      </c>
    </row>
    <row r="195" spans="1:20" s="5" customFormat="1" ht="22.5" customHeight="1" x14ac:dyDescent="0.25">
      <c r="A195" s="3">
        <v>194</v>
      </c>
      <c r="B195" s="2" t="s">
        <v>163</v>
      </c>
      <c r="C195" s="3" t="s">
        <v>14</v>
      </c>
      <c r="D195" s="2" t="s">
        <v>164</v>
      </c>
      <c r="E195" s="2" t="s">
        <v>165</v>
      </c>
      <c r="F195" s="4">
        <v>0.9</v>
      </c>
      <c r="G195" s="71" t="s">
        <v>166</v>
      </c>
      <c r="H195" s="2" t="s">
        <v>176</v>
      </c>
      <c r="I195" s="4" t="s">
        <v>178</v>
      </c>
      <c r="J195" s="4" t="s">
        <v>180</v>
      </c>
      <c r="K195" s="66" t="s">
        <v>264</v>
      </c>
      <c r="L195" s="5" t="str">
        <f>CONCATENATE("https://maps.googleapis.com/maps/api/directions/json?origin=",N195,"&amp;destination=",P195,"&amp;alternatives=true&amp;key=AIzaSyDWOGD72p9N8ekown3glm3rbS1fN7tQm4w&amp;traffic_model=best_guess&amp;departure_time=now")</f>
        <v>https://maps.googleapis.com/maps/api/directions/json?origin=6.1918642,-75.5674323&amp;destination=6.1858597,-75.5699304&amp;alternatives=true&amp;key=AIzaSyDWOGD72p9N8ekown3glm3rbS1fN7tQm4w&amp;traffic_model=best_guess&amp;departure_time=now</v>
      </c>
      <c r="M195" s="65" t="s">
        <v>263</v>
      </c>
      <c r="N195" s="5" t="s">
        <v>262</v>
      </c>
      <c r="P195" s="5" t="s">
        <v>261</v>
      </c>
      <c r="Q195" s="3">
        <v>0</v>
      </c>
      <c r="R195" s="65" t="str">
        <f>+CONCATENATE("cuerpo += leerruta(","""",L195,"""",",",0,",",A195,",","""",M195,"""",",",Q195,")")</f>
        <v>cuerpo += leerruta("https://maps.googleapis.com/maps/api/directions/json?origin=6.1918642,-75.5674323&amp;destination=6.1858597,-75.5699304&amp;alternatives=true&amp;key=AIzaSyDWOGD72p9N8ekown3glm3rbS1fN7tQm4w&amp;traffic_model=best_guess&amp;departure_time=now",0,194,"Ruta desde Los Balsos hasta El Campestre por Transversal Inferior",0)</v>
      </c>
      <c r="S195" s="70" t="s">
        <v>252</v>
      </c>
      <c r="T195" s="65" t="s">
        <v>251</v>
      </c>
    </row>
    <row r="196" spans="1:20" s="5" customFormat="1" ht="22.5" customHeight="1" x14ac:dyDescent="0.25">
      <c r="A196" s="3">
        <v>195</v>
      </c>
      <c r="B196" s="2" t="s">
        <v>167</v>
      </c>
      <c r="C196" s="3" t="s">
        <v>9</v>
      </c>
      <c r="D196" s="2" t="s">
        <v>165</v>
      </c>
      <c r="E196" s="2" t="s">
        <v>164</v>
      </c>
      <c r="F196" s="7">
        <v>0.85</v>
      </c>
      <c r="G196" s="71" t="s">
        <v>166</v>
      </c>
      <c r="H196" s="2" t="s">
        <v>176</v>
      </c>
      <c r="I196" s="4" t="s">
        <v>178</v>
      </c>
      <c r="J196" s="4" t="s">
        <v>180</v>
      </c>
      <c r="K196" s="66" t="s">
        <v>260</v>
      </c>
      <c r="L196" s="5" t="str">
        <f>CONCATENATE("https://maps.googleapis.com/maps/api/directions/json?origin=",N196,"&amp;destination=",P196,"&amp;alternatives=true&amp;key=AIzaSyDWOGD72p9N8ekown3glm3rbS1fN7tQm4w&amp;traffic_model=best_guess&amp;departure_time=now")</f>
        <v>https://maps.googleapis.com/maps/api/directions/json?origin=6.1821275,-75.5644835&amp;destination=6.1869184,-75.561707&amp;alternatives=true&amp;key=AIzaSyDWOGD72p9N8ekown3glm3rbS1fN7tQm4w&amp;traffic_model=best_guess&amp;departure_time=now</v>
      </c>
      <c r="M196" s="65" t="s">
        <v>259</v>
      </c>
      <c r="N196" s="5" t="s">
        <v>258</v>
      </c>
      <c r="P196" s="5" t="s">
        <v>257</v>
      </c>
      <c r="Q196" s="3">
        <v>0</v>
      </c>
      <c r="R196" s="65" t="str">
        <f>+CONCATENATE("cuerpo += leerruta(","""",L196,"""",",",0,",",A196,",","""",M196,"""",",",Q196,")")</f>
        <v>cuerpo += leerruta("https://maps.googleapis.com/maps/api/directions/json?origin=6.1821275,-75.5644835&amp;destination=6.1869184,-75.561707&amp;alternatives=true&amp;key=AIzaSyDWOGD72p9N8ekown3glm3rbS1fN7tQm4w&amp;traffic_model=best_guess&amp;departure_time=now",0,195,"Ruta desde El Campestre hasta Los Balsos por la Transversal Superior",0)</v>
      </c>
      <c r="S196" s="70" t="s">
        <v>252</v>
      </c>
      <c r="T196" s="65" t="s">
        <v>251</v>
      </c>
    </row>
    <row r="197" spans="1:20" s="5" customFormat="1" ht="22.5" customHeight="1" x14ac:dyDescent="0.25">
      <c r="A197" s="3">
        <v>196</v>
      </c>
      <c r="B197" s="2" t="s">
        <v>165</v>
      </c>
      <c r="C197" s="3" t="s">
        <v>37</v>
      </c>
      <c r="D197" s="2" t="s">
        <v>168</v>
      </c>
      <c r="E197" s="2" t="s">
        <v>47</v>
      </c>
      <c r="F197" s="4">
        <v>1.9</v>
      </c>
      <c r="G197" s="71" t="s">
        <v>166</v>
      </c>
      <c r="H197" s="2" t="s">
        <v>176</v>
      </c>
      <c r="I197" s="4" t="s">
        <v>178</v>
      </c>
      <c r="J197" s="4" t="s">
        <v>180</v>
      </c>
      <c r="K197" s="72" t="s">
        <v>256</v>
      </c>
      <c r="L197" s="5" t="str">
        <f>CONCATENATE("https://maps.googleapis.com/maps/api/directions/json?origin=",N197,"&amp;destination=",P197,"&amp;alternatives=true&amp;key=AIzaSyDWOGD72p9N8ekown3glm3rbS1fN7tQm4w&amp;traffic_model=best_guess&amp;departure_time=now")</f>
        <v>https://maps.googleapis.com/maps/api/directions/json?origin=6.1897661,-75.5771299&amp;destination=6.1821574,-75.5645094&amp;alternatives=true&amp;key=AIzaSyDWOGD72p9N8ekown3glm3rbS1fN7tQm4w&amp;traffic_model=best_guess&amp;departure_time=now</v>
      </c>
      <c r="M197" s="65" t="s">
        <v>255</v>
      </c>
      <c r="N197" s="5" t="s">
        <v>254</v>
      </c>
      <c r="P197" s="5" t="s">
        <v>253</v>
      </c>
      <c r="Q197" s="3">
        <v>0</v>
      </c>
      <c r="R197" s="65" t="str">
        <f>+CONCATENATE("cuerpo += leerruta(","""",L197,"""",",",0,",",A197,",","""",M197,"""",",",Q197,")")</f>
        <v>cuerpo += leerruta("https://maps.googleapis.com/maps/api/directions/json?origin=6.1897661,-75.5771299&amp;destination=6.1821574,-75.5645094&amp;alternatives=true&amp;key=AIzaSyDWOGD72p9N8ekown3glm3rbS1fN7tQm4w&amp;traffic_model=best_guess&amp;departure_time=now",0,196,"Ruta desde Av. Poblado hasta Transversal Superior por Loma El Campestre",0)</v>
      </c>
      <c r="S197" s="70" t="s">
        <v>252</v>
      </c>
      <c r="T197" s="65" t="s">
        <v>251</v>
      </c>
    </row>
    <row r="198" spans="1:20" s="5" customFormat="1" ht="22.5" customHeight="1" x14ac:dyDescent="0.25">
      <c r="A198" s="3">
        <v>197</v>
      </c>
      <c r="B198" s="2" t="s">
        <v>161</v>
      </c>
      <c r="C198" s="3" t="s">
        <v>9</v>
      </c>
      <c r="D198" s="2" t="s">
        <v>52</v>
      </c>
      <c r="E198" s="2" t="s">
        <v>72</v>
      </c>
      <c r="F198" s="4">
        <v>0.35</v>
      </c>
      <c r="G198" s="71" t="s">
        <v>169</v>
      </c>
      <c r="H198" s="2" t="s">
        <v>176</v>
      </c>
      <c r="I198" s="4" t="s">
        <v>178</v>
      </c>
      <c r="J198" s="4" t="s">
        <v>180</v>
      </c>
      <c r="K198" s="66" t="s">
        <v>250</v>
      </c>
      <c r="L198" s="5" t="str">
        <f>CONCATENATE("https://maps.googleapis.com/maps/api/directions/json?origin=",N198,"&amp;destination=",P198,"&amp;alternatives=true&amp;key=AIzaSyDWOGD72p9N8ekown3glm3rbS1fN7tQm4w&amp;traffic_model=best_guess&amp;departure_time=now")</f>
        <v>https://maps.googleapis.com/maps/api/directions/json?origin=6.238631,-75.6084415&amp;destination=6.2419007,-75.607831&amp;alternatives=true&amp;key=AIzaSyDWOGD72p9N8ekown3glm3rbS1fN7tQm4w&amp;traffic_model=best_guess&amp;departure_time=now</v>
      </c>
      <c r="M198" s="65" t="s">
        <v>249</v>
      </c>
      <c r="N198" s="5" t="s">
        <v>248</v>
      </c>
      <c r="P198" s="5" t="s">
        <v>239</v>
      </c>
      <c r="Q198" s="3">
        <v>0</v>
      </c>
      <c r="R198" s="65" t="str">
        <f>+CONCATENATE("cuerpo += leerruta(","""",L198,"""",",",0,",",A198,",","""",M198,"""",",",Q198,")")</f>
        <v>cuerpo += leerruta("https://maps.googleapis.com/maps/api/directions/json?origin=6.238631,-75.6084415&amp;destination=6.2419007,-75.607831&amp;alternatives=true&amp;key=AIzaSyDWOGD72p9N8ekown3glm3rbS1fN7tQm4w&amp;traffic_model=best_guess&amp;departure_time=now",0,197,"Ruta desde Calle 33 hasta Calle 34 por Carrera 84",0)</v>
      </c>
      <c r="S198" s="70" t="s">
        <v>230</v>
      </c>
      <c r="T198" s="65" t="s">
        <v>229</v>
      </c>
    </row>
    <row r="199" spans="1:20" s="5" customFormat="1" ht="22.5" customHeight="1" x14ac:dyDescent="0.25">
      <c r="A199" s="3">
        <v>198</v>
      </c>
      <c r="B199" s="2" t="s">
        <v>161</v>
      </c>
      <c r="C199" s="3" t="s">
        <v>14</v>
      </c>
      <c r="D199" s="2" t="s">
        <v>72</v>
      </c>
      <c r="E199" s="2" t="s">
        <v>52</v>
      </c>
      <c r="F199" s="4">
        <v>0.35</v>
      </c>
      <c r="G199" s="71" t="s">
        <v>169</v>
      </c>
      <c r="H199" s="2" t="s">
        <v>176</v>
      </c>
      <c r="I199" s="4" t="s">
        <v>178</v>
      </c>
      <c r="J199" s="4" t="s">
        <v>180</v>
      </c>
      <c r="K199" s="66" t="s">
        <v>247</v>
      </c>
      <c r="L199" s="5" t="str">
        <f>CONCATENATE("https://maps.googleapis.com/maps/api/directions/json?origin=",N199,"&amp;destination=",P199,"&amp;alternatives=true&amp;key=AIzaSyDWOGD72p9N8ekown3glm3rbS1fN7tQm4w&amp;traffic_model=best_guess&amp;departure_time=now")</f>
        <v>https://maps.googleapis.com/maps/api/directions/json?origin=6.2419007,-75.607831&amp;destination=6.2386151,-75.6085024&amp;alternatives=true&amp;key=AIzaSyDWOGD72p9N8ekown3glm3rbS1fN7tQm4w&amp;traffic_model=best_guess&amp;departure_time=now</v>
      </c>
      <c r="M199" s="65" t="s">
        <v>246</v>
      </c>
      <c r="N199" s="5" t="s">
        <v>239</v>
      </c>
      <c r="P199" s="5" t="s">
        <v>245</v>
      </c>
      <c r="Q199" s="3">
        <v>0</v>
      </c>
      <c r="R199" s="65" t="str">
        <f>+CONCATENATE("cuerpo += leerruta(","""",L199,"""",",",0,",",A199,",","""",M199,"""",",",Q199,")")</f>
        <v>cuerpo += leerruta("https://maps.googleapis.com/maps/api/directions/json?origin=6.2419007,-75.607831&amp;destination=6.2386151,-75.6085024&amp;alternatives=true&amp;key=AIzaSyDWOGD72p9N8ekown3glm3rbS1fN7tQm4w&amp;traffic_model=best_guess&amp;departure_time=now",0,198,"Ruta desde Calle 33 hasta Calle 33 por Carrera 84",0)</v>
      </c>
      <c r="S199" s="70" t="s">
        <v>230</v>
      </c>
      <c r="T199" s="65" t="s">
        <v>229</v>
      </c>
    </row>
    <row r="200" spans="1:20" s="5" customFormat="1" ht="22.5" customHeight="1" x14ac:dyDescent="0.25">
      <c r="A200" s="3">
        <v>199</v>
      </c>
      <c r="B200" s="2" t="s">
        <v>161</v>
      </c>
      <c r="C200" s="3" t="s">
        <v>9</v>
      </c>
      <c r="D200" s="2" t="s">
        <v>72</v>
      </c>
      <c r="E200" s="2" t="s">
        <v>160</v>
      </c>
      <c r="F200" s="4">
        <v>0.28000000000000003</v>
      </c>
      <c r="G200" s="71" t="s">
        <v>169</v>
      </c>
      <c r="H200" s="2" t="s">
        <v>176</v>
      </c>
      <c r="I200" s="4" t="s">
        <v>178</v>
      </c>
      <c r="J200" s="4" t="s">
        <v>180</v>
      </c>
      <c r="K200" s="66" t="s">
        <v>244</v>
      </c>
      <c r="L200" s="5" t="str">
        <f>CONCATENATE("https://maps.googleapis.com/maps/api/directions/json?origin=",N200,"&amp;destination=",P200,"&amp;alternatives=true&amp;key=AIzaSyDWOGD72p9N8ekown3glm3rbS1fN7tQm4w&amp;traffic_model=best_guess&amp;departure_time=now")</f>
        <v>https://maps.googleapis.com/maps/api/directions/json?origin=6.2419007,-75.607831&amp;destination=6.2441444,-75.606847&amp;alternatives=true&amp;key=AIzaSyDWOGD72p9N8ekown3glm3rbS1fN7tQm4w&amp;traffic_model=best_guess&amp;departure_time=now</v>
      </c>
      <c r="M200" s="65" t="s">
        <v>243</v>
      </c>
      <c r="N200" s="5" t="s">
        <v>239</v>
      </c>
      <c r="P200" s="5" t="s">
        <v>240</v>
      </c>
      <c r="Q200" s="3">
        <v>0</v>
      </c>
      <c r="R200" s="65" t="str">
        <f>+CONCATENATE("cuerpo += leerruta(","""",L200,"""",",",0,",",A200,",","""",M200,"""",",",Q200,")")</f>
        <v>cuerpo += leerruta("https://maps.googleapis.com/maps/api/directions/json?origin=6.2419007,-75.607831&amp;destination=6.2441444,-75.606847&amp;alternatives=true&amp;key=AIzaSyDWOGD72p9N8ekown3glm3rbS1fN7tQm4w&amp;traffic_model=best_guess&amp;departure_time=now",0,199,"Ruta desde Calle 34 hasta Calle 35 por Carrera 84",0)</v>
      </c>
      <c r="S200" s="70" t="s">
        <v>230</v>
      </c>
      <c r="T200" s="65" t="s">
        <v>229</v>
      </c>
    </row>
    <row r="201" spans="1:20" s="5" customFormat="1" ht="22.5" customHeight="1" x14ac:dyDescent="0.25">
      <c r="A201" s="3">
        <v>200</v>
      </c>
      <c r="B201" s="2" t="s">
        <v>161</v>
      </c>
      <c r="C201" s="3" t="s">
        <v>14</v>
      </c>
      <c r="D201" s="2" t="s">
        <v>160</v>
      </c>
      <c r="E201" s="2" t="s">
        <v>72</v>
      </c>
      <c r="F201" s="4">
        <v>0.28699999999999998</v>
      </c>
      <c r="G201" s="71" t="s">
        <v>169</v>
      </c>
      <c r="H201" s="2" t="s">
        <v>176</v>
      </c>
      <c r="I201" s="4" t="s">
        <v>178</v>
      </c>
      <c r="J201" s="4" t="s">
        <v>180</v>
      </c>
      <c r="K201" s="66" t="s">
        <v>242</v>
      </c>
      <c r="L201" s="5" t="str">
        <f>CONCATENATE("https://maps.googleapis.com/maps/api/directions/json?origin=",N201,"&amp;destination=",P201,"&amp;alternatives=true&amp;key=AIzaSyDWOGD72p9N8ekown3glm3rbS1fN7tQm4w&amp;traffic_model=best_guess&amp;departure_time=now")</f>
        <v>https://maps.googleapis.com/maps/api/directions/json?origin=6.2441444,-75.606847&amp;destination=6.2419007,-75.607831&amp;alternatives=true&amp;key=AIzaSyDWOGD72p9N8ekown3glm3rbS1fN7tQm4w&amp;traffic_model=best_guess&amp;departure_time=now</v>
      </c>
      <c r="M201" s="65" t="s">
        <v>241</v>
      </c>
      <c r="N201" s="5" t="s">
        <v>240</v>
      </c>
      <c r="P201" s="5" t="s">
        <v>239</v>
      </c>
      <c r="Q201" s="3">
        <v>0</v>
      </c>
      <c r="R201" s="65" t="str">
        <f>+CONCATENATE("cuerpo += leerruta(","""",L201,"""",",",0,",",A201,",","""",M201,"""",",",Q201,")")</f>
        <v>cuerpo += leerruta("https://maps.googleapis.com/maps/api/directions/json?origin=6.2441444,-75.606847&amp;destination=6.2419007,-75.607831&amp;alternatives=true&amp;key=AIzaSyDWOGD72p9N8ekown3glm3rbS1fN7tQm4w&amp;traffic_model=best_guess&amp;departure_time=now",0,200,"Ruta desde Calle 35 hasta Calle 34 por Carrera 84",0)</v>
      </c>
      <c r="S201" s="70" t="s">
        <v>230</v>
      </c>
      <c r="T201" s="65" t="s">
        <v>229</v>
      </c>
    </row>
    <row r="202" spans="1:20" s="5" customFormat="1" ht="22.5" customHeight="1" x14ac:dyDescent="0.25">
      <c r="A202" s="3">
        <v>201</v>
      </c>
      <c r="B202" s="2" t="s">
        <v>72</v>
      </c>
      <c r="C202" s="3" t="s">
        <v>34</v>
      </c>
      <c r="D202" s="2" t="s">
        <v>170</v>
      </c>
      <c r="E202" s="2" t="s">
        <v>171</v>
      </c>
      <c r="F202" s="4">
        <v>0.35</v>
      </c>
      <c r="G202" s="71" t="s">
        <v>169</v>
      </c>
      <c r="H202" s="2" t="s">
        <v>176</v>
      </c>
      <c r="I202" s="4" t="s">
        <v>178</v>
      </c>
      <c r="J202" s="4" t="s">
        <v>180</v>
      </c>
      <c r="K202" s="66" t="s">
        <v>238</v>
      </c>
      <c r="L202" s="5" t="str">
        <f>CONCATENATE("https://maps.googleapis.com/maps/api/directions/json?origin=",N202,"&amp;destination=",P202,"&amp;alternatives=true&amp;key=AIzaSyDWOGD72p9N8ekown3glm3rbS1fN7tQm4w&amp;traffic_model=best_guess&amp;departure_time=now")</f>
        <v>https://maps.googleapis.com/maps/api/directions/json?origin=6.2417577,-75.6068275&amp;destination=6.2422129,-75.6100442&amp;alternatives=true&amp;key=AIzaSyDWOGD72p9N8ekown3glm3rbS1fN7tQm4w&amp;traffic_model=best_guess&amp;departure_time=now</v>
      </c>
      <c r="M202" s="65" t="s">
        <v>237</v>
      </c>
      <c r="N202" s="5" t="s">
        <v>236</v>
      </c>
      <c r="P202" s="5" t="s">
        <v>235</v>
      </c>
      <c r="Q202" s="3">
        <v>0</v>
      </c>
      <c r="R202" s="65" t="str">
        <f>+CONCATENATE("cuerpo += leerruta(","""",L202,"""",",",0,",",A202,",","""",M202,"""",",",Q202,")")</f>
        <v>cuerpo += leerruta("https://maps.googleapis.com/maps/api/directions/json?origin=6.2417577,-75.6068275&amp;destination=6.2422129,-75.6100442&amp;alternatives=true&amp;key=AIzaSyDWOGD72p9N8ekown3glm3rbS1fN7tQm4w&amp;traffic_model=best_guess&amp;departure_time=now",0,201,"Ruta desde Cr 83b hasta Cr 85c por calle 34",0)</v>
      </c>
      <c r="S202" s="70" t="s">
        <v>230</v>
      </c>
      <c r="T202" s="65" t="s">
        <v>229</v>
      </c>
    </row>
    <row r="203" spans="1:20" s="5" customFormat="1" ht="22.5" customHeight="1" x14ac:dyDescent="0.25">
      <c r="A203" s="3">
        <v>202</v>
      </c>
      <c r="B203" s="2" t="s">
        <v>72</v>
      </c>
      <c r="C203" s="3" t="s">
        <v>37</v>
      </c>
      <c r="D203" s="2" t="s">
        <v>171</v>
      </c>
      <c r="E203" s="2" t="s">
        <v>161</v>
      </c>
      <c r="F203" s="4">
        <v>0.24</v>
      </c>
      <c r="G203" s="71" t="s">
        <v>169</v>
      </c>
      <c r="H203" s="2" t="s">
        <v>176</v>
      </c>
      <c r="I203" s="4" t="s">
        <v>178</v>
      </c>
      <c r="J203" s="4" t="s">
        <v>180</v>
      </c>
      <c r="K203" s="66" t="s">
        <v>234</v>
      </c>
      <c r="L203" s="5" t="str">
        <f>CONCATENATE("https://maps.googleapis.com/maps/api/directions/json?origin=",N203,"&amp;destination=",P203,"&amp;alternatives=true&amp;key=AIzaSyDWOGD72p9N8ekown3glm3rbS1fN7tQm4w&amp;traffic_model=best_guess&amp;departure_time=now")</f>
        <v>https://maps.googleapis.com/maps/api/directions/json?origin=6.2421983,-75.6100445&amp;destination=6.2419207,-75.6078607&amp;alternatives=true&amp;key=AIzaSyDWOGD72p9N8ekown3glm3rbS1fN7tQm4w&amp;traffic_model=best_guess&amp;departure_time=now</v>
      </c>
      <c r="M203" s="65" t="s">
        <v>233</v>
      </c>
      <c r="N203" s="5" t="s">
        <v>232</v>
      </c>
      <c r="P203" s="5" t="s">
        <v>231</v>
      </c>
      <c r="Q203" s="3">
        <v>0</v>
      </c>
      <c r="R203" s="65" t="str">
        <f>+CONCATENATE("cuerpo += leerruta(","""",L203,"""",",",0,",",A203,",","""",M203,"""",",",Q203,")")</f>
        <v>cuerpo += leerruta("https://maps.googleapis.com/maps/api/directions/json?origin=6.2421983,-75.6100445&amp;destination=6.2419207,-75.6078607&amp;alternatives=true&amp;key=AIzaSyDWOGD72p9N8ekown3glm3rbS1fN7tQm4w&amp;traffic_model=best_guess&amp;departure_time=now",0,202,"Ruta desde Cr 85c hasta Cr 84 por calle 34",0)</v>
      </c>
      <c r="S203" s="70" t="s">
        <v>230</v>
      </c>
      <c r="T203" s="65" t="s">
        <v>229</v>
      </c>
    </row>
  </sheetData>
  <autoFilter ref="A1:T203" xr:uid="{C06C8751-A374-4BA7-8D81-95F9462F4F01}"/>
  <hyperlinks>
    <hyperlink ref="L75" r:id="rId1" display="https://maps.googleapis.com/maps/api/directions/json?origin=6.2526944,-75.5599748&amp;destination=6.2428292,-75.5650835&amp;alternatives=true&amp;key=AIzaSyCJHkOy94hwMLZJksqsnkQ06AvWkCd6ea0&amp;traffic_model=best_guess&amp;departure_time=now" xr:uid="{A93D7AE7-62E3-4A28-8052-5E0D6338A80D}"/>
    <hyperlink ref="L77" r:id="rId2" display="https://maps.googleapis.com/maps/api/directions/json?origin=6.3107526,-75.5574664&amp;destination=6.2871338,-75.5664565&amp;alternatives=true&amp;key=AIzaSyCJHkOy94hwMLZJksqsnkQ06AvWkCd6ea0&amp;traffic_model=best_guess&amp;departure_time=now" xr:uid="{2E4A2EAC-D307-4419-9DEF-F9D7942D92A0}"/>
    <hyperlink ref="L78" r:id="rId3" display="https://maps.googleapis.com/maps/api/directions/json?origin=6.2870913,-75.5663703&amp;destination=6.3106903,-75.5573531&amp;alternatives=true&amp;key=AIzaSyCJHkOy94hwMLZJksqsnkQ06AvWkCd6ea0&amp;traffic_model=best_guess&amp;departure_time=now" xr:uid="{05BF16CD-4F3E-47B6-9322-8DBCFF7736DC}"/>
    <hyperlink ref="L79" r:id="rId4" display="https://maps.googleapis.com/maps/api/directions/json?origin=6.2227367,-75.5650938&amp;destination=6.2372666,-75.5697952&amp;alternatives=true&amp;key=AIzaSyCJHkOy94hwMLZJksqsnkQ06AvWkCd6ea0&amp;traffic_model=best_guess&amp;departure_time=now" xr:uid="{563B3CDA-245D-442C-B348-792B47403460}"/>
    <hyperlink ref="L85" r:id="rId5" display="https://maps.googleapis.com/maps/api/directions/json?origin=6.2754873,-75.5736516&amp;destination=6.2723955,-75.5907971&amp;alternatives=true&amp;key=AIzaSyDWOGD72p9N8ekown3glm3rbS1fN7tQm4w&amp;traffic_model=best_guess&amp;departure_time=now" xr:uid="{5DDA6F77-3700-476F-9232-1EB1054C1A8C}"/>
    <hyperlink ref="L84" r:id="rId6" display="https://maps.googleapis.com/maps/api/directions/json?origin=6.2754873,-75.5736516&amp;destination=6.2723955,-75.5907971&amp;alternatives=true&amp;key=AIzaSyDWOGD72p9N8ekown3glm3rbS1fN7tQm4w&amp;traffic_model=best_guess&amp;departure_time=now" xr:uid="{EC6CEA40-E16C-4FCB-B2E5-00473EA6C727}"/>
    <hyperlink ref="L86:L90" r:id="rId7" display="https://maps.googleapis.com/maps/api/directions/json?origin=6.2754873,-75.5736516&amp;destination=6.2723955,-75.5907971&amp;alternatives=true&amp;key=AIzaSyDWOGD72p9N8ekown3glm3rbS1fN7tQm4w&amp;traffic_model=best_guess&amp;departure_time=now" xr:uid="{D5342773-E727-4EB9-8F8F-89082229C8A1}"/>
    <hyperlink ref="K91" r:id="rId8" xr:uid="{3D361B85-7020-4E68-A7B4-0252EB2D818C}"/>
    <hyperlink ref="K17" r:id="rId9" xr:uid="{5C8CCA43-A4B9-4950-8B72-D610F3591EEE}"/>
    <hyperlink ref="K25" r:id="rId10" xr:uid="{5775222A-C829-4D41-B920-779C8459DBA5}"/>
    <hyperlink ref="K16" r:id="rId11" xr:uid="{3BB6CFAE-849F-4DD8-88E4-7CDAEDF62FBF}"/>
    <hyperlink ref="K93" r:id="rId12" xr:uid="{9EC49AF6-5C6E-4335-A328-DFE7824622DA}"/>
    <hyperlink ref="L67" r:id="rId13" xr:uid="{B05B615A-14D2-4D0C-BEA7-5277D42CE057}"/>
    <hyperlink ref="K67" r:id="rId14" xr:uid="{F195DCD6-1FA2-42F1-B2D6-267369E17D06}"/>
    <hyperlink ref="K79" r:id="rId15" xr:uid="{D8B6BA0D-2245-4E8E-B04F-4B09608F60B5}"/>
    <hyperlink ref="K94" r:id="rId16" xr:uid="{65EAA9EB-6634-4901-8C7E-A5CA9A1BEE44}"/>
    <hyperlink ref="K95" r:id="rId17" xr:uid="{89191F20-1DE4-435D-BC4D-C0C7D1A9AB89}"/>
    <hyperlink ref="K80" r:id="rId18" xr:uid="{40B28881-D4C1-4E2C-8AB4-FE16B9271C5E}"/>
    <hyperlink ref="K58" r:id="rId19" xr:uid="{F66F4F30-536F-4FAE-AC29-0039F02980BD}"/>
    <hyperlink ref="K3" display="https://www.google.es/maps/dir/'6.190462,-75.582568'/'6.248326,-75.579870'/@6.2328406,-75.5843181,14.5z/data=!4m15!4m14!1m8!2m2!1d-75.582568!2d6.190462!3m4!1m2!1d-75.5758541!2d6.2359919!3s0x8e4429b2e60916a9:0x8fd4d459447c44a6!1m3!2m2!1d-75.57987!2d6.24832" xr:uid="{844ABCE7-0FF2-499F-945E-5874DE0C1487}"/>
    <hyperlink ref="K96" r:id="rId20" xr:uid="{328ECA75-06C7-4584-B83E-DEA8B0E1F37F}"/>
    <hyperlink ref="K53" r:id="rId21" xr:uid="{86112005-E633-4AD1-8B33-AA57AE7963DF}"/>
    <hyperlink ref="K56" r:id="rId22" xr:uid="{CCB5071F-2B8D-480C-9F37-535E9A9E52D5}"/>
    <hyperlink ref="K57" r:id="rId23" xr:uid="{FB5DC9DE-1A4B-4E12-A2CE-DF118509ED40}"/>
    <hyperlink ref="K77" r:id="rId24" xr:uid="{1251E495-9A61-4A19-AE59-E2836C99DC87}"/>
    <hyperlink ref="K97" r:id="rId25" xr:uid="{74CF913F-848C-4CAD-9ABB-CA28CA45A7F8}"/>
    <hyperlink ref="K99" r:id="rId26" xr:uid="{2DF012FC-C780-4C47-ADDD-F90E7739977C}"/>
    <hyperlink ref="K100" r:id="rId27" xr:uid="{E1A03007-AF0F-4AE6-A77C-43B42BA4244F}"/>
    <hyperlink ref="K98" r:id="rId28" xr:uid="{E7296CE8-7BBB-4FF4-B51D-73528830A38F}"/>
    <hyperlink ref="K6" r:id="rId29" xr:uid="{6A39DEC2-6BD5-4329-A9D5-61DEC6FF3777}"/>
    <hyperlink ref="K7" r:id="rId30" xr:uid="{506EDE6E-C106-43D6-85C5-58C82A4C6C79}"/>
    <hyperlink ref="K8" r:id="rId31" xr:uid="{71B55718-5ECF-4C9A-BEA7-BEF9DBD3EF2D}"/>
    <hyperlink ref="K10" r:id="rId32" xr:uid="{4389172E-ECC1-43EE-8165-BC41C4B21B05}"/>
    <hyperlink ref="K9" r:id="rId33" xr:uid="{AE7671B9-F4DF-4001-8F4D-D558DAB3056E}"/>
    <hyperlink ref="K18" r:id="rId34" xr:uid="{85C61B5D-2827-443C-9414-E604B6298D4E}"/>
    <hyperlink ref="K19" r:id="rId35" xr:uid="{ED941B4C-0748-4606-A780-850A885EB22F}"/>
    <hyperlink ref="K49" r:id="rId36" xr:uid="{7411B552-3562-4C51-BF5F-926D5C6E8C08}"/>
    <hyperlink ref="K50" r:id="rId37" xr:uid="{E727EB54-5112-4504-8D03-C96CF57D2757}"/>
    <hyperlink ref="K32" r:id="rId38" xr:uid="{25C408CC-6C90-4CBE-9249-330FBA4322D6}"/>
    <hyperlink ref="K14" r:id="rId39" xr:uid="{C3314E19-57CF-41F1-BA2F-F4E55CAA5F94}"/>
    <hyperlink ref="K36" r:id="rId40" xr:uid="{40BB8FCB-8D3B-413B-987A-50D026986B91}"/>
    <hyperlink ref="K24" r:id="rId41" xr:uid="{C6D46312-352A-4332-B769-C5257518F145}"/>
    <hyperlink ref="K12" r:id="rId42" xr:uid="{1E10CD69-F525-4B62-8698-C7D64D89AEEF}"/>
    <hyperlink ref="K38" r:id="rId43" xr:uid="{BB439FAD-856A-44B0-A437-57747B8BF2C0}"/>
    <hyperlink ref="K65" r:id="rId44" xr:uid="{9AF66D9E-A3DD-4EB2-96E7-60262E441DAC}"/>
    <hyperlink ref="K54" r:id="rId45" xr:uid="{41E8B983-B982-432E-A3FA-1A11B2C62E26}"/>
    <hyperlink ref="K55" r:id="rId46" xr:uid="{F71D838F-AFD0-4E55-91E0-C5ABC5B6E6A0}"/>
    <hyperlink ref="K61" r:id="rId47" xr:uid="{ADB1A9B1-E5CA-4C09-AC9C-8BA19377D84D}"/>
    <hyperlink ref="K62" r:id="rId48" xr:uid="{DA3268B4-7A0C-46B4-9479-9C2C73386391}"/>
    <hyperlink ref="K85" r:id="rId49" xr:uid="{88030542-534C-4EEB-8A33-AB415DC10E32}"/>
    <hyperlink ref="K86" r:id="rId50" xr:uid="{153B5DDD-4C5A-407E-9CDC-C5074BFD5777}"/>
    <hyperlink ref="K87" r:id="rId51" xr:uid="{00A8573B-E0EE-4D54-97D1-C3B9C48DE156}"/>
    <hyperlink ref="K88" r:id="rId52" xr:uid="{3060D9EC-89B4-4D44-B807-18ECEE4DFAB7}"/>
    <hyperlink ref="K43" r:id="rId53" xr:uid="{DDF85C30-91D8-4A54-AA5B-F6A78443FAE9}"/>
    <hyperlink ref="K59" r:id="rId54" xr:uid="{D0BB5572-D6A7-47DD-AA5B-A81010D8ECF5}"/>
    <hyperlink ref="K78" r:id="rId55" xr:uid="{A422B130-0045-4105-B44C-7A2B351BC162}"/>
    <hyperlink ref="K27" r:id="rId56" xr:uid="{715D3B87-CDF7-4123-85BE-C9BF5C96FE23}"/>
    <hyperlink ref="K26" r:id="rId57" xr:uid="{CF7EF309-96E8-4BFD-9DF6-5961F0AAC4F3}"/>
    <hyperlink ref="K45" r:id="rId58" xr:uid="{2E8A37A6-B4A2-4AAA-ABE8-8DF9CD38B9D3}"/>
    <hyperlink ref="K101" r:id="rId59" xr:uid="{3504847D-010E-4BE6-8A25-D9A2178A3EE5}"/>
    <hyperlink ref="K102" r:id="rId60" xr:uid="{2807B4DC-80FE-452C-BD58-B320BC1ACB5E}"/>
    <hyperlink ref="K103" r:id="rId61" xr:uid="{B4B5D231-4415-4350-908E-A567B2E3EB80}"/>
    <hyperlink ref="K104" r:id="rId62" xr:uid="{AC922B77-3E7C-4498-B33A-5A576F9F9498}"/>
    <hyperlink ref="K105" r:id="rId63" xr:uid="{D22E8A22-BFB4-4025-9972-468638421309}"/>
    <hyperlink ref="K106" r:id="rId64" xr:uid="{D3D2C172-8C6D-499C-B38B-8859D8612875}"/>
    <hyperlink ref="K107" r:id="rId65" xr:uid="{1738B035-6F88-41DA-A9F2-70D355D21AD5}"/>
    <hyperlink ref="K108" r:id="rId66" xr:uid="{EE3F2066-6DA6-4957-ACE1-F74FD6AC39F8}"/>
    <hyperlink ref="K109" r:id="rId67" xr:uid="{49B1EA25-6BD9-4794-BC99-59D00EC9606A}"/>
    <hyperlink ref="K110" r:id="rId68" xr:uid="{DB50D170-CAD9-4874-AE96-322711947872}"/>
    <hyperlink ref="K111" r:id="rId69" xr:uid="{69B32737-E964-4E8E-BB60-DCA49D7BAC6C}"/>
    <hyperlink ref="K112" r:id="rId70" xr:uid="{39841746-EB0D-4A99-A4AE-BC955E8572E8}"/>
    <hyperlink ref="K113" r:id="rId71" xr:uid="{758CC46A-8E9D-4F0E-93E5-72B582B546E4}"/>
    <hyperlink ref="L32" r:id="rId72" xr:uid="{F6146E51-A87B-4931-BF58-5BB9F84B043D}"/>
    <hyperlink ref="K39" r:id="rId73" xr:uid="{E76DEFDB-2E1C-4B59-9130-E4B342676807}"/>
    <hyperlink ref="K41" r:id="rId74" xr:uid="{047ED3FD-2590-4433-B3E3-1243BEEA8FEA}"/>
    <hyperlink ref="K116" r:id="rId75" xr:uid="{5E5412A1-6CD8-45C4-AB62-7ACFE61859B2}"/>
    <hyperlink ref="K115" r:id="rId76" xr:uid="{693D13BA-22A0-4049-84F0-FFE16996D4BE}"/>
    <hyperlink ref="K114" r:id="rId77" xr:uid="{2DBD95A3-B97D-44B8-A70D-B2BA45D56EC3}"/>
    <hyperlink ref="K117" r:id="rId78" xr:uid="{E3FAFD25-486A-4461-A506-49A14DBCFDA3}"/>
    <hyperlink ref="K118" r:id="rId79" xr:uid="{64EE1B76-EF29-4D5A-8E4A-085365FBD98E}"/>
    <hyperlink ref="K119" r:id="rId80" xr:uid="{CF38A467-95DA-4A79-9EA1-9AF0D7D89B2F}"/>
    <hyperlink ref="K120" r:id="rId81" xr:uid="{66E5961F-E929-4D9C-8FA8-5550DE2910ED}"/>
    <hyperlink ref="K121" r:id="rId82" xr:uid="{4310C9B8-F6A0-420A-8E38-475A7518BF0C}"/>
    <hyperlink ref="K122" r:id="rId83" xr:uid="{150D3E7E-211F-4B78-85C2-8965F75752F6}"/>
    <hyperlink ref="K123" r:id="rId84" xr:uid="{6F7E1A64-B681-470F-94A6-BC94D93D0F07}"/>
    <hyperlink ref="K124" r:id="rId85" xr:uid="{C1F085F1-BB64-4CE1-A04A-787D707C0214}"/>
    <hyperlink ref="K125" r:id="rId86" xr:uid="{C34D6E9E-73D8-43DB-A39C-BDB442C1661E}"/>
    <hyperlink ref="K126" r:id="rId87" xr:uid="{8AB2DD47-C81F-4857-B208-E6CC0B698E60}"/>
    <hyperlink ref="K127" r:id="rId88" xr:uid="{A5CF6183-DE56-4122-B596-A2CB67CA6317}"/>
    <hyperlink ref="K128" r:id="rId89" xr:uid="{AFB3E842-E0BE-41AD-A992-8CB259F81FB0}"/>
    <hyperlink ref="K129" r:id="rId90" xr:uid="{EB521E53-9BE0-46BA-BB57-17EF98E08B20}"/>
    <hyperlink ref="K130" r:id="rId91" xr:uid="{917F6F0E-155E-434D-9A71-9185E5AF8788}"/>
    <hyperlink ref="K132" r:id="rId92" xr:uid="{CA35ABEA-0A85-4B96-9E62-778A73C95035}"/>
    <hyperlink ref="K133" r:id="rId93" xr:uid="{1728737A-8012-4483-808E-46BA86EE489D}"/>
    <hyperlink ref="K134" r:id="rId94" xr:uid="{0D027583-BC6E-4340-B5B3-8A5964E2E346}"/>
    <hyperlink ref="K135" r:id="rId95" xr:uid="{13DD79BE-A9D7-4338-BBB1-42641F4CA01A}"/>
    <hyperlink ref="K136" r:id="rId96" xr:uid="{A6638D9C-F64E-41CD-AD59-1C26CA00D3B8}"/>
    <hyperlink ref="K137" r:id="rId97" xr:uid="{52AEE448-687C-4216-9B6F-AE3575A68CD7}"/>
    <hyperlink ref="K138" r:id="rId98" xr:uid="{2D9F6043-9719-4B3B-BB9E-C0A5F3EBE9AB}"/>
    <hyperlink ref="K139" r:id="rId99" xr:uid="{66E15961-3B33-47DB-B549-00CF3EB2C843}"/>
    <hyperlink ref="K140" r:id="rId100" xr:uid="{326AFD86-810F-4780-B56B-A2986A8D0A1C}"/>
    <hyperlink ref="K141" r:id="rId101" xr:uid="{BB597E23-A251-47AB-8201-9B481CAE4FA0}"/>
    <hyperlink ref="K142" r:id="rId102" xr:uid="{9553A552-CDD3-4BA1-B3DC-B2276B15445A}"/>
    <hyperlink ref="K143" r:id="rId103" xr:uid="{FEC91F06-C15A-4A25-A233-B0089DE1AB13}"/>
    <hyperlink ref="K144" r:id="rId104" xr:uid="{51099F12-37E3-4E57-B313-C427CFCD3F43}"/>
    <hyperlink ref="K145" r:id="rId105" xr:uid="{6A39BE07-1866-48B4-B246-AF5A51312435}"/>
    <hyperlink ref="L147" r:id="rId106" display="https://maps.googleapis.com/maps/api/directions/json?origin=6.3107526,-75.5574664&amp;destination=6.2871338,-75.5664565&amp;alternatives=true&amp;key=AIzaSyCJHkOy94hwMLZJksqsnkQ06AvWkCd6ea0&amp;traffic_model=best_guess&amp;departure_time=now" xr:uid="{A1ADE5B6-2DB2-4B2E-999D-352AD05002D8}"/>
    <hyperlink ref="L148" r:id="rId107" display="https://maps.googleapis.com/maps/api/directions/json?origin=6.3107526,-75.5574664&amp;destination=6.2871338,-75.5664565&amp;alternatives=true&amp;key=AIzaSyCJHkOy94hwMLZJksqsnkQ06AvWkCd6ea0&amp;traffic_model=best_guess&amp;departure_time=now" xr:uid="{AF0569CC-C4E4-44B4-9F13-957741013638}"/>
    <hyperlink ref="L193" r:id="rId108" display="https://maps.googleapis.com/maps/api/directions/json?origin=6.3107526,-75.5574664&amp;destination=6.2871338,-75.5664565&amp;alternatives=true&amp;key=AIzaSyCJHkOy94hwMLZJksqsnkQ06AvWkCd6ea0&amp;traffic_model=best_guess&amp;departure_time=now" xr:uid="{C2EC439A-8AE0-4E82-8E55-B09C27D40D53}"/>
    <hyperlink ref="L194" r:id="rId109" display="https://maps.googleapis.com/maps/api/directions/json?origin=6.3107526,-75.5574664&amp;destination=6.2871338,-75.5664565&amp;alternatives=true&amp;key=AIzaSyCJHkOy94hwMLZJksqsnkQ06AvWkCd6ea0&amp;traffic_model=best_guess&amp;departure_time=now" xr:uid="{E5B608BF-9CBB-4DA9-8584-3409DA6AB588}"/>
    <hyperlink ref="K193" r:id="rId110" xr:uid="{FF3AD94B-D86B-4833-AD75-C674F2D4BCD3}"/>
    <hyperlink ref="L195" r:id="rId111" display="https://maps.googleapis.com/maps/api/directions/json?origin=6.3107526,-75.5574664&amp;destination=6.2871338,-75.5664565&amp;alternatives=true&amp;key=AIzaSyCJHkOy94hwMLZJksqsnkQ06AvWkCd6ea0&amp;traffic_model=best_guess&amp;departure_time=now" xr:uid="{C94C072C-350C-4C51-AD72-AA3856896B1B}"/>
    <hyperlink ref="L196" r:id="rId112" display="https://maps.googleapis.com/maps/api/directions/json?origin=6.3107526,-75.5574664&amp;destination=6.2871338,-75.5664565&amp;alternatives=true&amp;key=AIzaSyCJHkOy94hwMLZJksqsnkQ06AvWkCd6ea0&amp;traffic_model=best_guess&amp;departure_time=now" xr:uid="{C1CF90C0-F041-4236-8175-64470238900D}"/>
    <hyperlink ref="L197" r:id="rId113" display="https://maps.googleapis.com/maps/api/directions/json?origin=6.3107526,-75.5574664&amp;destination=6.2871338,-75.5664565&amp;alternatives=true&amp;key=AIzaSyCJHkOy94hwMLZJksqsnkQ06AvWkCd6ea0&amp;traffic_model=best_guess&amp;departure_time=now" xr:uid="{AB74BE4C-60DB-41CB-B18B-8D43E52FCCD4}"/>
    <hyperlink ref="L198" r:id="rId114" display="https://maps.googleapis.com/maps/api/directions/json?origin=6.3107526,-75.5574664&amp;destination=6.2871338,-75.5664565&amp;alternatives=true&amp;key=AIzaSyCJHkOy94hwMLZJksqsnkQ06AvWkCd6ea0&amp;traffic_model=best_guess&amp;departure_time=now" xr:uid="{336576B0-47B5-4AF3-9655-ED0805DB89BD}"/>
    <hyperlink ref="K198" r:id="rId115" xr:uid="{95B04896-6895-4CFA-94A2-37264A1109D4}"/>
    <hyperlink ref="L199" r:id="rId116" display="https://maps.googleapis.com/maps/api/directions/json?origin=6.3107526,-75.5574664&amp;destination=6.2871338,-75.5664565&amp;alternatives=true&amp;key=AIzaSyCJHkOy94hwMLZJksqsnkQ06AvWkCd6ea0&amp;traffic_model=best_guess&amp;departure_time=now" xr:uid="{81EF5734-1279-436B-8DB7-B1A06E61FD5D}"/>
    <hyperlink ref="L200:L201" r:id="rId117" display="https://maps.googleapis.com/maps/api/directions/json?origin=6.3107526,-75.5574664&amp;destination=6.2871338,-75.5664565&amp;alternatives=true&amp;key=AIzaSyCJHkOy94hwMLZJksqsnkQ06AvWkCd6ea0&amp;traffic_model=best_guess&amp;departure_time=now" xr:uid="{637C2064-629A-4A7D-9DE6-D6FC47282DC4}"/>
    <hyperlink ref="K201" r:id="rId118" xr:uid="{B31DD1FD-571E-4C8E-A1FC-9091F026B13B}"/>
    <hyperlink ref="K202" r:id="rId119" xr:uid="{37390287-51FD-46BB-AE3B-590276C618C8}"/>
    <hyperlink ref="L202:L203" r:id="rId120" display="https://maps.googleapis.com/maps/api/directions/json?origin=6.3107526,-75.5574664&amp;destination=6.2871338,-75.5664565&amp;alternatives=true&amp;key=AIzaSyCJHkOy94hwMLZJksqsnkQ06AvWkCd6ea0&amp;traffic_model=best_guess&amp;departure_time=now" xr:uid="{0FB485B3-6974-42D1-9346-61CA6F681C06}"/>
    <hyperlink ref="K203" r:id="rId121" xr:uid="{5F4D1489-9055-4C66-9FF3-F2D8B7BC3E03}"/>
    <hyperlink ref="K197" r:id="rId122" xr:uid="{F676DB1B-B726-4643-A844-67B5B0A1B965}"/>
  </hyperlinks>
  <pageMargins left="0.7" right="0.7" top="0.75" bottom="0.75" header="0.3" footer="0.3"/>
  <pageSetup orientation="portrait" r:id="rId123"/>
  <legacy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B459-48E1-4223-BC82-BCDCE314F959}">
  <dimension ref="B8:Z11"/>
  <sheetViews>
    <sheetView showGridLines="0" zoomScale="110" zoomScaleNormal="110" workbookViewId="0">
      <selection activeCell="A11" sqref="A11"/>
    </sheetView>
  </sheetViews>
  <sheetFormatPr baseColWidth="10" defaultRowHeight="15" x14ac:dyDescent="0.25"/>
  <cols>
    <col min="1" max="1" width="3.7109375" customWidth="1"/>
    <col min="3" max="3" width="15.7109375" bestFit="1" customWidth="1"/>
    <col min="13" max="13" width="16.5703125" bestFit="1" customWidth="1"/>
    <col min="15" max="15" width="20" bestFit="1" customWidth="1"/>
    <col min="16" max="16" width="15" bestFit="1" customWidth="1"/>
    <col min="17" max="17" width="17.85546875" bestFit="1" customWidth="1"/>
    <col min="18" max="18" width="8.7109375" bestFit="1" customWidth="1"/>
    <col min="24" max="24" width="39.5703125" bestFit="1" customWidth="1"/>
    <col min="25" max="25" width="18.28515625" bestFit="1" customWidth="1"/>
    <col min="26" max="26" width="15.85546875" bestFit="1" customWidth="1"/>
  </cols>
  <sheetData>
    <row r="8" spans="2:26" x14ac:dyDescent="0.25">
      <c r="B8" s="57" t="s">
        <v>202</v>
      </c>
      <c r="C8" s="57"/>
      <c r="D8" s="57"/>
      <c r="E8" s="57"/>
      <c r="F8" s="57"/>
      <c r="G8" s="55" t="s">
        <v>203</v>
      </c>
      <c r="H8" s="58"/>
      <c r="I8" s="58"/>
      <c r="J8" s="58"/>
      <c r="K8" s="58"/>
      <c r="L8" s="14"/>
      <c r="M8" s="55" t="s">
        <v>204</v>
      </c>
      <c r="N8" s="58"/>
      <c r="O8" s="58"/>
      <c r="P8" s="58"/>
      <c r="Q8" s="58"/>
      <c r="R8" s="56"/>
      <c r="S8" s="53" t="s">
        <v>203</v>
      </c>
      <c r="T8" s="59"/>
      <c r="U8" s="54"/>
      <c r="V8" s="53" t="s">
        <v>203</v>
      </c>
      <c r="W8" s="54"/>
      <c r="X8" s="55" t="s">
        <v>204</v>
      </c>
      <c r="Y8" s="56"/>
      <c r="Z8" s="50" t="s">
        <v>203</v>
      </c>
    </row>
    <row r="9" spans="2:26" s="11" customFormat="1" ht="45" x14ac:dyDescent="0.25">
      <c r="B9" s="9" t="s">
        <v>0</v>
      </c>
      <c r="C9" s="9" t="s">
        <v>182</v>
      </c>
      <c r="D9" s="10" t="s">
        <v>183</v>
      </c>
      <c r="E9" s="10" t="s">
        <v>184</v>
      </c>
      <c r="F9" s="9" t="s">
        <v>185</v>
      </c>
      <c r="G9" s="15" t="s">
        <v>186</v>
      </c>
      <c r="H9" s="16" t="s">
        <v>187</v>
      </c>
      <c r="I9" s="16" t="s">
        <v>188</v>
      </c>
      <c r="J9" s="16" t="s">
        <v>189</v>
      </c>
      <c r="K9" s="16" t="s">
        <v>190</v>
      </c>
      <c r="L9" s="17" t="s">
        <v>191</v>
      </c>
      <c r="M9" s="27" t="s">
        <v>1</v>
      </c>
      <c r="N9" s="28" t="s">
        <v>2</v>
      </c>
      <c r="O9" s="31" t="s">
        <v>192</v>
      </c>
      <c r="P9" s="27" t="s">
        <v>3</v>
      </c>
      <c r="Q9" s="34" t="s">
        <v>4</v>
      </c>
      <c r="R9" s="35" t="s">
        <v>205</v>
      </c>
      <c r="S9" s="40" t="s">
        <v>193</v>
      </c>
      <c r="T9" s="41" t="s">
        <v>194</v>
      </c>
      <c r="U9" s="40" t="s">
        <v>195</v>
      </c>
      <c r="V9" s="43" t="s">
        <v>196</v>
      </c>
      <c r="W9" s="42" t="s">
        <v>197</v>
      </c>
      <c r="X9" s="44" t="s">
        <v>6</v>
      </c>
      <c r="Y9" s="24" t="s">
        <v>198</v>
      </c>
      <c r="Z9" s="47" t="s">
        <v>199</v>
      </c>
    </row>
    <row r="10" spans="2:26" x14ac:dyDescent="0.25">
      <c r="B10" s="12">
        <v>2438011</v>
      </c>
      <c r="C10" s="13">
        <v>44927.208333333336</v>
      </c>
      <c r="D10" s="12">
        <v>328</v>
      </c>
      <c r="E10" s="12">
        <v>330</v>
      </c>
      <c r="F10" s="12">
        <v>2</v>
      </c>
      <c r="G10" s="18">
        <f>DAY(C10)</f>
        <v>1</v>
      </c>
      <c r="H10" s="19">
        <f>MONTH(C10)</f>
        <v>1</v>
      </c>
      <c r="I10" s="19">
        <f>WEEKNUM(C10,2)</f>
        <v>1</v>
      </c>
      <c r="J10" s="19">
        <f t="shared" ref="J10" si="0">YEAR(C10)</f>
        <v>2023</v>
      </c>
      <c r="K10" s="19">
        <f>HOUR(C10)</f>
        <v>5</v>
      </c>
      <c r="L10" s="20">
        <f>DATE(J10,H10,G10)</f>
        <v>44927</v>
      </c>
      <c r="M10" s="18" t="str">
        <f>VLOOKUP(F10,[1]Corredores!$A$1:$G$207,2,FALSE)</f>
        <v>Avenida Regional</v>
      </c>
      <c r="N10" s="29" t="str">
        <f>VLOOKUP(F10,[1]Corredores!$A$1:$G$207,3,FALSE)</f>
        <v>SN</v>
      </c>
      <c r="O10" s="32" t="str">
        <f>CONCATENATE(M10,"_",N10)</f>
        <v>Avenida Regional_SN</v>
      </c>
      <c r="P10" s="18" t="str">
        <f>VLOOKUP(F10,[1]Corredores!$A$1:$G$207,4,FALSE)</f>
        <v>Tugo</v>
      </c>
      <c r="Q10" s="19" t="str">
        <f>VLOOKUP(F10,[1]Corredores!$A$1:$G$207,5,FALSE)</f>
        <v>San Juan</v>
      </c>
      <c r="R10" s="25">
        <f>VLOOKUP(F10,[1]Corredores!$A$1:$G$207,6,FALSE)</f>
        <v>6.6</v>
      </c>
      <c r="S10" s="36">
        <f>D10/60</f>
        <v>5.4666666666666668</v>
      </c>
      <c r="T10" s="37">
        <f>(R10/S10)*60</f>
        <v>72.439024390243901</v>
      </c>
      <c r="U10" s="25">
        <f>S10/R10</f>
        <v>0.8282828282828284</v>
      </c>
      <c r="V10" s="36">
        <f>WEEKDAY(L10,2)</f>
        <v>7</v>
      </c>
      <c r="W10" s="25" t="str">
        <f>PROPER(TEXT(V10+1,"dddd"))</f>
        <v>Domingo</v>
      </c>
      <c r="X10" s="45" t="e">
        <f>VLOOKUP(F10,#REF!,7)</f>
        <v>#REF!</v>
      </c>
      <c r="Y10" s="46" t="e">
        <f>VLOOKUP(M10,#REF!,8,FALSE)</f>
        <v>#REF!</v>
      </c>
      <c r="Z10" s="48">
        <f>(R10/50)*60</f>
        <v>7.92</v>
      </c>
    </row>
    <row r="11" spans="2:26" x14ac:dyDescent="0.25">
      <c r="B11" s="12">
        <v>2438012</v>
      </c>
      <c r="C11" s="13">
        <v>44927.208333333336</v>
      </c>
      <c r="D11" s="12">
        <v>88</v>
      </c>
      <c r="E11" s="12">
        <v>95</v>
      </c>
      <c r="F11" s="12">
        <v>194</v>
      </c>
      <c r="G11" s="21">
        <v>1</v>
      </c>
      <c r="H11" s="22">
        <v>1</v>
      </c>
      <c r="I11" s="22">
        <v>1</v>
      </c>
      <c r="J11" s="22">
        <v>2023</v>
      </c>
      <c r="K11" s="22">
        <v>5</v>
      </c>
      <c r="L11" s="23">
        <v>44927</v>
      </c>
      <c r="M11" s="21" t="s">
        <v>163</v>
      </c>
      <c r="N11" s="30" t="s">
        <v>14</v>
      </c>
      <c r="O11" s="33" t="s">
        <v>200</v>
      </c>
      <c r="P11" s="21" t="s">
        <v>164</v>
      </c>
      <c r="Q11" s="22" t="s">
        <v>165</v>
      </c>
      <c r="R11" s="26">
        <v>0.9</v>
      </c>
      <c r="S11" s="38">
        <v>1.4666666666666666</v>
      </c>
      <c r="T11" s="39">
        <v>36.81818181818182</v>
      </c>
      <c r="U11" s="26">
        <v>1.6296296296296295</v>
      </c>
      <c r="V11" s="38">
        <v>7</v>
      </c>
      <c r="W11" s="26" t="s">
        <v>201</v>
      </c>
      <c r="X11" s="52" t="e">
        <f>VLOOKUP(F11,#REF!,7)</f>
        <v>#REF!</v>
      </c>
      <c r="Y11" s="51" t="e">
        <f>VLOOKUP(M11,#REF!,8,FALSE)</f>
        <v>#REF!</v>
      </c>
      <c r="Z11" s="49">
        <v>1.08</v>
      </c>
    </row>
  </sheetData>
  <mergeCells count="6">
    <mergeCell ref="V8:W8"/>
    <mergeCell ref="X8:Y8"/>
    <mergeCell ref="B8:F8"/>
    <mergeCell ref="G8:K8"/>
    <mergeCell ref="M8:R8"/>
    <mergeCell ref="S8:U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8FAE834B5D4741A3BB8154424680DD" ma:contentTypeVersion="8" ma:contentTypeDescription="Crear nuevo documento." ma:contentTypeScope="" ma:versionID="daf45be87ddba80336e1c32e0ec50804">
  <xsd:schema xmlns:xsd="http://www.w3.org/2001/XMLSchema" xmlns:xs="http://www.w3.org/2001/XMLSchema" xmlns:p="http://schemas.microsoft.com/office/2006/metadata/properties" xmlns:ns2="6331d068-b0d1-400a-947f-b4e0955fc3bf" xmlns:ns3="6ba44b40-fed1-4417-a099-2844da28a86d" targetNamespace="http://schemas.microsoft.com/office/2006/metadata/properties" ma:root="true" ma:fieldsID="b23d0dae5eaed0d83fffaa6d8015c688" ns2:_="" ns3:_="">
    <xsd:import namespace="6331d068-b0d1-400a-947f-b4e0955fc3bf"/>
    <xsd:import namespace="6ba44b40-fed1-4417-a099-2844da28a8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1d068-b0d1-400a-947f-b4e0955fc3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4ade5ec-1dc6-4b12-84e9-18d8060fc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44b40-fed1-4417-a099-2844da28a8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df74bf1-669a-4e9e-8ae6-43d3fde15343}" ma:internalName="TaxCatchAll" ma:showField="CatchAllData" ma:web="6ba44b40-fed1-4417-a099-2844da28a8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a44b40-fed1-4417-a099-2844da28a86d" xsi:nil="true"/>
    <lcf76f155ced4ddcb4097134ff3c332f xmlns="6331d068-b0d1-400a-947f-b4e0955fc3b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7EF5C8-E63E-4728-982C-FC91B46BD2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D24BDE-E058-4981-83BA-C5F91A964935}"/>
</file>

<file path=customXml/itemProps3.xml><?xml version="1.0" encoding="utf-8"?>
<ds:datastoreItem xmlns:ds="http://schemas.openxmlformats.org/officeDocument/2006/customXml" ds:itemID="{B18C9682-DA22-4C5C-B01C-A7A4B0176FE8}">
  <ds:schemaRefs>
    <ds:schemaRef ds:uri="http://schemas.microsoft.com/office/2006/metadata/properties"/>
    <ds:schemaRef ds:uri="http://schemas.microsoft.com/office/infopath/2007/PartnerControls"/>
    <ds:schemaRef ds:uri="eba3d7ec-a067-4776-aa9d-2f352f6701dd"/>
    <ds:schemaRef ds:uri="1c74e626-334e-4404-a528-5521f78b36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Tabla_Corredores</vt:lpstr>
      <vt:lpstr>BD_Tiempos de viaje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Teresa Alzate Arboleda</dc:creator>
  <cp:lastModifiedBy>Maria Teresa Alzate Arboleda</cp:lastModifiedBy>
  <dcterms:created xsi:type="dcterms:W3CDTF">2023-05-05T16:20:32Z</dcterms:created>
  <dcterms:modified xsi:type="dcterms:W3CDTF">2023-05-12T16:28:34Z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0x010100B1A7664373D09049A839533BF6B69C99</vt:lpwstr>
  </property>
</Properties>
</file>