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ários\ernyb\Desktop\"/>
    </mc:Choice>
  </mc:AlternateContent>
  <bookViews>
    <workbookView xWindow="0" yWindow="0" windowWidth="16455" windowHeight="6660" tabRatio="0"/>
  </bookViews>
  <sheets>
    <sheet name="APP" sheetId="1" r:id="rId1"/>
    <sheet name="Planilha2" sheetId="2" r:id="rId2"/>
  </sheets>
  <definedNames>
    <definedName name="aporte">APP!$D$16</definedName>
    <definedName name="patrimonio">APP!$D$19</definedName>
    <definedName name="qnt_anos">APP!$D$17</definedName>
    <definedName name="rendimento_carteira">APP!$D$12</definedName>
    <definedName name="salario">APP!$D$11</definedName>
    <definedName name="sugestao_investimento">APP!$D$13</definedName>
    <definedName name="taxa_mensal">APP!$D$18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5" i="1"/>
  <c r="C36" i="1"/>
  <c r="C37" i="1"/>
  <c r="C38" i="1"/>
  <c r="D38" i="1" s="1"/>
  <c r="C39" i="1"/>
  <c r="C34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D19" i="1"/>
  <c r="D20" i="1" s="1"/>
  <c r="D39" i="1" l="1"/>
  <c r="D35" i="1"/>
  <c r="D37" i="1"/>
  <c r="D34" i="1"/>
  <c r="D36" i="1"/>
  <c r="C24" i="1"/>
  <c r="D24" i="1" s="1"/>
  <c r="C25" i="1"/>
  <c r="D25" i="1" s="1"/>
  <c r="C26" i="1"/>
  <c r="D26" i="1" s="1"/>
  <c r="C27" i="1"/>
  <c r="D27" i="1" s="1"/>
  <c r="C23" i="1"/>
  <c r="D23" i="1" s="1"/>
  <c r="D13" i="1"/>
  <c r="D40" i="1" l="1"/>
</calcChain>
</file>

<file path=xl/sharedStrings.xml><?xml version="1.0" encoding="utf-8"?>
<sst xmlns="http://schemas.openxmlformats.org/spreadsheetml/2006/main" count="69" uniqueCount="33">
  <si>
    <t>INVESTIMENTO MENSAL</t>
  </si>
  <si>
    <t>Quanto investir por mês?</t>
  </si>
  <si>
    <t>Por quantos anos?</t>
  </si>
  <si>
    <t>Taxa de rendimento mensal?</t>
  </si>
  <si>
    <t>Patrimônio acumulado?</t>
  </si>
  <si>
    <t>Dividendos mensais?</t>
  </si>
  <si>
    <t>Quanto em 2 Anos?</t>
  </si>
  <si>
    <t>Quanto em 10 Anos?</t>
  </si>
  <si>
    <t>Quanto em 5 Anos?</t>
  </si>
  <si>
    <t>Quanto em 20 Anos?</t>
  </si>
  <si>
    <t>Quanto em 30 Anos?</t>
  </si>
  <si>
    <t>CONFIGURAÇÕES</t>
  </si>
  <si>
    <t>Salário</t>
  </si>
  <si>
    <t>Rendimento Carteira</t>
  </si>
  <si>
    <t>CENÁRIOS</t>
  </si>
  <si>
    <t>PERFIL</t>
  </si>
  <si>
    <t>Conservador</t>
  </si>
  <si>
    <t>VALOR A SER INVESTIDO POR MÊS</t>
  </si>
  <si>
    <t>TIPO DE FII</t>
  </si>
  <si>
    <t>TIJOLO</t>
  </si>
  <si>
    <t>HÍBRIDOS</t>
  </si>
  <si>
    <t>FOFs</t>
  </si>
  <si>
    <t>DESENVOLVIMENTO</t>
  </si>
  <si>
    <t>HOTELARIAS</t>
  </si>
  <si>
    <t>Percentual Sugerido</t>
  </si>
  <si>
    <t>Valores</t>
  </si>
  <si>
    <t>Moderado</t>
  </si>
  <si>
    <t>Agressivo</t>
  </si>
  <si>
    <t>PAPEL</t>
  </si>
  <si>
    <t>%</t>
  </si>
  <si>
    <t>CHAVE</t>
  </si>
  <si>
    <t>DIVIDENDOS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</si>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</sst>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Ebrima"/>
    </font>
    <font>
      <b/>
      <sz val="12"/>
      <color theme="1"/>
      <name val="Ebrima"/>
    </font>
    <font>
      <b/>
      <sz val="18"/>
      <color theme="0"/>
      <name val="Ebrima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12682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24994659260841701"/>
      </left>
      <right/>
      <top style="medium">
        <color indexed="64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5" borderId="0" applyNumberFormat="0" applyBorder="0" applyAlignment="0" applyProtection="0"/>
  </cellStyleXfs>
  <cellXfs count="63">
    <xf numFmtId="0" fontId="0" fillId="0" borderId="0" xfId="0"/>
    <xf numFmtId="164" fontId="0" fillId="0" borderId="0" xfId="0" applyNumberFormat="1"/>
    <xf numFmtId="0" fontId="2" fillId="0" borderId="0" xfId="0" applyFont="1"/>
    <xf numFmtId="164" fontId="4" fillId="0" borderId="4" xfId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0" fontId="4" fillId="0" borderId="4" xfId="2" applyNumberFormat="1" applyFont="1" applyBorder="1" applyAlignment="1">
      <alignment horizontal="center" vertical="center"/>
    </xf>
    <xf numFmtId="8" fontId="4" fillId="3" borderId="4" xfId="0" applyNumberFormat="1" applyFont="1" applyFill="1" applyBorder="1" applyAlignment="1">
      <alignment horizontal="center" vertical="center"/>
    </xf>
    <xf numFmtId="8" fontId="4" fillId="3" borderId="6" xfId="0" applyNumberFormat="1" applyFont="1" applyFill="1" applyBorder="1" applyAlignment="1">
      <alignment horizontal="center" vertical="center"/>
    </xf>
    <xf numFmtId="8" fontId="3" fillId="3" borderId="16" xfId="0" applyNumberFormat="1" applyFont="1" applyFill="1" applyBorder="1" applyAlignment="1">
      <alignment horizontal="center" vertical="center"/>
    </xf>
    <xf numFmtId="164" fontId="3" fillId="3" borderId="12" xfId="1" applyNumberFormat="1" applyFont="1" applyFill="1" applyBorder="1" applyAlignment="1">
      <alignment horizontal="center" vertical="center"/>
    </xf>
    <xf numFmtId="164" fontId="3" fillId="3" borderId="13" xfId="1" applyNumberFormat="1" applyFont="1" applyFill="1" applyBorder="1" applyAlignment="1">
      <alignment horizontal="center" vertical="center"/>
    </xf>
    <xf numFmtId="164" fontId="3" fillId="3" borderId="14" xfId="0" applyNumberFormat="1" applyFont="1" applyFill="1" applyBorder="1" applyAlignment="1">
      <alignment horizontal="center" vertical="center"/>
    </xf>
    <xf numFmtId="164" fontId="3" fillId="3" borderId="8" xfId="0" applyNumberFormat="1" applyFont="1" applyFill="1" applyBorder="1" applyAlignment="1">
      <alignment horizontal="center" vertical="center"/>
    </xf>
    <xf numFmtId="164" fontId="3" fillId="3" borderId="10" xfId="0" applyNumberFormat="1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left" vertical="center"/>
    </xf>
    <xf numFmtId="164" fontId="3" fillId="0" borderId="4" xfId="0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0" fontId="3" fillId="3" borderId="15" xfId="0" applyFont="1" applyFill="1" applyBorder="1" applyAlignment="1">
      <alignment horizontal="left" vertical="center" indent="3"/>
    </xf>
    <xf numFmtId="0" fontId="3" fillId="3" borderId="7" xfId="0" applyFont="1" applyFill="1" applyBorder="1" applyAlignment="1">
      <alignment horizontal="left" vertical="center" indent="3"/>
    </xf>
    <xf numFmtId="0" fontId="3" fillId="3" borderId="9" xfId="0" applyFont="1" applyFill="1" applyBorder="1" applyAlignment="1">
      <alignment horizontal="left" vertical="center" indent="3"/>
    </xf>
    <xf numFmtId="164" fontId="3" fillId="3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3" borderId="0" xfId="0" applyFont="1" applyFill="1" applyBorder="1" applyAlignment="1">
      <alignment horizontal="left" vertical="center"/>
    </xf>
    <xf numFmtId="0" fontId="6" fillId="5" borderId="0" xfId="3" applyBorder="1" applyAlignment="1">
      <alignment horizontal="left" vertical="center"/>
    </xf>
    <xf numFmtId="0" fontId="6" fillId="5" borderId="0" xfId="3"/>
    <xf numFmtId="0" fontId="6" fillId="5" borderId="0" xfId="3" applyAlignment="1">
      <alignment horizontal="center"/>
    </xf>
    <xf numFmtId="9" fontId="0" fillId="0" borderId="0" xfId="2" applyFont="1" applyAlignment="1">
      <alignment horizontal="center"/>
    </xf>
    <xf numFmtId="0" fontId="7" fillId="6" borderId="0" xfId="0" applyFont="1" applyFill="1" applyAlignment="1">
      <alignment horizontal="center"/>
    </xf>
    <xf numFmtId="0" fontId="0" fillId="6" borderId="0" xfId="0" applyFill="1"/>
    <xf numFmtId="164" fontId="7" fillId="3" borderId="0" xfId="1" applyNumberFormat="1" applyFont="1" applyFill="1" applyAlignment="1">
      <alignment horizontal="center"/>
    </xf>
    <xf numFmtId="0" fontId="0" fillId="3" borderId="0" xfId="0" applyFill="1"/>
    <xf numFmtId="164" fontId="7" fillId="6" borderId="0" xfId="0" applyNumberFormat="1" applyFont="1" applyFill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9" fontId="0" fillId="0" borderId="21" xfId="2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2" applyFont="1" applyFill="1" applyAlignment="1">
      <alignment horizontal="center"/>
    </xf>
    <xf numFmtId="0" fontId="0" fillId="0" borderId="21" xfId="0" applyFill="1" applyBorder="1"/>
    <xf numFmtId="0" fontId="0" fillId="0" borderId="21" xfId="0" applyFill="1" applyBorder="1" applyAlignment="1">
      <alignment horizontal="center"/>
    </xf>
    <xf numFmtId="9" fontId="0" fillId="0" borderId="21" xfId="2" applyFont="1" applyFill="1" applyBorder="1" applyAlignment="1">
      <alignment horizontal="center"/>
    </xf>
    <xf numFmtId="164" fontId="0" fillId="7" borderId="0" xfId="0" applyNumberFormat="1" applyFill="1" applyAlignment="1">
      <alignment horizontal="center"/>
    </xf>
    <xf numFmtId="0" fontId="3" fillId="7" borderId="3" xfId="0" applyFont="1" applyFill="1" applyBorder="1" applyAlignment="1">
      <alignment horizontal="left" vertical="center" indent="3"/>
    </xf>
    <xf numFmtId="0" fontId="3" fillId="7" borderId="19" xfId="0" applyFont="1" applyFill="1" applyBorder="1" applyAlignment="1">
      <alignment horizontal="left" vertical="center" indent="3"/>
    </xf>
    <xf numFmtId="0" fontId="5" fillId="2" borderId="1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left" vertical="center" indent="3"/>
    </xf>
    <xf numFmtId="164" fontId="3" fillId="3" borderId="19" xfId="0" applyNumberFormat="1" applyFont="1" applyFill="1" applyBorder="1" applyAlignment="1">
      <alignment horizontal="left" vertical="center" indent="3"/>
    </xf>
    <xf numFmtId="0" fontId="3" fillId="3" borderId="3" xfId="0" applyFont="1" applyFill="1" applyBorder="1" applyAlignment="1">
      <alignment horizontal="left" vertical="center" indent="3"/>
    </xf>
    <xf numFmtId="0" fontId="3" fillId="3" borderId="19" xfId="0" applyFont="1" applyFill="1" applyBorder="1" applyAlignment="1">
      <alignment horizontal="left" vertical="center" indent="3"/>
    </xf>
    <xf numFmtId="0" fontId="3" fillId="3" borderId="5" xfId="0" applyFont="1" applyFill="1" applyBorder="1" applyAlignment="1">
      <alignment horizontal="left" vertical="center" indent="3"/>
    </xf>
    <xf numFmtId="0" fontId="3" fillId="3" borderId="20" xfId="0" applyFont="1" applyFill="1" applyBorder="1" applyAlignment="1">
      <alignment horizontal="left" vertical="center" indent="3"/>
    </xf>
    <xf numFmtId="0" fontId="4" fillId="3" borderId="5" xfId="0" applyFont="1" applyFill="1" applyBorder="1" applyAlignment="1">
      <alignment horizontal="left" vertical="center" indent="3"/>
    </xf>
    <xf numFmtId="0" fontId="4" fillId="3" borderId="20" xfId="0" applyFont="1" applyFill="1" applyBorder="1" applyAlignment="1">
      <alignment horizontal="left" vertical="center" indent="3"/>
    </xf>
    <xf numFmtId="0" fontId="4" fillId="3" borderId="3" xfId="0" applyFont="1" applyFill="1" applyBorder="1" applyAlignment="1">
      <alignment horizontal="left" vertical="center" indent="3"/>
    </xf>
    <xf numFmtId="0" fontId="4" fillId="3" borderId="19" xfId="0" applyFont="1" applyFill="1" applyBorder="1" applyAlignment="1">
      <alignment horizontal="left" vertical="center" indent="3"/>
    </xf>
    <xf numFmtId="0" fontId="2" fillId="8" borderId="0" xfId="0" applyFont="1" applyFill="1" applyAlignment="1">
      <alignment horizontal="left"/>
    </xf>
    <xf numFmtId="0" fontId="2" fillId="8" borderId="0" xfId="0" applyFont="1" applyFill="1" applyAlignment="1">
      <alignment horizontal="center"/>
    </xf>
  </cellXfs>
  <cellStyles count="4">
    <cellStyle name="Moeda" xfId="1" builtinId="4"/>
    <cellStyle name="Neutra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126820"/>
      <color rgb="FF1993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APP!$B$34:$B$39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APP!$C$34:$C$39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2-4227-9507-B582AB6ADF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3279568976387073E-2"/>
          <c:y val="0.17901724846413314"/>
          <c:w val="0.30837090477018092"/>
          <c:h val="0.60047422749270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152400</xdr:rowOff>
    </xdr:from>
    <xdr:to>
      <xdr:col>4</xdr:col>
      <xdr:colOff>101469</xdr:colOff>
      <xdr:row>8</xdr:row>
      <xdr:rowOff>109856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52400"/>
          <a:ext cx="6578154" cy="1481456"/>
        </a:xfrm>
        <a:prstGeom prst="rect">
          <a:avLst/>
        </a:prstGeom>
      </xdr:spPr>
    </xdr:pic>
    <xdr:clientData/>
  </xdr:twoCellAnchor>
  <xdr:twoCellAnchor>
    <xdr:from>
      <xdr:col>0</xdr:col>
      <xdr:colOff>554935</xdr:colOff>
      <xdr:row>40</xdr:row>
      <xdr:rowOff>77856</xdr:rowOff>
    </xdr:from>
    <xdr:to>
      <xdr:col>3</xdr:col>
      <xdr:colOff>1524000</xdr:colOff>
      <xdr:row>54</xdr:row>
      <xdr:rowOff>165652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XFC40"/>
  <sheetViews>
    <sheetView showGridLines="0" showRowColHeaders="0" tabSelected="1" zoomScaleNormal="100" workbookViewId="0">
      <selection activeCell="F30" sqref="F30"/>
    </sheetView>
  </sheetViews>
  <sheetFormatPr defaultColWidth="0" defaultRowHeight="15" x14ac:dyDescent="0.25"/>
  <cols>
    <col min="1" max="1" width="8.42578125" customWidth="1"/>
    <col min="2" max="2" width="41.7109375" customWidth="1"/>
    <col min="3" max="3" width="27.7109375" customWidth="1"/>
    <col min="4" max="4" width="23.5703125" customWidth="1"/>
    <col min="5" max="5" width="13.42578125" bestFit="1" customWidth="1"/>
    <col min="6" max="6" width="12" customWidth="1"/>
    <col min="7" max="7" width="10.7109375" hidden="1"/>
    <col min="10" max="16382" width="9.140625" hidden="1"/>
    <col min="16383" max="16383" width="6.140625" hidden="1" customWidth="1"/>
    <col min="16384" max="16384" width="10.85546875" hidden="1" customWidth="1"/>
  </cols>
  <sheetData>
    <row r="9" spans="2:7" ht="21.75" customHeight="1" thickBot="1" x14ac:dyDescent="0.3"/>
    <row r="10" spans="2:7" ht="36" customHeight="1" x14ac:dyDescent="0.25">
      <c r="B10" s="47" t="s">
        <v>11</v>
      </c>
      <c r="C10" s="48"/>
      <c r="D10" s="49"/>
    </row>
    <row r="11" spans="2:7" ht="21" customHeight="1" x14ac:dyDescent="0.25">
      <c r="B11" s="51" t="s">
        <v>12</v>
      </c>
      <c r="C11" s="52"/>
      <c r="D11" s="15">
        <v>2000</v>
      </c>
    </row>
    <row r="12" spans="2:7" ht="21" customHeight="1" x14ac:dyDescent="0.25">
      <c r="B12" s="53" t="s">
        <v>13</v>
      </c>
      <c r="C12" s="54"/>
      <c r="D12" s="16">
        <v>6.0000000000000001E-3</v>
      </c>
    </row>
    <row r="13" spans="2:7" ht="21" customHeight="1" thickBot="1" x14ac:dyDescent="0.3">
      <c r="B13" s="55" t="s">
        <v>32</v>
      </c>
      <c r="C13" s="56"/>
      <c r="D13" s="20">
        <f>D11*30%</f>
        <v>600</v>
      </c>
    </row>
    <row r="14" spans="2:7" ht="15.75" thickBot="1" x14ac:dyDescent="0.3"/>
    <row r="15" spans="2:7" ht="36" customHeight="1" x14ac:dyDescent="0.25">
      <c r="B15" s="44" t="s">
        <v>0</v>
      </c>
      <c r="C15" s="45"/>
      <c r="D15" s="46"/>
    </row>
    <row r="16" spans="2:7" ht="21" customHeight="1" x14ac:dyDescent="0.25">
      <c r="B16" s="42" t="s">
        <v>1</v>
      </c>
      <c r="C16" s="43"/>
      <c r="D16" s="3">
        <v>200</v>
      </c>
      <c r="G16" s="1"/>
    </row>
    <row r="17" spans="1:8" ht="21" customHeight="1" x14ac:dyDescent="0.25">
      <c r="B17" s="42" t="s">
        <v>2</v>
      </c>
      <c r="C17" s="43"/>
      <c r="D17" s="4">
        <v>5</v>
      </c>
    </row>
    <row r="18" spans="1:8" ht="21" customHeight="1" x14ac:dyDescent="0.25">
      <c r="B18" s="42" t="s">
        <v>3</v>
      </c>
      <c r="C18" s="43"/>
      <c r="D18" s="5">
        <v>1.0789999999999999E-2</v>
      </c>
      <c r="G18" s="1"/>
      <c r="H18" s="1"/>
    </row>
    <row r="19" spans="1:8" ht="21" customHeight="1" x14ac:dyDescent="0.25">
      <c r="B19" s="59" t="s">
        <v>4</v>
      </c>
      <c r="C19" s="60"/>
      <c r="D19" s="6">
        <f>FV(taxa_mensal,qnt_anos*12,-aporte)</f>
        <v>16755.382799697527</v>
      </c>
    </row>
    <row r="20" spans="1:8" ht="21" customHeight="1" thickBot="1" x14ac:dyDescent="0.3">
      <c r="B20" s="57" t="s">
        <v>5</v>
      </c>
      <c r="C20" s="58"/>
      <c r="D20" s="7">
        <f>patrimonio*rendimento_carteira</f>
        <v>100.53229679818516</v>
      </c>
    </row>
    <row r="21" spans="1:8" ht="15.75" thickBot="1" x14ac:dyDescent="0.3"/>
    <row r="22" spans="1:8" ht="36" customHeight="1" x14ac:dyDescent="0.25">
      <c r="B22" s="44" t="s">
        <v>14</v>
      </c>
      <c r="C22" s="50"/>
      <c r="D22" s="14" t="s">
        <v>31</v>
      </c>
    </row>
    <row r="23" spans="1:8" ht="21" customHeight="1" x14ac:dyDescent="0.25">
      <c r="A23" s="2">
        <v>2</v>
      </c>
      <c r="B23" s="17" t="s">
        <v>6</v>
      </c>
      <c r="C23" s="8">
        <f>FV($D$18,A23*12,-$D$16)</f>
        <v>5445.5254595290435</v>
      </c>
      <c r="D23" s="11">
        <f>C23*rendimento_carteira</f>
        <v>32.673152757174265</v>
      </c>
    </row>
    <row r="24" spans="1:8" ht="21" customHeight="1" x14ac:dyDescent="0.25">
      <c r="A24" s="2">
        <v>5</v>
      </c>
      <c r="B24" s="18" t="s">
        <v>8</v>
      </c>
      <c r="C24" s="9">
        <f>FV($D$18,A24*12,-$D$16)</f>
        <v>16755.382799697527</v>
      </c>
      <c r="D24" s="12">
        <f>C24*$D$12</f>
        <v>100.53229679818516</v>
      </c>
    </row>
    <row r="25" spans="1:8" ht="21" customHeight="1" x14ac:dyDescent="0.25">
      <c r="A25" s="2">
        <v>10</v>
      </c>
      <c r="B25" s="18" t="s">
        <v>7</v>
      </c>
      <c r="C25" s="9">
        <f>FV($D$18,A25*12,-$D$16)</f>
        <v>48656.842506034438</v>
      </c>
      <c r="D25" s="12">
        <f>C25*$D$12</f>
        <v>291.94105503620665</v>
      </c>
    </row>
    <row r="26" spans="1:8" ht="21" customHeight="1" x14ac:dyDescent="0.25">
      <c r="A26" s="2">
        <v>20</v>
      </c>
      <c r="B26" s="18" t="s">
        <v>9</v>
      </c>
      <c r="C26" s="9">
        <f>FV($D$18,A26*12,-$D$16)</f>
        <v>225039.68001941612</v>
      </c>
      <c r="D26" s="12">
        <f>C26*$D$12</f>
        <v>1350.2380801164968</v>
      </c>
    </row>
    <row r="27" spans="1:8" ht="21" customHeight="1" thickBot="1" x14ac:dyDescent="0.3">
      <c r="A27" s="2">
        <v>30</v>
      </c>
      <c r="B27" s="19" t="s">
        <v>10</v>
      </c>
      <c r="C27" s="10">
        <f>FV($D$18,A27*12,-$D$16)</f>
        <v>864433.93100094295</v>
      </c>
      <c r="D27" s="13">
        <f>C27*$D$12</f>
        <v>5186.6035860056581</v>
      </c>
    </row>
    <row r="30" spans="1:8" x14ac:dyDescent="0.25">
      <c r="B30" s="23" t="s">
        <v>15</v>
      </c>
      <c r="C30" s="25" t="s">
        <v>27</v>
      </c>
      <c r="D30" s="24"/>
    </row>
    <row r="31" spans="1:8" ht="17.25" x14ac:dyDescent="0.25">
      <c r="B31" s="22" t="s">
        <v>17</v>
      </c>
      <c r="C31" s="29">
        <f>aporte</f>
        <v>200</v>
      </c>
      <c r="D31" s="30"/>
    </row>
    <row r="33" spans="2:4" x14ac:dyDescent="0.25">
      <c r="B33" s="27" t="s">
        <v>18</v>
      </c>
      <c r="C33" s="27" t="s">
        <v>24</v>
      </c>
      <c r="D33" s="27" t="s">
        <v>25</v>
      </c>
    </row>
    <row r="34" spans="2:4" x14ac:dyDescent="0.25">
      <c r="B34" s="21" t="s">
        <v>28</v>
      </c>
      <c r="C34" s="26">
        <f>VLOOKUP($C$30&amp;" - "&amp;B34,Planilha2!$A$3:$D$20,4,0)</f>
        <v>0.5</v>
      </c>
      <c r="D34" s="41">
        <f>C34*$C$31</f>
        <v>100</v>
      </c>
    </row>
    <row r="35" spans="2:4" x14ac:dyDescent="0.25">
      <c r="B35" s="21" t="s">
        <v>19</v>
      </c>
      <c r="C35" s="26">
        <f>VLOOKUP($C$30&amp;" - "&amp;B35,Planilha2!$A$3:$D$20,4,0)</f>
        <v>0.1</v>
      </c>
      <c r="D35" s="41">
        <f t="shared" ref="D35:D39" si="0">C35*$C$31</f>
        <v>20</v>
      </c>
    </row>
    <row r="36" spans="2:4" x14ac:dyDescent="0.25">
      <c r="B36" s="21" t="s">
        <v>20</v>
      </c>
      <c r="C36" s="26">
        <f>VLOOKUP($C$30&amp;" - "&amp;B36,Planilha2!$A$3:$D$20,4,0)</f>
        <v>0.05</v>
      </c>
      <c r="D36" s="41">
        <f t="shared" si="0"/>
        <v>10</v>
      </c>
    </row>
    <row r="37" spans="2:4" x14ac:dyDescent="0.25">
      <c r="B37" s="21" t="s">
        <v>21</v>
      </c>
      <c r="C37" s="26">
        <f>VLOOKUP($C$30&amp;" - "&amp;B37,Planilha2!$A$3:$D$20,4,0)</f>
        <v>0.05</v>
      </c>
      <c r="D37" s="41">
        <f t="shared" si="0"/>
        <v>10</v>
      </c>
    </row>
    <row r="38" spans="2:4" x14ac:dyDescent="0.25">
      <c r="B38" s="21" t="s">
        <v>22</v>
      </c>
      <c r="C38" s="26">
        <f>VLOOKUP($C$30&amp;" - "&amp;B38,Planilha2!$A$3:$D$20,4,0)</f>
        <v>0.2</v>
      </c>
      <c r="D38" s="41">
        <f t="shared" si="0"/>
        <v>40</v>
      </c>
    </row>
    <row r="39" spans="2:4" x14ac:dyDescent="0.25">
      <c r="B39" s="21" t="s">
        <v>23</v>
      </c>
      <c r="C39" s="26">
        <f>VLOOKUP($C$30&amp;" - "&amp;B39,Planilha2!$A$3:$D$20,4,0)</f>
        <v>0.1</v>
      </c>
      <c r="D39" s="41">
        <f t="shared" si="0"/>
        <v>20</v>
      </c>
    </row>
    <row r="40" spans="2:4" x14ac:dyDescent="0.25">
      <c r="B40" s="28"/>
      <c r="C40" s="28"/>
      <c r="D40" s="31">
        <f>SUM(D34:D39)</f>
        <v>200</v>
      </c>
    </row>
  </sheetData>
  <mergeCells count="11">
    <mergeCell ref="B16:C16"/>
    <mergeCell ref="B15:D15"/>
    <mergeCell ref="B10:D10"/>
    <mergeCell ref="B22:C22"/>
    <mergeCell ref="B11:C11"/>
    <mergeCell ref="B12:C12"/>
    <mergeCell ref="B13:C13"/>
    <mergeCell ref="B20:C20"/>
    <mergeCell ref="B19:C19"/>
    <mergeCell ref="B18:C18"/>
    <mergeCell ref="B17:C17"/>
  </mergeCells>
  <dataValidations count="1">
    <dataValidation type="list" allowBlank="1" showInputMessage="1" showErrorMessage="1" sqref="C30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F11" sqref="F11"/>
    </sheetView>
  </sheetViews>
  <sheetFormatPr defaultRowHeight="15" x14ac:dyDescent="0.25"/>
  <cols>
    <col min="1" max="1" width="34.42578125" customWidth="1"/>
    <col min="2" max="2" width="15.42578125" customWidth="1"/>
    <col min="3" max="3" width="19.5703125" customWidth="1"/>
  </cols>
  <sheetData>
    <row r="2" spans="1:4" x14ac:dyDescent="0.25">
      <c r="A2" s="61" t="s">
        <v>30</v>
      </c>
      <c r="B2" s="61" t="s">
        <v>15</v>
      </c>
      <c r="C2" s="62" t="s">
        <v>18</v>
      </c>
      <c r="D2" s="62" t="s">
        <v>29</v>
      </c>
    </row>
    <row r="3" spans="1:4" x14ac:dyDescent="0.25">
      <c r="A3" t="str">
        <f>B3&amp;" - "&amp;C3</f>
        <v>Conservador - PAPEL</v>
      </c>
      <c r="B3" t="s">
        <v>16</v>
      </c>
      <c r="C3" s="21" t="s">
        <v>28</v>
      </c>
      <c r="D3" s="26">
        <v>0.3</v>
      </c>
    </row>
    <row r="4" spans="1:4" x14ac:dyDescent="0.25">
      <c r="A4" t="str">
        <f t="shared" ref="A4:A20" si="0">B4&amp;" - "&amp;C4</f>
        <v>Conservador - TIJOLO</v>
      </c>
      <c r="B4" t="s">
        <v>16</v>
      </c>
      <c r="C4" s="21" t="s">
        <v>19</v>
      </c>
      <c r="D4" s="26">
        <v>0.5</v>
      </c>
    </row>
    <row r="5" spans="1:4" x14ac:dyDescent="0.25">
      <c r="A5" t="str">
        <f t="shared" si="0"/>
        <v>Conservador - HÍBRIDOS</v>
      </c>
      <c r="B5" t="s">
        <v>16</v>
      </c>
      <c r="C5" s="21" t="s">
        <v>20</v>
      </c>
      <c r="D5" s="26">
        <v>0.1</v>
      </c>
    </row>
    <row r="6" spans="1:4" x14ac:dyDescent="0.25">
      <c r="A6" t="str">
        <f t="shared" si="0"/>
        <v>Conservador - FOFs</v>
      </c>
      <c r="B6" t="s">
        <v>16</v>
      </c>
      <c r="C6" s="21" t="s">
        <v>21</v>
      </c>
      <c r="D6" s="26">
        <v>0.1</v>
      </c>
    </row>
    <row r="7" spans="1:4" x14ac:dyDescent="0.25">
      <c r="A7" t="str">
        <f t="shared" si="0"/>
        <v>Conservador - DESENVOLVIMENTO</v>
      </c>
      <c r="B7" t="s">
        <v>16</v>
      </c>
      <c r="C7" s="21" t="s">
        <v>22</v>
      </c>
      <c r="D7" s="26">
        <v>0</v>
      </c>
    </row>
    <row r="8" spans="1:4" ht="15.75" thickBot="1" x14ac:dyDescent="0.3">
      <c r="A8" s="32" t="str">
        <f t="shared" si="0"/>
        <v>Conservador - HOTELARIAS</v>
      </c>
      <c r="B8" s="32" t="s">
        <v>16</v>
      </c>
      <c r="C8" s="33" t="s">
        <v>23</v>
      </c>
      <c r="D8" s="34">
        <v>0</v>
      </c>
    </row>
    <row r="9" spans="1:4" x14ac:dyDescent="0.25">
      <c r="A9" t="str">
        <f t="shared" si="0"/>
        <v>Moderado - PAPEL</v>
      </c>
      <c r="B9" s="35" t="s">
        <v>26</v>
      </c>
      <c r="C9" s="36" t="s">
        <v>28</v>
      </c>
      <c r="D9" s="37">
        <v>0.32</v>
      </c>
    </row>
    <row r="10" spans="1:4" x14ac:dyDescent="0.25">
      <c r="A10" t="str">
        <f t="shared" si="0"/>
        <v>Moderado - TIJOLO</v>
      </c>
      <c r="B10" s="35" t="s">
        <v>26</v>
      </c>
      <c r="C10" s="36" t="s">
        <v>19</v>
      </c>
      <c r="D10" s="37">
        <v>0.35</v>
      </c>
    </row>
    <row r="11" spans="1:4" x14ac:dyDescent="0.25">
      <c r="A11" t="str">
        <f t="shared" si="0"/>
        <v>Moderado - HÍBRIDOS</v>
      </c>
      <c r="B11" s="35" t="s">
        <v>26</v>
      </c>
      <c r="C11" s="36" t="s">
        <v>20</v>
      </c>
      <c r="D11" s="37">
        <v>0.08</v>
      </c>
    </row>
    <row r="12" spans="1:4" x14ac:dyDescent="0.25">
      <c r="A12" t="str">
        <f t="shared" si="0"/>
        <v>Moderado - FOFs</v>
      </c>
      <c r="B12" s="35" t="s">
        <v>26</v>
      </c>
      <c r="C12" s="36" t="s">
        <v>21</v>
      </c>
      <c r="D12" s="37">
        <v>0.05</v>
      </c>
    </row>
    <row r="13" spans="1:4" x14ac:dyDescent="0.25">
      <c r="A13" t="str">
        <f t="shared" si="0"/>
        <v>Moderado - DESENVOLVIMENTO</v>
      </c>
      <c r="B13" s="35" t="s">
        <v>26</v>
      </c>
      <c r="C13" s="36" t="s">
        <v>22</v>
      </c>
      <c r="D13" s="37">
        <v>0.1</v>
      </c>
    </row>
    <row r="14" spans="1:4" ht="15.75" thickBot="1" x14ac:dyDescent="0.3">
      <c r="A14" s="32" t="str">
        <f t="shared" si="0"/>
        <v>Moderado - HOTELARIAS</v>
      </c>
      <c r="B14" s="38" t="s">
        <v>26</v>
      </c>
      <c r="C14" s="39" t="s">
        <v>23</v>
      </c>
      <c r="D14" s="40">
        <v>0.1</v>
      </c>
    </row>
    <row r="15" spans="1:4" x14ac:dyDescent="0.25">
      <c r="A15" t="str">
        <f t="shared" si="0"/>
        <v>Agressivo - PAPEL</v>
      </c>
      <c r="B15" t="s">
        <v>27</v>
      </c>
      <c r="C15" s="21" t="s">
        <v>28</v>
      </c>
      <c r="D15" s="26">
        <v>0.5</v>
      </c>
    </row>
    <row r="16" spans="1:4" x14ac:dyDescent="0.25">
      <c r="A16" t="str">
        <f t="shared" si="0"/>
        <v>Agressivo - TIJOLO</v>
      </c>
      <c r="B16" t="s">
        <v>27</v>
      </c>
      <c r="C16" s="21" t="s">
        <v>19</v>
      </c>
      <c r="D16" s="26">
        <v>0.1</v>
      </c>
    </row>
    <row r="17" spans="1:4" x14ac:dyDescent="0.25">
      <c r="A17" t="str">
        <f t="shared" si="0"/>
        <v>Agressivo - HÍBRIDOS</v>
      </c>
      <c r="B17" t="s">
        <v>27</v>
      </c>
      <c r="C17" s="21" t="s">
        <v>20</v>
      </c>
      <c r="D17" s="26">
        <v>0.05</v>
      </c>
    </row>
    <row r="18" spans="1:4" x14ac:dyDescent="0.25">
      <c r="A18" t="str">
        <f t="shared" si="0"/>
        <v>Agressivo - FOFs</v>
      </c>
      <c r="B18" t="s">
        <v>27</v>
      </c>
      <c r="C18" s="21" t="s">
        <v>21</v>
      </c>
      <c r="D18" s="26">
        <v>0.05</v>
      </c>
    </row>
    <row r="19" spans="1:4" x14ac:dyDescent="0.25">
      <c r="A19" t="str">
        <f t="shared" si="0"/>
        <v>Agressivo - DESENVOLVIMENTO</v>
      </c>
      <c r="B19" t="s">
        <v>27</v>
      </c>
      <c r="C19" s="21" t="s">
        <v>22</v>
      </c>
      <c r="D19" s="26">
        <v>0.2</v>
      </c>
    </row>
    <row r="20" spans="1:4" x14ac:dyDescent="0.25">
      <c r="A20" t="str">
        <f t="shared" si="0"/>
        <v>Agressivo - HOTELARIAS</v>
      </c>
      <c r="B20" t="s">
        <v>27</v>
      </c>
      <c r="C20" s="21" t="s">
        <v>23</v>
      </c>
      <c r="D20" s="26">
        <v>0.1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qnt_anos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Erny Bomfim</dc:creator>
  <cp:lastModifiedBy>Erny Bomfim</cp:lastModifiedBy>
  <dcterms:created xsi:type="dcterms:W3CDTF">2025-05-22T13:58:17Z</dcterms:created>
  <dcterms:modified xsi:type="dcterms:W3CDTF">2025-05-23T04:26:57Z</dcterms:modified>
</cp:coreProperties>
</file>