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atex\chemia\"/>
    </mc:Choice>
  </mc:AlternateContent>
  <xr:revisionPtr revIDLastSave="0" documentId="13_ncr:1_{6C1837AD-AFE5-4327-AEFD-152F8F81EA59}" xr6:coauthVersionLast="47" xr6:coauthVersionMax="47" xr10:uidLastSave="{00000000-0000-0000-0000-000000000000}"/>
  <bookViews>
    <workbookView xWindow="-98" yWindow="-98" windowWidth="23236" windowHeight="13875" xr2:uid="{FF8B44EF-0A4E-447B-B201-457A253A893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8" i="2"/>
  <c r="N11" i="2"/>
  <c r="N14" i="2"/>
  <c r="N2" i="2"/>
  <c r="R2" i="2"/>
  <c r="Q11" i="2"/>
  <c r="Q14" i="2"/>
  <c r="Q2" i="2"/>
  <c r="S2" i="2"/>
  <c r="L5" i="2"/>
  <c r="L8" i="2"/>
  <c r="L11" i="2"/>
  <c r="L14" i="2"/>
  <c r="L2" i="2"/>
  <c r="K5" i="2"/>
  <c r="M5" i="2" s="1"/>
  <c r="O5" i="2" s="1"/>
  <c r="K8" i="2"/>
  <c r="M8" i="2" s="1"/>
  <c r="O8" i="2" s="1"/>
  <c r="K11" i="2"/>
  <c r="M11" i="2" s="1"/>
  <c r="O11" i="2" s="1"/>
  <c r="K14" i="2"/>
  <c r="M14" i="2" s="1"/>
  <c r="O14" i="2" s="1"/>
  <c r="K2" i="2"/>
  <c r="M2" i="2" s="1"/>
  <c r="O2" i="2" s="1"/>
  <c r="H16" i="2"/>
  <c r="I16" i="2" s="1"/>
  <c r="G16" i="2"/>
  <c r="H15" i="2"/>
  <c r="G15" i="2"/>
  <c r="R14" i="2" s="1"/>
  <c r="S14" i="2" s="1"/>
  <c r="H14" i="2"/>
  <c r="G14" i="2"/>
  <c r="H13" i="2"/>
  <c r="G13" i="2"/>
  <c r="H12" i="2"/>
  <c r="G12" i="2"/>
  <c r="H11" i="2"/>
  <c r="G11" i="2"/>
  <c r="R11" i="2" s="1"/>
  <c r="S11" i="2" s="1"/>
  <c r="H10" i="2"/>
  <c r="G10" i="2"/>
  <c r="H9" i="2"/>
  <c r="G9" i="2"/>
  <c r="H8" i="2"/>
  <c r="G8" i="2"/>
  <c r="Q8" i="2" s="1"/>
  <c r="H7" i="2"/>
  <c r="I7" i="2" s="1"/>
  <c r="G7" i="2"/>
  <c r="H6" i="2"/>
  <c r="G6" i="2"/>
  <c r="Q5" i="2" s="1"/>
  <c r="H5" i="2"/>
  <c r="G5" i="2"/>
  <c r="R5" i="2" s="1"/>
  <c r="H4" i="2"/>
  <c r="I4" i="2" s="1"/>
  <c r="G4" i="2"/>
  <c r="H3" i="2"/>
  <c r="G3" i="2"/>
  <c r="H2" i="2"/>
  <c r="G2" i="2"/>
  <c r="S5" i="2" l="1"/>
  <c r="P14" i="2"/>
  <c r="T14" i="2" s="1"/>
  <c r="P11" i="2"/>
  <c r="T11" i="2" s="1"/>
  <c r="P8" i="2"/>
  <c r="T8" i="2" s="1"/>
  <c r="P5" i="2"/>
  <c r="T5" i="2" s="1"/>
  <c r="P2" i="2"/>
  <c r="T2" i="2" s="1"/>
  <c r="I6" i="2"/>
  <c r="I9" i="2"/>
  <c r="I10" i="2"/>
  <c r="I11" i="2"/>
  <c r="I12" i="2"/>
  <c r="I2" i="2"/>
  <c r="R8" i="2"/>
  <c r="S8" i="2" s="1"/>
  <c r="I13" i="2"/>
  <c r="I3" i="2"/>
  <c r="I14" i="2"/>
  <c r="I8" i="2"/>
  <c r="I15" i="2"/>
  <c r="I5" i="2"/>
</calcChain>
</file>

<file path=xl/sharedStrings.xml><?xml version="1.0" encoding="utf-8"?>
<sst xmlns="http://schemas.openxmlformats.org/spreadsheetml/2006/main" count="27" uniqueCount="27">
  <si>
    <t>Experiment</t>
    <phoneticPr fontId="1" type="noConversion"/>
  </si>
  <si>
    <t>trial</t>
    <phoneticPr fontId="1" type="noConversion"/>
  </si>
  <si>
    <t>mass(g)</t>
    <phoneticPr fontId="1" type="noConversion"/>
  </si>
  <si>
    <t>volume(ml)</t>
    <phoneticPr fontId="1" type="noConversion"/>
  </si>
  <si>
    <t>concentration(M)</t>
    <phoneticPr fontId="1" type="noConversion"/>
  </si>
  <si>
    <t>gas(ml)</t>
    <phoneticPr fontId="1" type="noConversion"/>
  </si>
  <si>
    <t>Voltage</t>
    <phoneticPr fontId="1" type="noConversion"/>
  </si>
  <si>
    <t>Distance</t>
    <phoneticPr fontId="1" type="noConversion"/>
  </si>
  <si>
    <t>5cm</t>
    <phoneticPr fontId="1" type="noConversion"/>
  </si>
  <si>
    <t>Temperature</t>
    <phoneticPr fontId="1" type="noConversion"/>
  </si>
  <si>
    <t>24 ℃</t>
    <phoneticPr fontId="1" type="noConversion"/>
  </si>
  <si>
    <t>16V</t>
    <phoneticPr fontId="1" type="noConversion"/>
  </si>
  <si>
    <t>delta mass</t>
    <phoneticPr fontId="1" type="noConversion"/>
  </si>
  <si>
    <t>Delta volume</t>
    <phoneticPr fontId="1" type="noConversion"/>
  </si>
  <si>
    <t>pdeltaconc</t>
    <phoneticPr fontId="1" type="noConversion"/>
  </si>
  <si>
    <t>deltac</t>
    <phoneticPr fontId="1" type="noConversion"/>
  </si>
  <si>
    <t>x</t>
    <phoneticPr fontId="1" type="noConversion"/>
  </si>
  <si>
    <t>deltax</t>
    <phoneticPr fontId="1" type="noConversion"/>
  </si>
  <si>
    <t>fullx</t>
    <phoneticPr fontId="1" type="noConversion"/>
  </si>
  <si>
    <t>fully</t>
    <phoneticPr fontId="1" type="noConversion"/>
  </si>
  <si>
    <t>avggas(ml)</t>
    <phoneticPr fontId="1" type="noConversion"/>
  </si>
  <si>
    <t>deltagas(ml)</t>
    <phoneticPr fontId="1" type="noConversion"/>
  </si>
  <si>
    <t>n(1e-4mol)</t>
    <phoneticPr fontId="1" type="noConversion"/>
  </si>
  <si>
    <t>rate(1e-7mol/s)(y)</t>
    <phoneticPr fontId="1" type="noConversion"/>
  </si>
  <si>
    <t>delta rate(deltay)</t>
    <phoneticPr fontId="1" type="noConversion"/>
  </si>
  <si>
    <t>deltan(1e-4mol)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</si>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</sst>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0730-84CA-4C61-AE44-05BCE532EC23}">
  <dimension ref="A1:T20"/>
  <sheetViews>
    <sheetView tabSelected="1" workbookViewId="0">
      <selection activeCell="L5" sqref="L5"/>
    </sheetView>
  </sheetViews>
  <sheetFormatPr defaultRowHeight="13.9"/>
  <cols>
    <col min="7" max="7" width="9.1328125" bestFit="1" customWidth="1"/>
    <col min="8" max="9" width="12.73046875" hidden="1" customWidth="1"/>
    <col min="10" max="10" width="9.1328125" bestFit="1" customWidth="1"/>
    <col min="11" max="11" width="12.796875" customWidth="1"/>
    <col min="12" max="12" width="13.1328125" bestFit="1" customWidth="1"/>
    <col min="13" max="13" width="13.1328125" customWidth="1"/>
    <col min="14" max="14" width="14.265625" customWidth="1"/>
    <col min="15" max="15" width="16.265625" customWidth="1"/>
    <col min="16" max="16" width="17.46484375" customWidth="1"/>
    <col min="17" max="17" width="16.1328125" customWidth="1"/>
    <col min="18" max="18" width="13.86328125" customWidth="1"/>
    <col min="19" max="19" width="12.86328125" customWidth="1"/>
    <col min="20" max="20" width="13.59765625" customWidth="1"/>
  </cols>
  <sheetData>
    <row r="1" spans="1:20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4</v>
      </c>
      <c r="H1" t="s">
        <v>14</v>
      </c>
      <c r="I1" t="s">
        <v>15</v>
      </c>
      <c r="J1" t="s">
        <v>5</v>
      </c>
      <c r="K1" t="s">
        <v>20</v>
      </c>
      <c r="L1" t="s">
        <v>21</v>
      </c>
      <c r="M1" t="s">
        <v>22</v>
      </c>
      <c r="N1" t="s">
        <v>25</v>
      </c>
      <c r="O1" t="s">
        <v>23</v>
      </c>
      <c r="P1" t="s">
        <v>24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>
        <v>1</v>
      </c>
      <c r="C2">
        <v>4.0919999999999996</v>
      </c>
      <c r="D2">
        <v>1E-4</v>
      </c>
      <c r="E2">
        <v>100</v>
      </c>
      <c r="F2">
        <v>0.5</v>
      </c>
      <c r="G2">
        <f t="shared" ref="G2:G13" si="0">C2/E2/0.2033</f>
        <v>0.2012788981800295</v>
      </c>
      <c r="H2">
        <f>D2/C2+F2/E2</f>
        <v>5.0244379276637345E-3</v>
      </c>
      <c r="I2">
        <f>H2*G2</f>
        <v>1.0113133300541073E-3</v>
      </c>
      <c r="J2">
        <v>4.2</v>
      </c>
      <c r="K2">
        <f>AVERAGE(J2:J4)</f>
        <v>4</v>
      </c>
      <c r="L2">
        <f>(MAX(J2:J4)-MIN(J2:J4))/2</f>
        <v>0.15000000000000013</v>
      </c>
      <c r="M2">
        <f>K2/24500*10000</f>
        <v>1.6326530612244898</v>
      </c>
      <c r="N2">
        <f>L2/K2*M2</f>
        <v>6.1224489795918421E-2</v>
      </c>
      <c r="O2">
        <f>M2/1200*1000</f>
        <v>1.360544217687075</v>
      </c>
      <c r="P2">
        <f>L2/K2*O2</f>
        <v>5.1020408163265356E-2</v>
      </c>
      <c r="Q2">
        <f>AVERAGE(G2:G4)</f>
        <v>0.19972618462042957</v>
      </c>
      <c r="R2">
        <f>(MAX(G2:G4)-MIN(G2:G4))/2</f>
        <v>1.5248401377274956E-3</v>
      </c>
      <c r="S2" t="str">
        <f>_xlfn.CONCAT(TEXT(Q2,"0.000"),"pm", TEXT(R2, "0.000"))</f>
        <v>0.200pm0.002</v>
      </c>
      <c r="T2" t="str">
        <f>_xlfn.CONCAT(TEXT(O2,"0.000"), "\pm", TEXT(P2, "0.000"))</f>
        <v>1.361\pm0.051</v>
      </c>
    </row>
    <row r="3" spans="1:20">
      <c r="B3">
        <v>2</v>
      </c>
      <c r="C3">
        <v>4.0593000000000004</v>
      </c>
      <c r="D3">
        <v>1E-4</v>
      </c>
      <c r="E3">
        <v>100</v>
      </c>
      <c r="F3">
        <v>0.5</v>
      </c>
      <c r="G3">
        <f t="shared" si="0"/>
        <v>0.19967043777668472</v>
      </c>
      <c r="H3">
        <f t="shared" ref="H3:H16" si="1">D3/C3+F3/E3</f>
        <v>5.0246347892493777E-3</v>
      </c>
      <c r="I3">
        <f t="shared" ref="I3:I16" si="2">H3*G3</f>
        <v>1.0032710280373832E-3</v>
      </c>
      <c r="J3">
        <v>3.9</v>
      </c>
    </row>
    <row r="4" spans="1:20">
      <c r="B4">
        <v>3</v>
      </c>
      <c r="C4">
        <v>4.03</v>
      </c>
      <c r="D4">
        <v>1E-4</v>
      </c>
      <c r="E4">
        <v>100</v>
      </c>
      <c r="F4">
        <v>0.5</v>
      </c>
      <c r="G4">
        <f t="shared" si="0"/>
        <v>0.19822921790457451</v>
      </c>
      <c r="H4">
        <f t="shared" si="1"/>
        <v>5.0248138957816376E-3</v>
      </c>
      <c r="I4">
        <f t="shared" si="2"/>
        <v>9.9606492867683211E-4</v>
      </c>
      <c r="J4">
        <v>3.9</v>
      </c>
    </row>
    <row r="5" spans="1:20">
      <c r="A5">
        <v>2</v>
      </c>
      <c r="B5">
        <v>1</v>
      </c>
      <c r="C5">
        <v>8.1372</v>
      </c>
      <c r="D5">
        <v>1E-4</v>
      </c>
      <c r="E5">
        <v>100</v>
      </c>
      <c r="F5">
        <v>0.5</v>
      </c>
      <c r="G5">
        <f t="shared" si="0"/>
        <v>0.40025577963600589</v>
      </c>
      <c r="H5">
        <f t="shared" si="1"/>
        <v>5.0122892395418573E-3</v>
      </c>
      <c r="I5">
        <f t="shared" si="2"/>
        <v>2.0061977373339894E-3</v>
      </c>
      <c r="J5">
        <v>6.9</v>
      </c>
      <c r="K5">
        <f t="shared" ref="K3:K16" si="3">AVERAGE(J5:J7)</f>
        <v>7</v>
      </c>
      <c r="L5">
        <f t="shared" ref="L3:L14" si="4">(MAX(J5:J7)-MIN(J5:J7))/2</f>
        <v>9.9999999999999645E-2</v>
      </c>
      <c r="M5">
        <f>K5/24500*10000</f>
        <v>2.8571428571428572</v>
      </c>
      <c r="N5">
        <f t="shared" ref="N3:N14" si="5">L5/K5*M5</f>
        <v>4.0816326530612103E-2</v>
      </c>
      <c r="O5">
        <f>M5/1200*1000</f>
        <v>2.3809523809523814</v>
      </c>
      <c r="P5">
        <f t="shared" ref="P3:P14" si="6">L5/K5*O5</f>
        <v>3.4013605442176756E-2</v>
      </c>
      <c r="Q5">
        <f t="shared" ref="Q3:Q14" si="7">AVERAGE(G5:G7)</f>
        <v>0.39941957697983277</v>
      </c>
      <c r="R5">
        <f t="shared" ref="R3:R14" si="8">(MAX(G5:G7)-MIN(G5:G7))/2</f>
        <v>8.3866207575014617E-4</v>
      </c>
      <c r="S5" t="str">
        <f t="shared" ref="S5:S14" si="9">_xlfn.CONCAT(TEXT(Q5,"0.000"),"pm", TEXT(R5, "0.000"))</f>
        <v>0.399pm0.001</v>
      </c>
      <c r="T5" t="str">
        <f t="shared" ref="T3:T14" si="10">_xlfn.CONCAT(TEXT(O5,"0.000"), "\pm", TEXT(P5, "0.000"))</f>
        <v>2.381\pm0.034</v>
      </c>
    </row>
    <row r="6" spans="1:20">
      <c r="B6">
        <v>2</v>
      </c>
      <c r="C6">
        <v>8.1030999999999995</v>
      </c>
      <c r="D6">
        <v>1E-4</v>
      </c>
      <c r="E6">
        <v>100</v>
      </c>
      <c r="F6">
        <v>0.5</v>
      </c>
      <c r="G6">
        <f t="shared" si="0"/>
        <v>0.3985784554845056</v>
      </c>
      <c r="H6">
        <f t="shared" si="1"/>
        <v>5.0123409559304465E-3</v>
      </c>
      <c r="I6">
        <f t="shared" si="2"/>
        <v>1.9978111165764876E-3</v>
      </c>
      <c r="J6">
        <v>7</v>
      </c>
    </row>
    <row r="7" spans="1:20">
      <c r="B7">
        <v>3</v>
      </c>
      <c r="C7">
        <v>8.1203000000000003</v>
      </c>
      <c r="D7">
        <v>1E-4</v>
      </c>
      <c r="E7">
        <v>100</v>
      </c>
      <c r="F7">
        <v>0.5</v>
      </c>
      <c r="G7">
        <f t="shared" si="0"/>
        <v>0.3994244958189867</v>
      </c>
      <c r="H7">
        <f t="shared" si="1"/>
        <v>5.0123148159550756E-3</v>
      </c>
      <c r="I7">
        <f t="shared" si="2"/>
        <v>2.0020413182488934E-3</v>
      </c>
      <c r="J7">
        <v>7.1</v>
      </c>
    </row>
    <row r="8" spans="1:20">
      <c r="A8">
        <v>3</v>
      </c>
      <c r="B8">
        <v>1</v>
      </c>
      <c r="C8">
        <v>12.1982</v>
      </c>
      <c r="D8">
        <v>1E-4</v>
      </c>
      <c r="E8">
        <v>100</v>
      </c>
      <c r="F8">
        <v>0.5</v>
      </c>
      <c r="G8">
        <f t="shared" si="0"/>
        <v>0.60000983767830784</v>
      </c>
      <c r="H8">
        <f t="shared" si="1"/>
        <v>5.0081979308422555E-3</v>
      </c>
      <c r="I8">
        <f t="shared" si="2"/>
        <v>3.0049680275454991E-3</v>
      </c>
      <c r="J8">
        <v>10</v>
      </c>
      <c r="K8">
        <f t="shared" si="3"/>
        <v>9.9666666666666668</v>
      </c>
      <c r="L8">
        <f t="shared" si="4"/>
        <v>4.9999999999999822E-2</v>
      </c>
      <c r="M8">
        <f>K8/24500*10000</f>
        <v>4.0680272108843534</v>
      </c>
      <c r="N8">
        <f t="shared" si="5"/>
        <v>2.0408163265306048E-2</v>
      </c>
      <c r="O8">
        <f>M8/1200*1000</f>
        <v>3.3900226757369611</v>
      </c>
      <c r="P8">
        <f t="shared" si="6"/>
        <v>1.7006802721088371E-2</v>
      </c>
      <c r="Q8">
        <f t="shared" si="7"/>
        <v>0.60081160846040327</v>
      </c>
      <c r="R8">
        <f t="shared" si="8"/>
        <v>2.0191834727004698E-3</v>
      </c>
      <c r="S8" t="str">
        <f t="shared" si="9"/>
        <v>0.601pm0.002</v>
      </c>
      <c r="T8" t="str">
        <f t="shared" si="10"/>
        <v>3.390\pm0.017</v>
      </c>
    </row>
    <row r="9" spans="1:20">
      <c r="B9">
        <v>2</v>
      </c>
      <c r="C9">
        <v>12.2637</v>
      </c>
      <c r="D9">
        <v>1E-4</v>
      </c>
      <c r="E9">
        <v>100</v>
      </c>
      <c r="F9">
        <v>0.5</v>
      </c>
      <c r="G9">
        <f t="shared" si="0"/>
        <v>0.60323167732415151</v>
      </c>
      <c r="H9">
        <f t="shared" si="1"/>
        <v>5.0081541459755215E-3</v>
      </c>
      <c r="I9">
        <f t="shared" si="2"/>
        <v>3.0210772257747175E-3</v>
      </c>
      <c r="J9">
        <v>10</v>
      </c>
    </row>
    <row r="10" spans="1:20">
      <c r="B10">
        <v>3</v>
      </c>
      <c r="C10">
        <v>12.1816</v>
      </c>
      <c r="D10">
        <v>1E-4</v>
      </c>
      <c r="E10">
        <v>100</v>
      </c>
      <c r="F10">
        <v>0.5</v>
      </c>
      <c r="G10">
        <f t="shared" si="0"/>
        <v>0.59919331037875057</v>
      </c>
      <c r="H10">
        <f t="shared" si="1"/>
        <v>5.0082091022525775E-3</v>
      </c>
      <c r="I10">
        <f t="shared" si="2"/>
        <v>3.0008853910477125E-3</v>
      </c>
      <c r="J10">
        <v>9.9</v>
      </c>
    </row>
    <row r="11" spans="1:20">
      <c r="A11">
        <v>4</v>
      </c>
      <c r="B11">
        <v>1</v>
      </c>
      <c r="C11">
        <v>16.2455</v>
      </c>
      <c r="D11">
        <v>1E-4</v>
      </c>
      <c r="E11">
        <v>100</v>
      </c>
      <c r="F11">
        <v>0.5</v>
      </c>
      <c r="G11">
        <f t="shared" si="0"/>
        <v>0.79909001475651742</v>
      </c>
      <c r="H11">
        <f t="shared" si="1"/>
        <v>5.0061555507679052E-3</v>
      </c>
      <c r="I11">
        <f t="shared" si="2"/>
        <v>4.0003689129365473E-3</v>
      </c>
      <c r="J11">
        <v>12.9</v>
      </c>
      <c r="K11">
        <f t="shared" si="3"/>
        <v>12.9</v>
      </c>
      <c r="L11">
        <f t="shared" si="4"/>
        <v>9.9999999999999645E-2</v>
      </c>
      <c r="M11">
        <f>K11/24500*10000</f>
        <v>5.2653061224489797</v>
      </c>
      <c r="N11">
        <f t="shared" si="5"/>
        <v>4.0816326530612096E-2</v>
      </c>
      <c r="O11">
        <f>M11/1200*1000</f>
        <v>4.3877551020408161</v>
      </c>
      <c r="P11">
        <f t="shared" si="6"/>
        <v>3.4013605442176749E-2</v>
      </c>
      <c r="Q11">
        <f t="shared" si="7"/>
        <v>0.79881619937694703</v>
      </c>
      <c r="R11">
        <f t="shared" si="8"/>
        <v>6.4190850959178203E-4</v>
      </c>
      <c r="S11" t="str">
        <f t="shared" si="9"/>
        <v>0.799pm0.001</v>
      </c>
      <c r="T11" t="str">
        <f t="shared" si="10"/>
        <v>4.388\pm0.034</v>
      </c>
    </row>
    <row r="12" spans="1:20">
      <c r="B12">
        <v>2</v>
      </c>
      <c r="C12">
        <v>16.2241</v>
      </c>
      <c r="D12">
        <v>1E-4</v>
      </c>
      <c r="E12">
        <v>100</v>
      </c>
      <c r="F12">
        <v>0.5</v>
      </c>
      <c r="G12">
        <f t="shared" si="0"/>
        <v>0.79803738317757</v>
      </c>
      <c r="H12">
        <f t="shared" si="1"/>
        <v>5.0061636700957221E-3</v>
      </c>
      <c r="I12">
        <f t="shared" si="2"/>
        <v>3.99510575504181E-3</v>
      </c>
      <c r="J12">
        <v>12.8</v>
      </c>
    </row>
    <row r="13" spans="1:20">
      <c r="B13">
        <v>3</v>
      </c>
      <c r="C13">
        <v>16.2502</v>
      </c>
      <c r="D13">
        <v>1E-4</v>
      </c>
      <c r="E13">
        <v>100</v>
      </c>
      <c r="F13">
        <v>0.5</v>
      </c>
      <c r="G13">
        <f t="shared" si="0"/>
        <v>0.79932120019675357</v>
      </c>
      <c r="H13">
        <f t="shared" si="1"/>
        <v>5.0061537704151338E-3</v>
      </c>
      <c r="I13">
        <f t="shared" si="2"/>
        <v>4.0015248401377278E-3</v>
      </c>
      <c r="J13">
        <v>13</v>
      </c>
    </row>
    <row r="14" spans="1:20">
      <c r="A14">
        <v>5</v>
      </c>
      <c r="B14">
        <v>1</v>
      </c>
      <c r="C14">
        <v>20.160699999999999</v>
      </c>
      <c r="D14">
        <v>1E-4</v>
      </c>
      <c r="E14">
        <v>100</v>
      </c>
      <c r="F14">
        <v>0.5</v>
      </c>
      <c r="G14">
        <f>C14/E14/0.2033</f>
        <v>0.99167240531234613</v>
      </c>
      <c r="H14">
        <f t="shared" si="1"/>
        <v>5.0049601452330523E-3</v>
      </c>
      <c r="I14">
        <f t="shared" si="2"/>
        <v>4.9632808657156906E-3</v>
      </c>
      <c r="J14">
        <v>14.1</v>
      </c>
      <c r="K14">
        <f t="shared" si="3"/>
        <v>14.433333333333332</v>
      </c>
      <c r="L14">
        <f t="shared" si="4"/>
        <v>0.40000000000000036</v>
      </c>
      <c r="M14">
        <f>K14/24500*10000</f>
        <v>5.8911564625850339</v>
      </c>
      <c r="N14">
        <f t="shared" si="5"/>
        <v>0.16326530612244916</v>
      </c>
      <c r="O14">
        <f>M14/1200*1000</f>
        <v>4.9092970521541952</v>
      </c>
      <c r="P14">
        <f t="shared" si="6"/>
        <v>0.13605442176870763</v>
      </c>
      <c r="Q14">
        <f t="shared" si="7"/>
        <v>0.99632234792588947</v>
      </c>
      <c r="R14">
        <f t="shared" si="8"/>
        <v>3.5169699950812205E-3</v>
      </c>
      <c r="S14" t="str">
        <f t="shared" si="9"/>
        <v>0.996pm0.004</v>
      </c>
      <c r="T14" t="str">
        <f t="shared" si="10"/>
        <v>4.909\pm0.136</v>
      </c>
    </row>
    <row r="15" spans="1:20">
      <c r="B15">
        <v>2</v>
      </c>
      <c r="C15">
        <v>20.303699999999999</v>
      </c>
      <c r="D15">
        <v>1E-4</v>
      </c>
      <c r="E15">
        <v>100</v>
      </c>
      <c r="F15">
        <v>0.5</v>
      </c>
      <c r="G15">
        <f t="shared" ref="G15:G16" si="11">C15/E15/0.2033</f>
        <v>0.99870634530250857</v>
      </c>
      <c r="H15">
        <f t="shared" si="1"/>
        <v>5.0049252106758868E-3</v>
      </c>
      <c r="I15">
        <f t="shared" si="2"/>
        <v>4.998450565666503E-3</v>
      </c>
      <c r="J15">
        <v>14.9</v>
      </c>
    </row>
    <row r="16" spans="1:20">
      <c r="B16">
        <v>3</v>
      </c>
      <c r="C16">
        <v>20.301300000000001</v>
      </c>
      <c r="D16">
        <v>1E-4</v>
      </c>
      <c r="E16">
        <v>100</v>
      </c>
      <c r="F16">
        <v>0.5</v>
      </c>
      <c r="G16">
        <f t="shared" si="11"/>
        <v>0.9985882931628135</v>
      </c>
      <c r="H16">
        <f t="shared" si="1"/>
        <v>5.0049257929295167E-3</v>
      </c>
      <c r="I16">
        <f t="shared" si="2"/>
        <v>4.9978603049680272E-3</v>
      </c>
      <c r="J16">
        <v>14.3</v>
      </c>
    </row>
    <row r="17" spans="1:13">
      <c r="A17">
        <v>0</v>
      </c>
      <c r="C17">
        <v>0</v>
      </c>
      <c r="E17">
        <v>100</v>
      </c>
    </row>
    <row r="19" spans="1:13">
      <c r="A19" t="s">
        <v>6</v>
      </c>
      <c r="B19" t="s">
        <v>7</v>
      </c>
      <c r="C19" t="s">
        <v>9</v>
      </c>
      <c r="M19" t="s">
        <v>26</v>
      </c>
    </row>
    <row r="20" spans="1:13">
      <c r="A20" t="s">
        <v>11</v>
      </c>
      <c r="B20" t="s">
        <v>8</v>
      </c>
      <c r="C20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2025-06-27T04:32:31Z</dcterms:created>
  <dcterms:modified xsi:type="dcterms:W3CDTF">2025-09-10T02:38:21Z</dcterms:modified>
</cp:coreProperties>
</file>