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latex\chemia\"/>
    </mc:Choice>
  </mc:AlternateContent>
  <xr:revisionPtr revIDLastSave="0" documentId="13_ncr:1_{1DE691AD-8E54-474F-BDE4-AE521ABC18DF}" xr6:coauthVersionLast="47" xr6:coauthVersionMax="47" xr10:uidLastSave="{00000000-0000-0000-0000-000000000000}"/>
  <bookViews>
    <workbookView xWindow="-37" yWindow="8002" windowWidth="23235" windowHeight="13875" xr2:uid="{FF8B44EF-0A4E-447B-B201-457A253A8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8" i="1"/>
  <c r="S11" i="1"/>
  <c r="S14" i="1"/>
  <c r="S2" i="1"/>
  <c r="R5" i="1"/>
  <c r="R8" i="1"/>
  <c r="R11" i="1"/>
  <c r="R14" i="1"/>
  <c r="R2" i="1"/>
  <c r="Q5" i="1"/>
  <c r="Q8" i="1"/>
  <c r="Q11" i="1"/>
  <c r="Q14" i="1"/>
  <c r="Q2" i="1"/>
  <c r="P5" i="1"/>
  <c r="P8" i="1"/>
  <c r="P11" i="1"/>
  <c r="P14" i="1"/>
  <c r="P2" i="1"/>
  <c r="O5" i="1"/>
  <c r="O8" i="1"/>
  <c r="O11" i="1"/>
  <c r="O14" i="1"/>
  <c r="O2" i="1"/>
  <c r="N5" i="1"/>
  <c r="N8" i="1"/>
  <c r="N11" i="1"/>
  <c r="N14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G2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4" i="1"/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<sst xmlns="http://schemas.openxmlformats.org/spreadsheetml/2006/main" count="25" uniqueCount="25">
  <si>
    <t>Experiment</t>
    <phoneticPr fontId="1" type="noConversion"/>
  </si>
  <si>
    <t>trial</t>
    <phoneticPr fontId="1" type="noConversion"/>
  </si>
  <si>
    <t>mass(g)</t>
    <phoneticPr fontId="1" type="noConversion"/>
  </si>
  <si>
    <t>volume(ml)</t>
    <phoneticPr fontId="1" type="noConversion"/>
  </si>
  <si>
    <t>concentration(M)</t>
    <phoneticPr fontId="1" type="noConversion"/>
  </si>
  <si>
    <t>gas(ml)</t>
    <phoneticPr fontId="1" type="noConversion"/>
  </si>
  <si>
    <t>time(s)</t>
    <phoneticPr fontId="1" type="noConversion"/>
  </si>
  <si>
    <t>rate</t>
    <phoneticPr fontId="1" type="noConversion"/>
  </si>
  <si>
    <t>Voltage</t>
    <phoneticPr fontId="1" type="noConversion"/>
  </si>
  <si>
    <t>Distance</t>
    <phoneticPr fontId="1" type="noConversion"/>
  </si>
  <si>
    <t>5cm</t>
    <phoneticPr fontId="1" type="noConversion"/>
  </si>
  <si>
    <t>Temperature</t>
    <phoneticPr fontId="1" type="noConversion"/>
  </si>
  <si>
    <t>24 ℃</t>
    <phoneticPr fontId="1" type="noConversion"/>
  </si>
  <si>
    <t>16V</t>
    <phoneticPr fontId="1" type="noConversion"/>
  </si>
  <si>
    <t>csquare</t>
    <phoneticPr fontId="1" type="noConversion"/>
  </si>
  <si>
    <t>delta mass</t>
    <phoneticPr fontId="1" type="noConversion"/>
  </si>
  <si>
    <t>Delta volume</t>
    <phoneticPr fontId="1" type="noConversion"/>
  </si>
  <si>
    <t>pdeltaconc</t>
    <phoneticPr fontId="1" type="noConversion"/>
  </si>
  <si>
    <t>deltac</t>
    <phoneticPr fontId="1" type="noConversion"/>
  </si>
  <si>
    <t>x</t>
    <phoneticPr fontId="1" type="noConversion"/>
  </si>
  <si>
    <t>y</t>
    <phoneticPr fontId="1" type="noConversion"/>
  </si>
  <si>
    <t>deltax</t>
    <phoneticPr fontId="1" type="noConversion"/>
  </si>
  <si>
    <t>fullx</t>
    <phoneticPr fontId="1" type="noConversion"/>
  </si>
  <si>
    <t>deltay</t>
    <phoneticPr fontId="1" type="noConversion"/>
  </si>
  <si>
    <t>fully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</si>
</sst>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Rate(mol/s) v.s.</a:t>
            </a:r>
            <a:r>
              <a:rPr lang="en-US" altLang="zh-CN" baseline="0"/>
              <a:t> </a:t>
            </a:r>
            <a:r>
              <a:rPr lang="en-US" altLang="zh-CN"/>
              <a:t>MgCl2</a:t>
            </a:r>
            <a:r>
              <a:rPr lang="en-US" altLang="zh-CN" baseline="0"/>
              <a:t> Conc.(M)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Sheet1!$G$2:$G$16</c:f>
              <c:numCache>
                <c:formatCode>General</c:formatCode>
                <c:ptCount val="15"/>
                <c:pt idx="0">
                  <c:v>0.2012788981800295</c:v>
                </c:pt>
                <c:pt idx="1">
                  <c:v>0.19967043777668472</c:v>
                </c:pt>
                <c:pt idx="2">
                  <c:v>0.19822921790457451</c:v>
                </c:pt>
                <c:pt idx="3">
                  <c:v>0.40025577963600589</c:v>
                </c:pt>
                <c:pt idx="4">
                  <c:v>0.3985784554845056</c:v>
                </c:pt>
                <c:pt idx="5">
                  <c:v>0.3994244958189867</c:v>
                </c:pt>
                <c:pt idx="6">
                  <c:v>0.60000983767830784</c:v>
                </c:pt>
                <c:pt idx="7">
                  <c:v>0.60323167732415151</c:v>
                </c:pt>
                <c:pt idx="8">
                  <c:v>0.59919331037875057</c:v>
                </c:pt>
                <c:pt idx="9">
                  <c:v>0.79909001475651742</c:v>
                </c:pt>
                <c:pt idx="10">
                  <c:v>0.79803738317757</c:v>
                </c:pt>
                <c:pt idx="11">
                  <c:v>0.79932120019675357</c:v>
                </c:pt>
                <c:pt idx="12">
                  <c:v>0.99167240531234613</c:v>
                </c:pt>
                <c:pt idx="13">
                  <c:v>0.99870634530250857</c:v>
                </c:pt>
                <c:pt idx="14">
                  <c:v>0.9985882931628135</c:v>
                </c:pt>
              </c:numCache>
            </c:numRef>
          </c:xVal>
          <c:yVal>
            <c:numRef>
              <c:f>Sheet1!$L$2:$L$16</c:f>
              <c:numCache>
                <c:formatCode>General</c:formatCode>
                <c:ptCount val="15"/>
                <c:pt idx="0">
                  <c:v>1.4350000000000001E-7</c:v>
                </c:pt>
                <c:pt idx="1">
                  <c:v>1.3325000000000001E-7</c:v>
                </c:pt>
                <c:pt idx="2">
                  <c:v>1.3325000000000001E-7</c:v>
                </c:pt>
                <c:pt idx="3">
                  <c:v>2.3575E-7</c:v>
                </c:pt>
                <c:pt idx="4">
                  <c:v>2.3916666666666667E-7</c:v>
                </c:pt>
                <c:pt idx="5">
                  <c:v>2.4258333333333331E-7</c:v>
                </c:pt>
                <c:pt idx="6">
                  <c:v>3.4166666666666664E-7</c:v>
                </c:pt>
                <c:pt idx="7">
                  <c:v>3.4166666666666664E-7</c:v>
                </c:pt>
                <c:pt idx="8">
                  <c:v>3.3825E-7</c:v>
                </c:pt>
                <c:pt idx="9">
                  <c:v>4.4075000000000003E-7</c:v>
                </c:pt>
                <c:pt idx="10">
                  <c:v>4.3733333333333338E-7</c:v>
                </c:pt>
                <c:pt idx="11">
                  <c:v>4.4416666666666672E-7</c:v>
                </c:pt>
                <c:pt idx="12">
                  <c:v>4.8174999999999998E-7</c:v>
                </c:pt>
                <c:pt idx="13">
                  <c:v>5.0908333333333332E-7</c:v>
                </c:pt>
                <c:pt idx="14">
                  <c:v>4.8858333333333337E-7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3-4C10-B590-83EE0DE6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789680"/>
        <c:axId val="1730791600"/>
      </c:scatterChart>
      <c:valAx>
        <c:axId val="17307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791600"/>
        <c:crosses val="autoZero"/>
        <c:crossBetween val="midCat"/>
      </c:valAx>
      <c:valAx>
        <c:axId val="1730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7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304982</xdr:colOff>
      <xdr:row>20</xdr:row>
      <xdr:rowOff>1649</xdr:rowOff>
    </xdr:from>
    <xdr:to>
      <xdr:col>9</xdr:col>
      <xdr:colOff>343082</xdr:colOff>
      <xdr:row>35</xdr:row>
      <xdr:rowOff>104958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E37A1-4AAF-69C7-B6C4-D38579B0A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895A-FF47-49ED-86AC-CFAE14CCB44C}">
  <dimension ref="A1:S19"/>
  <sheetViews>
    <sheetView tabSelected="1" topLeftCell="G1" zoomScale="130" zoomScaleNormal="130" workbookViewId="0">
      <selection activeCell="O15" sqref="O15"/>
    </sheetView>
  </sheetViews>
  <sheetFormatPr defaultRowHeight="14.25"/>
  <cols>
    <col min="8" max="9" width="12.75" hidden="1" customWidth="1"/>
    <col min="12" max="12" width="10.375" bestFit="1" customWidth="1"/>
    <col min="14" max="14" width="16.25" customWidth="1"/>
    <col min="15" max="15" width="17.5" customWidth="1"/>
    <col min="16" max="16" width="16.125" customWidth="1"/>
    <col min="17" max="17" width="13.875" customWidth="1"/>
    <col min="18" max="18" width="12.875" customWidth="1"/>
    <col min="19" max="19" width="13.625" customWidth="1"/>
  </cols>
  <sheetData>
    <row r="1" spans="1:19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16</v>
      </c>
      <c r="G1" t="s">
        <v>4</v>
      </c>
      <c r="H1" t="s">
        <v>17</v>
      </c>
      <c r="I1" t="s">
        <v>18</v>
      </c>
      <c r="J1" t="s">
        <v>5</v>
      </c>
      <c r="K1" t="s">
        <v>6</v>
      </c>
      <c r="L1" t="s">
        <v>7</v>
      </c>
      <c r="M1" t="s">
        <v>14</v>
      </c>
      <c r="N1" t="s">
        <v>19</v>
      </c>
      <c r="O1" t="s">
        <v>21</v>
      </c>
      <c r="P1" t="s">
        <v>22</v>
      </c>
      <c r="Q1" t="s">
        <v>20</v>
      </c>
      <c r="R1" t="s">
        <v>23</v>
      </c>
      <c r="S1" t="s">
        <v>24</v>
      </c>
    </row>
    <row r="2" spans="1:19">
      <c r="A2">
        <v>1</v>
      </c>
      <c r="B2">
        <v>1</v>
      </c>
      <c r="C2">
        <v>4.0919999999999996</v>
      </c>
      <c r="D2">
        <v>1E-4</v>
      </c>
      <c r="E2">
        <v>100</v>
      </c>
      <c r="F2">
        <v>0.5</v>
      </c>
      <c r="G2">
        <f t="shared" ref="G2:G13" si="0">C2/E2/0.2033</f>
        <v>0.2012788981800295</v>
      </c>
      <c r="H2">
        <f>D2/C2+F2/E2</f>
        <v>5.0244379276637345E-3</v>
      </c>
      <c r="I2">
        <f>H2*G2</f>
        <v>1.0113133300541073E-3</v>
      </c>
      <c r="J2">
        <v>4.2</v>
      </c>
      <c r="K2">
        <v>1200</v>
      </c>
      <c r="L2">
        <f>J2*0.000041/K2</f>
        <v>1.4350000000000001E-7</v>
      </c>
      <c r="M2">
        <f>J2*J2</f>
        <v>17.64</v>
      </c>
      <c r="N2">
        <f>AVERAGE(G2:G4)</f>
        <v>0.19972618462042957</v>
      </c>
      <c r="O2">
        <f>(MAX(G2:G4)-MIN(G2:G4))/2</f>
        <v>1.5248401377274956E-3</v>
      </c>
      <c r="P2" t="str">
        <f>_xlfn.CONCAT(TEXT(N2,"0.000"),"pm", TEXT(O2, "0.000"))</f>
        <v>0.200pm0.002</v>
      </c>
      <c r="Q2">
        <f>AVERAGE(L2:L4)</f>
        <v>1.3666666666666667E-7</v>
      </c>
      <c r="R2">
        <f>(MAX(L2:L4)-MIN(L2:L4))/2</f>
        <v>5.1250000000000012E-9</v>
      </c>
      <c r="S2" t="str">
        <f>_xlfn.CONCAT(TEXT(10000000*Q2,"0.000"), "\pm", TEXT(10000000*R2, "0.000"))</f>
        <v>1.367\pm0.051</v>
      </c>
    </row>
    <row r="3" spans="1:19">
      <c r="B3">
        <v>2</v>
      </c>
      <c r="C3">
        <v>4.0593000000000004</v>
      </c>
      <c r="D3">
        <v>1E-4</v>
      </c>
      <c r="E3">
        <v>100</v>
      </c>
      <c r="F3">
        <v>0.5</v>
      </c>
      <c r="G3">
        <f t="shared" si="0"/>
        <v>0.19967043777668472</v>
      </c>
      <c r="H3">
        <f t="shared" ref="H3:H16" si="1">D3/C3+F3/E3</f>
        <v>5.0246347892493777E-3</v>
      </c>
      <c r="I3">
        <f t="shared" ref="I3:I16" si="2">H3*G3</f>
        <v>1.0032710280373832E-3</v>
      </c>
      <c r="J3">
        <v>3.9</v>
      </c>
      <c r="K3">
        <v>1200</v>
      </c>
      <c r="L3">
        <f>J3*0.000041/K3</f>
        <v>1.3325000000000001E-7</v>
      </c>
      <c r="M3">
        <f t="shared" ref="M3:M16" si="3">J3*J3</f>
        <v>15.209999999999999</v>
      </c>
    </row>
    <row r="4" spans="1:19">
      <c r="B4">
        <v>3</v>
      </c>
      <c r="C4">
        <v>4.03</v>
      </c>
      <c r="D4">
        <v>1E-4</v>
      </c>
      <c r="E4">
        <v>100</v>
      </c>
      <c r="F4">
        <v>0.5</v>
      </c>
      <c r="G4">
        <f t="shared" si="0"/>
        <v>0.19822921790457451</v>
      </c>
      <c r="H4">
        <f t="shared" si="1"/>
        <v>5.0248138957816376E-3</v>
      </c>
      <c r="I4">
        <f t="shared" si="2"/>
        <v>9.9606492867683211E-4</v>
      </c>
      <c r="J4">
        <v>3.9</v>
      </c>
      <c r="K4">
        <v>1200</v>
      </c>
      <c r="L4">
        <f>J4*0.000041/K4</f>
        <v>1.3325000000000001E-7</v>
      </c>
      <c r="M4">
        <f t="shared" si="3"/>
        <v>15.209999999999999</v>
      </c>
    </row>
    <row r="5" spans="1:19">
      <c r="A5">
        <v>2</v>
      </c>
      <c r="B5">
        <v>1</v>
      </c>
      <c r="C5">
        <v>8.1372</v>
      </c>
      <c r="D5">
        <v>1E-4</v>
      </c>
      <c r="E5">
        <v>100</v>
      </c>
      <c r="F5">
        <v>0.5</v>
      </c>
      <c r="G5">
        <f t="shared" si="0"/>
        <v>0.40025577963600589</v>
      </c>
      <c r="H5">
        <f t="shared" si="1"/>
        <v>5.0122892395418573E-3</v>
      </c>
      <c r="I5">
        <f t="shared" si="2"/>
        <v>2.0061977373339894E-3</v>
      </c>
      <c r="J5">
        <v>6.9</v>
      </c>
      <c r="K5">
        <v>1200</v>
      </c>
      <c r="L5">
        <f>J5*0.000041/K5</f>
        <v>2.3575E-7</v>
      </c>
      <c r="M5">
        <f t="shared" si="3"/>
        <v>47.610000000000007</v>
      </c>
      <c r="N5">
        <f t="shared" ref="N3:N14" si="4">AVERAGE(G5:G7)</f>
        <v>0.39941957697983277</v>
      </c>
      <c r="O5">
        <f t="shared" ref="O3:O14" si="5">(MAX(G5:G7)-MIN(G5:G7))/2</f>
        <v>8.3866207575014617E-4</v>
      </c>
      <c r="P5" t="str">
        <f t="shared" ref="P3:P14" si="6">_xlfn.CONCAT(TEXT(N5,"0.000"),"pm", TEXT(O5, "0.000"))</f>
        <v>0.399pm0.001</v>
      </c>
      <c r="Q5">
        <f t="shared" ref="Q3:Q14" si="7">AVERAGE(L5:L7)</f>
        <v>2.3916666666666667E-7</v>
      </c>
      <c r="R5">
        <f t="shared" ref="R3:R14" si="8">(MAX(L5:L7)-MIN(L5:L7))/2</f>
        <v>3.4166666666666542E-9</v>
      </c>
      <c r="S5" t="str">
        <f t="shared" ref="S3:S14" si="9">_xlfn.CONCAT(TEXT(10000000*Q5,"0.000"), "\pm", TEXT(10000000*R5, "0.000"))</f>
        <v>2.392\pm0.034</v>
      </c>
    </row>
    <row r="6" spans="1:19">
      <c r="B6">
        <v>2</v>
      </c>
      <c r="C6">
        <v>8.1030999999999995</v>
      </c>
      <c r="D6">
        <v>1E-4</v>
      </c>
      <c r="E6">
        <v>100</v>
      </c>
      <c r="F6">
        <v>0.5</v>
      </c>
      <c r="G6">
        <f t="shared" si="0"/>
        <v>0.3985784554845056</v>
      </c>
      <c r="H6">
        <f t="shared" si="1"/>
        <v>5.0123409559304465E-3</v>
      </c>
      <c r="I6">
        <f t="shared" si="2"/>
        <v>1.9978111165764876E-3</v>
      </c>
      <c r="J6">
        <v>7</v>
      </c>
      <c r="K6">
        <v>1200</v>
      </c>
      <c r="L6">
        <f>J6*0.000041/K6</f>
        <v>2.3916666666666667E-7</v>
      </c>
      <c r="M6">
        <f t="shared" si="3"/>
        <v>49</v>
      </c>
    </row>
    <row r="7" spans="1:19">
      <c r="B7">
        <v>3</v>
      </c>
      <c r="C7">
        <v>8.1203000000000003</v>
      </c>
      <c r="D7">
        <v>1E-4</v>
      </c>
      <c r="E7">
        <v>100</v>
      </c>
      <c r="F7">
        <v>0.5</v>
      </c>
      <c r="G7">
        <f t="shared" si="0"/>
        <v>0.3994244958189867</v>
      </c>
      <c r="H7">
        <f t="shared" si="1"/>
        <v>5.0123148159550756E-3</v>
      </c>
      <c r="I7">
        <f t="shared" si="2"/>
        <v>2.0020413182488934E-3</v>
      </c>
      <c r="J7">
        <v>7.1</v>
      </c>
      <c r="K7">
        <v>1200</v>
      </c>
      <c r="L7">
        <f>J7*0.000041/K7</f>
        <v>2.4258333333333331E-7</v>
      </c>
      <c r="M7">
        <f t="shared" si="3"/>
        <v>50.41</v>
      </c>
    </row>
    <row r="8" spans="1:19">
      <c r="A8">
        <v>3</v>
      </c>
      <c r="B8">
        <v>1</v>
      </c>
      <c r="C8">
        <v>12.1982</v>
      </c>
      <c r="D8">
        <v>1E-4</v>
      </c>
      <c r="E8">
        <v>100</v>
      </c>
      <c r="F8">
        <v>0.5</v>
      </c>
      <c r="G8">
        <f t="shared" si="0"/>
        <v>0.60000983767830784</v>
      </c>
      <c r="H8">
        <f t="shared" si="1"/>
        <v>5.0081979308422555E-3</v>
      </c>
      <c r="I8">
        <f t="shared" si="2"/>
        <v>3.0049680275454991E-3</v>
      </c>
      <c r="J8">
        <v>10</v>
      </c>
      <c r="K8">
        <v>1200</v>
      </c>
      <c r="L8">
        <f>J8*0.000041/K8</f>
        <v>3.4166666666666664E-7</v>
      </c>
      <c r="M8">
        <f t="shared" si="3"/>
        <v>100</v>
      </c>
      <c r="N8">
        <f t="shared" si="4"/>
        <v>0.60081160846040327</v>
      </c>
      <c r="O8">
        <f t="shared" si="5"/>
        <v>2.0191834727004698E-3</v>
      </c>
      <c r="P8" t="str">
        <f t="shared" si="6"/>
        <v>0.601pm0.002</v>
      </c>
      <c r="Q8">
        <f t="shared" si="7"/>
        <v>3.4052777777777781E-7</v>
      </c>
      <c r="R8">
        <f t="shared" si="8"/>
        <v>1.7083333333333205E-9</v>
      </c>
      <c r="S8" t="str">
        <f t="shared" si="9"/>
        <v>3.405\pm0.017</v>
      </c>
    </row>
    <row r="9" spans="1:19">
      <c r="B9">
        <v>2</v>
      </c>
      <c r="C9">
        <v>12.2637</v>
      </c>
      <c r="D9">
        <v>1E-4</v>
      </c>
      <c r="E9">
        <v>100</v>
      </c>
      <c r="F9">
        <v>0.5</v>
      </c>
      <c r="G9">
        <f t="shared" si="0"/>
        <v>0.60323167732415151</v>
      </c>
      <c r="H9">
        <f t="shared" si="1"/>
        <v>5.0081541459755215E-3</v>
      </c>
      <c r="I9">
        <f t="shared" si="2"/>
        <v>3.0210772257747175E-3</v>
      </c>
      <c r="J9">
        <v>10</v>
      </c>
      <c r="K9">
        <v>1200</v>
      </c>
      <c r="L9">
        <f>J9*0.000041/K9</f>
        <v>3.4166666666666664E-7</v>
      </c>
      <c r="M9">
        <f t="shared" si="3"/>
        <v>100</v>
      </c>
    </row>
    <row r="10" spans="1:19">
      <c r="B10">
        <v>3</v>
      </c>
      <c r="C10">
        <v>12.1816</v>
      </c>
      <c r="D10">
        <v>1E-4</v>
      </c>
      <c r="E10">
        <v>100</v>
      </c>
      <c r="F10">
        <v>0.5</v>
      </c>
      <c r="G10">
        <f t="shared" si="0"/>
        <v>0.59919331037875057</v>
      </c>
      <c r="H10">
        <f t="shared" si="1"/>
        <v>5.0082091022525775E-3</v>
      </c>
      <c r="I10">
        <f t="shared" si="2"/>
        <v>3.0008853910477125E-3</v>
      </c>
      <c r="J10">
        <v>9.9</v>
      </c>
      <c r="K10">
        <v>1200</v>
      </c>
      <c r="L10">
        <f>J10*0.000041/K10</f>
        <v>3.3825E-7</v>
      </c>
      <c r="M10">
        <f t="shared" si="3"/>
        <v>98.01</v>
      </c>
    </row>
    <row r="11" spans="1:19">
      <c r="A11">
        <v>4</v>
      </c>
      <c r="B11">
        <v>1</v>
      </c>
      <c r="C11">
        <v>16.2455</v>
      </c>
      <c r="D11">
        <v>1E-4</v>
      </c>
      <c r="E11">
        <v>100</v>
      </c>
      <c r="F11">
        <v>0.5</v>
      </c>
      <c r="G11">
        <f t="shared" si="0"/>
        <v>0.79909001475651742</v>
      </c>
      <c r="H11">
        <f t="shared" si="1"/>
        <v>5.0061555507679052E-3</v>
      </c>
      <c r="I11">
        <f t="shared" si="2"/>
        <v>4.0003689129365473E-3</v>
      </c>
      <c r="J11">
        <v>12.9</v>
      </c>
      <c r="K11">
        <v>1200</v>
      </c>
      <c r="L11">
        <f>J11*0.000041/K11</f>
        <v>4.4075000000000003E-7</v>
      </c>
      <c r="M11">
        <f t="shared" si="3"/>
        <v>166.41</v>
      </c>
      <c r="N11">
        <f t="shared" si="4"/>
        <v>0.79881619937694703</v>
      </c>
      <c r="O11">
        <f t="shared" si="5"/>
        <v>6.4190850959178203E-4</v>
      </c>
      <c r="P11" t="str">
        <f t="shared" si="6"/>
        <v>0.799pm0.001</v>
      </c>
      <c r="Q11">
        <f t="shared" si="7"/>
        <v>4.4075000000000003E-7</v>
      </c>
      <c r="R11">
        <f t="shared" si="8"/>
        <v>3.4166666666666675E-9</v>
      </c>
      <c r="S11" t="str">
        <f t="shared" si="9"/>
        <v>4.408\pm0.034</v>
      </c>
    </row>
    <row r="12" spans="1:19">
      <c r="B12">
        <v>2</v>
      </c>
      <c r="C12">
        <v>16.2241</v>
      </c>
      <c r="D12">
        <v>1E-4</v>
      </c>
      <c r="E12">
        <v>100</v>
      </c>
      <c r="F12">
        <v>0.5</v>
      </c>
      <c r="G12">
        <f t="shared" si="0"/>
        <v>0.79803738317757</v>
      </c>
      <c r="H12">
        <f t="shared" si="1"/>
        <v>5.0061636700957221E-3</v>
      </c>
      <c r="I12">
        <f t="shared" si="2"/>
        <v>3.99510575504181E-3</v>
      </c>
      <c r="J12">
        <v>12.8</v>
      </c>
      <c r="K12">
        <v>1200</v>
      </c>
      <c r="L12">
        <f>J12*0.000041/K12</f>
        <v>4.3733333333333338E-7</v>
      </c>
      <c r="M12">
        <f t="shared" si="3"/>
        <v>163.84000000000003</v>
      </c>
    </row>
    <row r="13" spans="1:19">
      <c r="B13">
        <v>3</v>
      </c>
      <c r="C13">
        <v>16.2502</v>
      </c>
      <c r="D13">
        <v>1E-4</v>
      </c>
      <c r="E13">
        <v>100</v>
      </c>
      <c r="F13">
        <v>0.5</v>
      </c>
      <c r="G13">
        <f t="shared" si="0"/>
        <v>0.79932120019675357</v>
      </c>
      <c r="H13">
        <f t="shared" si="1"/>
        <v>5.0061537704151338E-3</v>
      </c>
      <c r="I13">
        <f t="shared" si="2"/>
        <v>4.0015248401377278E-3</v>
      </c>
      <c r="J13">
        <v>13</v>
      </c>
      <c r="K13">
        <v>1200</v>
      </c>
      <c r="L13">
        <f>J13*0.000041/K13</f>
        <v>4.4416666666666672E-7</v>
      </c>
      <c r="M13">
        <f t="shared" si="3"/>
        <v>169</v>
      </c>
    </row>
    <row r="14" spans="1:19">
      <c r="A14">
        <v>5</v>
      </c>
      <c r="B14">
        <v>1</v>
      </c>
      <c r="C14">
        <v>20.160699999999999</v>
      </c>
      <c r="D14">
        <v>1E-4</v>
      </c>
      <c r="E14">
        <v>100</v>
      </c>
      <c r="F14">
        <v>0.5</v>
      </c>
      <c r="G14">
        <f>C14/E14/0.2033</f>
        <v>0.99167240531234613</v>
      </c>
      <c r="H14">
        <f t="shared" si="1"/>
        <v>5.0049601452330523E-3</v>
      </c>
      <c r="I14">
        <f t="shared" si="2"/>
        <v>4.9632808657156906E-3</v>
      </c>
      <c r="J14">
        <v>14.1</v>
      </c>
      <c r="K14">
        <v>1200</v>
      </c>
      <c r="L14">
        <f>J14*0.000041/K14</f>
        <v>4.8174999999999998E-7</v>
      </c>
      <c r="M14">
        <f t="shared" si="3"/>
        <v>198.81</v>
      </c>
      <c r="N14">
        <f t="shared" si="4"/>
        <v>0.99632234792588947</v>
      </c>
      <c r="O14">
        <f t="shared" si="5"/>
        <v>3.5169699950812205E-3</v>
      </c>
      <c r="P14" t="str">
        <f t="shared" si="6"/>
        <v>0.996pm0.004</v>
      </c>
      <c r="Q14">
        <f t="shared" si="7"/>
        <v>4.9313888888888889E-7</v>
      </c>
      <c r="R14">
        <f t="shared" si="8"/>
        <v>1.366666666666667E-8</v>
      </c>
      <c r="S14" t="str">
        <f t="shared" si="9"/>
        <v>4.931\pm0.137</v>
      </c>
    </row>
    <row r="15" spans="1:19">
      <c r="B15">
        <v>2</v>
      </c>
      <c r="C15">
        <v>20.303699999999999</v>
      </c>
      <c r="D15">
        <v>1E-4</v>
      </c>
      <c r="E15">
        <v>100</v>
      </c>
      <c r="F15">
        <v>0.5</v>
      </c>
      <c r="G15">
        <f t="shared" ref="G15:G16" si="10">C15/E15/0.2033</f>
        <v>0.99870634530250857</v>
      </c>
      <c r="H15">
        <f t="shared" si="1"/>
        <v>5.0049252106758868E-3</v>
      </c>
      <c r="I15">
        <f t="shared" si="2"/>
        <v>4.998450565666503E-3</v>
      </c>
      <c r="J15">
        <v>14.9</v>
      </c>
      <c r="K15">
        <v>1200</v>
      </c>
      <c r="L15">
        <f>J15*0.000041/K15</f>
        <v>5.0908333333333332E-7</v>
      </c>
      <c r="M15">
        <f t="shared" si="3"/>
        <v>222.01000000000002</v>
      </c>
    </row>
    <row r="16" spans="1:19">
      <c r="B16">
        <v>3</v>
      </c>
      <c r="C16">
        <v>20.301300000000001</v>
      </c>
      <c r="D16">
        <v>1E-4</v>
      </c>
      <c r="E16">
        <v>100</v>
      </c>
      <c r="F16">
        <v>0.5</v>
      </c>
      <c r="G16">
        <f t="shared" si="10"/>
        <v>0.9985882931628135</v>
      </c>
      <c r="H16">
        <f t="shared" si="1"/>
        <v>5.0049257929295167E-3</v>
      </c>
      <c r="I16">
        <f t="shared" si="2"/>
        <v>4.9978603049680272E-3</v>
      </c>
      <c r="J16">
        <v>14.3</v>
      </c>
      <c r="K16">
        <v>1200</v>
      </c>
      <c r="L16">
        <f>J16*0.000041/K16</f>
        <v>4.8858333333333337E-7</v>
      </c>
      <c r="M16">
        <f t="shared" si="3"/>
        <v>204.49</v>
      </c>
    </row>
    <row r="17" spans="1:15">
      <c r="A17">
        <v>0</v>
      </c>
      <c r="C17">
        <v>0</v>
      </c>
      <c r="E17">
        <v>100</v>
      </c>
    </row>
    <row r="18" spans="1:15">
      <c r="M18" t="s">
        <v>8</v>
      </c>
      <c r="N18" t="s">
        <v>9</v>
      </c>
      <c r="O18" t="s">
        <v>11</v>
      </c>
    </row>
    <row r="19" spans="1:15">
      <c r="M19" t="s">
        <v>13</v>
      </c>
      <c r="N19" t="s">
        <v>10</v>
      </c>
      <c r="O19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Zhou</dc:creator>
  <cp:lastModifiedBy>Eric Zhou</cp:lastModifiedBy>
  <dcterms:created xsi:type="dcterms:W3CDTF">2025-06-27T04:32:31Z</dcterms:created>
  <dcterms:modified xsi:type="dcterms:W3CDTF">2025-08-14T14:11:21Z</dcterms:modified>
</cp:coreProperties>
</file>