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<sst xmlns="http://schemas.openxmlformats.org/spreadsheetml/2006/main" count="1464" uniqueCount="1464">
  <si>
    <t>english_word</t>
  </si>
  <si>
    <t>turkish_word</t>
  </si>
  <si>
    <t>do</t>
  </si>
  <si>
    <t>my</t>
  </si>
  <si>
    <t>can</t>
  </si>
  <si>
    <t>so</t>
  </si>
  <si>
    <t>come</t>
  </si>
  <si>
    <t>as</t>
  </si>
  <si>
    <t>people</t>
  </si>
  <si>
    <t>any</t>
  </si>
  <si>
    <t>sure</t>
  </si>
  <si>
    <t>sir</t>
  </si>
  <si>
    <t>work</t>
  </si>
  <si>
    <t>around</t>
  </si>
  <si>
    <t>fine</t>
  </si>
  <si>
    <t>nice</t>
  </si>
  <si>
    <t>kind</t>
  </si>
  <si>
    <t>son</t>
  </si>
  <si>
    <t>start</t>
  </si>
  <si>
    <t>matter</t>
  </si>
  <si>
    <t>problem</t>
  </si>
  <si>
    <t>school</t>
  </si>
  <si>
    <t>also</t>
  </si>
  <si>
    <t>police</t>
  </si>
  <si>
    <t>phone</t>
  </si>
  <si>
    <t>check</t>
  </si>
  <si>
    <t>mine</t>
  </si>
  <si>
    <t>body</t>
  </si>
  <si>
    <t>trust</t>
  </si>
  <si>
    <t>captain</t>
  </si>
  <si>
    <t>office</t>
  </si>
  <si>
    <t>ass</t>
  </si>
  <si>
    <t>team</t>
  </si>
  <si>
    <t>fact</t>
  </si>
  <si>
    <t>hour</t>
  </si>
  <si>
    <t>sent</t>
  </si>
  <si>
    <t>boss</t>
  </si>
  <si>
    <t>daddy</t>
  </si>
  <si>
    <t>sound</t>
  </si>
  <si>
    <t>finally</t>
  </si>
  <si>
    <t>sign</t>
  </si>
  <si>
    <t>music</t>
  </si>
  <si>
    <t>coffee</t>
  </si>
  <si>
    <t>security</t>
  </si>
  <si>
    <t>agent</t>
  </si>
  <si>
    <t>system</t>
  </si>
  <si>
    <t>law</t>
  </si>
  <si>
    <t>chief</t>
  </si>
  <si>
    <t>voice</t>
  </si>
  <si>
    <t>bill</t>
  </si>
  <si>
    <t>hotel</t>
  </si>
  <si>
    <t>situation</t>
  </si>
  <si>
    <t>age</t>
  </si>
  <si>
    <t>stick</t>
  </si>
  <si>
    <t>round</t>
  </si>
  <si>
    <t>sun</t>
  </si>
  <si>
    <t>crime</t>
  </si>
  <si>
    <t>ball</t>
  </si>
  <si>
    <t>cop</t>
  </si>
  <si>
    <t>bank</t>
  </si>
  <si>
    <t>won</t>
  </si>
  <si>
    <t>group</t>
  </si>
  <si>
    <t>letter</t>
  </si>
  <si>
    <t>public</t>
  </si>
  <si>
    <t>card</t>
  </si>
  <si>
    <t>scene</t>
  </si>
  <si>
    <t>realize</t>
  </si>
  <si>
    <t>apartment</t>
  </si>
  <si>
    <t>tea</t>
  </si>
  <si>
    <t>bloody</t>
  </si>
  <si>
    <t>planet</t>
  </si>
  <si>
    <t>carry</t>
  </si>
  <si>
    <t>partner</t>
  </si>
  <si>
    <t>cell</t>
  </si>
  <si>
    <t>push</t>
  </si>
  <si>
    <t>bullshit</t>
  </si>
  <si>
    <t>camera</t>
  </si>
  <si>
    <t>river</t>
  </si>
  <si>
    <t>alex</t>
  </si>
  <si>
    <t>bunch</t>
  </si>
  <si>
    <t>summer</t>
  </si>
  <si>
    <t>experience</t>
  </si>
  <si>
    <t>majesty</t>
  </si>
  <si>
    <t>lock</t>
  </si>
  <si>
    <t>action</t>
  </si>
  <si>
    <t>race</t>
  </si>
  <si>
    <t>village</t>
  </si>
  <si>
    <t>leg</t>
  </si>
  <si>
    <t>van</t>
  </si>
  <si>
    <t>doc</t>
  </si>
  <si>
    <t>spirit</t>
  </si>
  <si>
    <t>camp</t>
  </si>
  <si>
    <t>bridge</t>
  </si>
  <si>
    <t>pop</t>
  </si>
  <si>
    <t>silly</t>
  </si>
  <si>
    <t>beg</t>
  </si>
  <si>
    <t>study</t>
  </si>
  <si>
    <t>rose</t>
  </si>
  <si>
    <t>cup</t>
  </si>
  <si>
    <t>note</t>
  </si>
  <si>
    <t>advice</t>
  </si>
  <si>
    <t>base</t>
  </si>
  <si>
    <t>program</t>
  </si>
  <si>
    <t>papa</t>
  </si>
  <si>
    <t>career</t>
  </si>
  <si>
    <t>bullet</t>
  </si>
  <si>
    <t>mountain</t>
  </si>
  <si>
    <t>cake</t>
  </si>
  <si>
    <t>condition</t>
  </si>
  <si>
    <t>chinese</t>
  </si>
  <si>
    <t>german</t>
  </si>
  <si>
    <t>block</t>
  </si>
  <si>
    <t>brave</t>
  </si>
  <si>
    <t>character</t>
  </si>
  <si>
    <t>female</t>
  </si>
  <si>
    <t>lake</t>
  </si>
  <si>
    <t>language</t>
  </si>
  <si>
    <t>male</t>
  </si>
  <si>
    <t>tiny</t>
  </si>
  <si>
    <t>surely</t>
  </si>
  <si>
    <t>sugar</t>
  </si>
  <si>
    <t>spare</t>
  </si>
  <si>
    <t>pocket</t>
  </si>
  <si>
    <t>familiar</t>
  </si>
  <si>
    <t>airport</t>
  </si>
  <si>
    <t>cheese</t>
  </si>
  <si>
    <t>rome</t>
  </si>
  <si>
    <t>cancer</t>
  </si>
  <si>
    <t>dean</t>
  </si>
  <si>
    <t>carl</t>
  </si>
  <si>
    <t>reality</t>
  </si>
  <si>
    <t>style</t>
  </si>
  <si>
    <t>mood</t>
  </si>
  <si>
    <t>sexy</t>
  </si>
  <si>
    <t>secure</t>
  </si>
  <si>
    <t>madame</t>
  </si>
  <si>
    <t>japanese</t>
  </si>
  <si>
    <t>china</t>
  </si>
  <si>
    <t>firm</t>
  </si>
  <si>
    <t>romantic</t>
  </si>
  <si>
    <t>meal</t>
  </si>
  <si>
    <t>zero</t>
  </si>
  <si>
    <t>political</t>
  </si>
  <si>
    <t>pure</t>
  </si>
  <si>
    <t>toilet</t>
  </si>
  <si>
    <t>jury</t>
  </si>
  <si>
    <t>sexual</t>
  </si>
  <si>
    <t>television</t>
  </si>
  <si>
    <t>monsieur</t>
  </si>
  <si>
    <t>technology</t>
  </si>
  <si>
    <t>effect</t>
  </si>
  <si>
    <t>toast</t>
  </si>
  <si>
    <t>score</t>
  </si>
  <si>
    <t>taxi</t>
  </si>
  <si>
    <t>button</t>
  </si>
  <si>
    <t>chef</t>
  </si>
  <si>
    <t>champagne</t>
  </si>
  <si>
    <t>pussy</t>
  </si>
  <si>
    <t>factory</t>
  </si>
  <si>
    <t>india</t>
  </si>
  <si>
    <t>emperor</t>
  </si>
  <si>
    <t>circle</t>
  </si>
  <si>
    <t>internet</t>
  </si>
  <si>
    <t>wave</t>
  </si>
  <si>
    <t>sale</t>
  </si>
  <si>
    <t>yard</t>
  </si>
  <si>
    <t>ambulance</t>
  </si>
  <si>
    <t>senior</t>
  </si>
  <si>
    <t>telephone</t>
  </si>
  <si>
    <t>metal</t>
  </si>
  <si>
    <t>magazine</t>
  </si>
  <si>
    <t>mass</t>
  </si>
  <si>
    <t>screen</t>
  </si>
  <si>
    <t>campaign</t>
  </si>
  <si>
    <t>guarantee</t>
  </si>
  <si>
    <t>agency</t>
  </si>
  <si>
    <t>popular</t>
  </si>
  <si>
    <t>bull</t>
  </si>
  <si>
    <t>flash</t>
  </si>
  <si>
    <t>policy</t>
  </si>
  <si>
    <t>duck</t>
  </si>
  <si>
    <t>bravo</t>
  </si>
  <si>
    <t>modern</t>
  </si>
  <si>
    <t>assure</t>
  </si>
  <si>
    <t>abandoned</t>
  </si>
  <si>
    <t>basement</t>
  </si>
  <si>
    <t>solid</t>
  </si>
  <si>
    <t>dollar</t>
  </si>
  <si>
    <t>bust</t>
  </si>
  <si>
    <t>japan</t>
  </si>
  <si>
    <t>vampire</t>
  </si>
  <si>
    <t>politics</t>
  </si>
  <si>
    <t>coincidence</t>
  </si>
  <si>
    <t>channel</t>
  </si>
  <si>
    <t>network</t>
  </si>
  <si>
    <t>mighty</t>
  </si>
  <si>
    <t>option</t>
  </si>
  <si>
    <t>alcohol</t>
  </si>
  <si>
    <t>theater</t>
  </si>
  <si>
    <t>baseball</t>
  </si>
  <si>
    <t>carol</t>
  </si>
  <si>
    <t>jay</t>
  </si>
  <si>
    <t>fashion</t>
  </si>
  <si>
    <t>title</t>
  </si>
  <si>
    <t>pa</t>
  </si>
  <si>
    <t>capital</t>
  </si>
  <si>
    <t>terrorist</t>
  </si>
  <si>
    <t>cap</t>
  </si>
  <si>
    <t>express</t>
  </si>
  <si>
    <t>pattern</t>
  </si>
  <si>
    <t>officially</t>
  </si>
  <si>
    <t>activity</t>
  </si>
  <si>
    <t>barbara</t>
  </si>
  <si>
    <t>carlos</t>
  </si>
  <si>
    <t>ken</t>
  </si>
  <si>
    <t>procedure</t>
  </si>
  <si>
    <t>turkey</t>
  </si>
  <si>
    <t>dennis</t>
  </si>
  <si>
    <t>basic</t>
  </si>
  <si>
    <t>clinic</t>
  </si>
  <si>
    <t>admiral</t>
  </si>
  <si>
    <t>concert</t>
  </si>
  <si>
    <t>caesar</t>
  </si>
  <si>
    <t>coke</t>
  </si>
  <si>
    <t>oxygen</t>
  </si>
  <si>
    <t>commissioner</t>
  </si>
  <si>
    <t>belly</t>
  </si>
  <si>
    <t>core</t>
  </si>
  <si>
    <t>signature</t>
  </si>
  <si>
    <t>liberty</t>
  </si>
  <si>
    <t>lousy</t>
  </si>
  <si>
    <t>chamber</t>
  </si>
  <si>
    <t>rocket</t>
  </si>
  <si>
    <t>tone</t>
  </si>
  <si>
    <t>guitar</t>
  </si>
  <si>
    <t>passport</t>
  </si>
  <si>
    <t>mud</t>
  </si>
  <si>
    <t>sandy</t>
  </si>
  <si>
    <t>whiskey</t>
  </si>
  <si>
    <t>internal</t>
  </si>
  <si>
    <t>marshal</t>
  </si>
  <si>
    <t>alexander</t>
  </si>
  <si>
    <t>comrade</t>
  </si>
  <si>
    <t>jam</t>
  </si>
  <si>
    <t>bush</t>
  </si>
  <si>
    <t>august</t>
  </si>
  <si>
    <t>active</t>
  </si>
  <si>
    <t>personnel</t>
  </si>
  <si>
    <t>ford</t>
  </si>
  <si>
    <t>helicopter</t>
  </si>
  <si>
    <t>inch</t>
  </si>
  <si>
    <t>liquor</t>
  </si>
  <si>
    <t>review</t>
  </si>
  <si>
    <t>lend</t>
  </si>
  <si>
    <t>net</t>
  </si>
  <si>
    <t>sire</t>
  </si>
  <si>
    <t>rocky</t>
  </si>
  <si>
    <t>exhausted</t>
  </si>
  <si>
    <t>shore</t>
  </si>
  <si>
    <t>thirsty</t>
  </si>
  <si>
    <t>yay</t>
  </si>
  <si>
    <t>corpse</t>
  </si>
  <si>
    <t>policeman</t>
  </si>
  <si>
    <t>visual</t>
  </si>
  <si>
    <t>con</t>
  </si>
  <si>
    <t>scale</t>
  </si>
  <si>
    <t>tune</t>
  </si>
  <si>
    <t>typical</t>
  </si>
  <si>
    <t>population</t>
  </si>
  <si>
    <t>tech</t>
  </si>
  <si>
    <t>nut</t>
  </si>
  <si>
    <t>karl</t>
  </si>
  <si>
    <t>cookie</t>
  </si>
  <si>
    <t>testimony</t>
  </si>
  <si>
    <t>dressing</t>
  </si>
  <si>
    <t>cargo</t>
  </si>
  <si>
    <t>catholic</t>
  </si>
  <si>
    <t>manny</t>
  </si>
  <si>
    <t>lazy</t>
  </si>
  <si>
    <t>expression</t>
  </si>
  <si>
    <t>basketball</t>
  </si>
  <si>
    <t>elephant</t>
  </si>
  <si>
    <t>injury</t>
  </si>
  <si>
    <t>electricity</t>
  </si>
  <si>
    <t>soil</t>
  </si>
  <si>
    <t>benny</t>
  </si>
  <si>
    <t>cherry</t>
  </si>
  <si>
    <t>perimeter</t>
  </si>
  <si>
    <t>cocaine</t>
  </si>
  <si>
    <t>basis</t>
  </si>
  <si>
    <t>guardian</t>
  </si>
  <si>
    <t>corporate</t>
  </si>
  <si>
    <t>theatre</t>
  </si>
  <si>
    <t>parade</t>
  </si>
  <si>
    <t>budget</t>
  </si>
  <si>
    <t>allison</t>
  </si>
  <si>
    <t>psycho</t>
  </si>
  <si>
    <t>medal</t>
  </si>
  <si>
    <t>advise</t>
  </si>
  <si>
    <t>acid</t>
  </si>
  <si>
    <t>stare</t>
  </si>
  <si>
    <t>warden</t>
  </si>
  <si>
    <t>khan</t>
  </si>
  <si>
    <t>deposit</t>
  </si>
  <si>
    <t>curtis</t>
  </si>
  <si>
    <t>lit</t>
  </si>
  <si>
    <t>musical</t>
  </si>
  <si>
    <t>massage</t>
  </si>
  <si>
    <t>taxes</t>
  </si>
  <si>
    <t>pops</t>
  </si>
  <si>
    <t>amber</t>
  </si>
  <si>
    <t>cal</t>
  </si>
  <si>
    <t>lean</t>
  </si>
  <si>
    <t>cam</t>
  </si>
  <si>
    <t>technique</t>
  </si>
  <si>
    <t>champ</t>
  </si>
  <si>
    <t>method</t>
  </si>
  <si>
    <t>parole</t>
  </si>
  <si>
    <t>sunny</t>
  </si>
  <si>
    <t>rubber</t>
  </si>
  <si>
    <t>chan</t>
  </si>
  <si>
    <t>basket</t>
  </si>
  <si>
    <t>cabinet</t>
  </si>
  <si>
    <t>corps</t>
  </si>
  <si>
    <t>aircraft</t>
  </si>
  <si>
    <t>neat</t>
  </si>
  <si>
    <t>chess</t>
  </si>
  <si>
    <t>ideal</t>
  </si>
  <si>
    <t>lamp</t>
  </si>
  <si>
    <t>rusty</t>
  </si>
  <si>
    <t>bench</t>
  </si>
  <si>
    <t>burger</t>
  </si>
  <si>
    <t>economy</t>
  </si>
  <si>
    <t>theme</t>
  </si>
  <si>
    <t>campus</t>
  </si>
  <si>
    <t>almighty</t>
  </si>
  <si>
    <t>mole</t>
  </si>
  <si>
    <t>dock</t>
  </si>
  <si>
    <t>theirs</t>
  </si>
  <si>
    <t>boxing</t>
  </si>
  <si>
    <t>liquid</t>
  </si>
  <si>
    <t>capacity</t>
  </si>
  <si>
    <t>bloke</t>
  </si>
  <si>
    <t>database</t>
  </si>
  <si>
    <t>rosa</t>
  </si>
  <si>
    <t>bass</t>
  </si>
  <si>
    <t>democracy</t>
  </si>
  <si>
    <t>ministry</t>
  </si>
  <si>
    <t>institute</t>
  </si>
  <si>
    <t>patty</t>
  </si>
  <si>
    <t>expose</t>
  </si>
  <si>
    <t>gal</t>
  </si>
  <si>
    <t>philosophy</t>
  </si>
  <si>
    <t>cinema</t>
  </si>
  <si>
    <t>strict</t>
  </si>
  <si>
    <t>min</t>
  </si>
  <si>
    <t>greedy</t>
  </si>
  <si>
    <t>cape</t>
  </si>
  <si>
    <t>airplane</t>
  </si>
  <si>
    <t>businessman</t>
  </si>
  <si>
    <t>balloon</t>
  </si>
  <si>
    <t>sal</t>
  </si>
  <si>
    <t>author</t>
  </si>
  <si>
    <t>scenario</t>
  </si>
  <si>
    <t>flush</t>
  </si>
  <si>
    <t>championship</t>
  </si>
  <si>
    <t>bully</t>
  </si>
  <si>
    <t>carriage</t>
  </si>
  <si>
    <t>designer</t>
  </si>
  <si>
    <t>dynamite</t>
  </si>
  <si>
    <t>website</t>
  </si>
  <si>
    <t>villa</t>
  </si>
  <si>
    <t>marge</t>
  </si>
  <si>
    <t>mode</t>
  </si>
  <si>
    <t>tumor</t>
  </si>
  <si>
    <t>presentation</t>
  </si>
  <si>
    <t>auto</t>
  </si>
  <si>
    <t>sole</t>
  </si>
  <si>
    <t>factor</t>
  </si>
  <si>
    <t>cigar</t>
  </si>
  <si>
    <t>cha</t>
  </si>
  <si>
    <t>alec</t>
  </si>
  <si>
    <t>faggot</t>
  </si>
  <si>
    <t>tick</t>
  </si>
  <si>
    <t>chart</t>
  </si>
  <si>
    <t>amateur</t>
  </si>
  <si>
    <t>horny</t>
  </si>
  <si>
    <t>buster</t>
  </si>
  <si>
    <t>psychological</t>
  </si>
  <si>
    <t>literature</t>
  </si>
  <si>
    <t>trusting</t>
  </si>
  <si>
    <t>sexually</t>
  </si>
  <si>
    <t>rendezvous</t>
  </si>
  <si>
    <t>fortress</t>
  </si>
  <si>
    <t>bugger</t>
  </si>
  <si>
    <t>coop</t>
  </si>
  <si>
    <t>harmony</t>
  </si>
  <si>
    <t>activate</t>
  </si>
  <si>
    <t>stadium</t>
  </si>
  <si>
    <t>climate</t>
  </si>
  <si>
    <t>sofa</t>
  </si>
  <si>
    <t>clip</t>
  </si>
  <si>
    <t>mafia</t>
  </si>
  <si>
    <t>resign</t>
  </si>
  <si>
    <t>courtroom</t>
  </si>
  <si>
    <t>nun</t>
  </si>
  <si>
    <t>alcoholic</t>
  </si>
  <si>
    <t>grenade</t>
  </si>
  <si>
    <t>jealousy</t>
  </si>
  <si>
    <t>carlo</t>
  </si>
  <si>
    <t>essence</t>
  </si>
  <si>
    <t>roosevelt</t>
  </si>
  <si>
    <t>proposition</t>
  </si>
  <si>
    <t>notion</t>
  </si>
  <si>
    <t>difficulty</t>
  </si>
  <si>
    <t>chelsea</t>
  </si>
  <si>
    <t>napoleon</t>
  </si>
  <si>
    <t>stew</t>
  </si>
  <si>
    <t>lodge</t>
  </si>
  <si>
    <t>meter</t>
  </si>
  <si>
    <t>canal</t>
  </si>
  <si>
    <t>salmon</t>
  </si>
  <si>
    <t>casual</t>
  </si>
  <si>
    <t>musician</t>
  </si>
  <si>
    <t>venture</t>
  </si>
  <si>
    <t>notebook</t>
  </si>
  <si>
    <t>stove</t>
  </si>
  <si>
    <t>cane</t>
  </si>
  <si>
    <t>dolly</t>
  </si>
  <si>
    <t>politician</t>
  </si>
  <si>
    <t>sofia</t>
  </si>
  <si>
    <t>pentagon</t>
  </si>
  <si>
    <t>efficient</t>
  </si>
  <si>
    <t>parliament</t>
  </si>
  <si>
    <t>donny</t>
  </si>
  <si>
    <t>radius</t>
  </si>
  <si>
    <t>spaghetti</t>
  </si>
  <si>
    <t>jackass</t>
  </si>
  <si>
    <t>whisky</t>
  </si>
  <si>
    <t>mattress</t>
  </si>
  <si>
    <t>barbie</t>
  </si>
  <si>
    <t>diplomatic</t>
  </si>
  <si>
    <t>virtue</t>
  </si>
  <si>
    <t>tray</t>
  </si>
  <si>
    <t>cartel</t>
  </si>
  <si>
    <t>pasta</t>
  </si>
  <si>
    <t>universal</t>
  </si>
  <si>
    <t>carrier</t>
  </si>
  <si>
    <t>turk</t>
  </si>
  <si>
    <t>cope</t>
  </si>
  <si>
    <t>lifestyle</t>
  </si>
  <si>
    <t>meth</t>
  </si>
  <si>
    <t>hay</t>
  </si>
  <si>
    <t>psychology</t>
  </si>
  <si>
    <t>fuse</t>
  </si>
  <si>
    <t>volcano</t>
  </si>
  <si>
    <t>terrorism</t>
  </si>
  <si>
    <t>layer</t>
  </si>
  <si>
    <t>photography</t>
  </si>
  <si>
    <t>initiative</t>
  </si>
  <si>
    <t>fag</t>
  </si>
  <si>
    <t>atomic</t>
  </si>
  <si>
    <t>discharge</t>
  </si>
  <si>
    <t>clayton</t>
  </si>
  <si>
    <t>protein</t>
  </si>
  <si>
    <t>pyramid</t>
  </si>
  <si>
    <t>café</t>
  </si>
  <si>
    <t>noisy</t>
  </si>
  <si>
    <t>newton</t>
  </si>
  <si>
    <t>millionaire</t>
  </si>
  <si>
    <t>publish</t>
  </si>
  <si>
    <t>banker</t>
  </si>
  <si>
    <t>crop</t>
  </si>
  <si>
    <t>sweaty</t>
  </si>
  <si>
    <t>biology</t>
  </si>
  <si>
    <t>sultan</t>
  </si>
  <si>
    <t>democratic</t>
  </si>
  <si>
    <t>countryside</t>
  </si>
  <si>
    <t>turkish</t>
  </si>
  <si>
    <t>advisor</t>
  </si>
  <si>
    <t>cheque</t>
  </si>
  <si>
    <t>douche</t>
  </si>
  <si>
    <t>plaza</t>
  </si>
  <si>
    <t>flashlight</t>
  </si>
  <si>
    <t>salon</t>
  </si>
  <si>
    <t>yuan</t>
  </si>
  <si>
    <t>empress</t>
  </si>
  <si>
    <t>womb</t>
  </si>
  <si>
    <t>baba</t>
  </si>
  <si>
    <t>supermarket</t>
  </si>
  <si>
    <t>texting</t>
  </si>
  <si>
    <t>boxer</t>
  </si>
  <si>
    <t>gulf</t>
  </si>
  <si>
    <t>comedian</t>
  </si>
  <si>
    <t>cafeteria</t>
  </si>
  <si>
    <t>clinton</t>
  </si>
  <si>
    <t>portland</t>
  </si>
  <si>
    <t>cunning</t>
  </si>
  <si>
    <t>merchandise</t>
  </si>
  <si>
    <t>automatically</t>
  </si>
  <si>
    <t>slippery</t>
  </si>
  <si>
    <t>spicy</t>
  </si>
  <si>
    <t>parlor</t>
  </si>
  <si>
    <t>vulcan</t>
  </si>
  <si>
    <t>courthouse</t>
  </si>
  <si>
    <t>wo</t>
  </si>
  <si>
    <t>cupboard</t>
  </si>
  <si>
    <t>merci</t>
  </si>
  <si>
    <t>airline</t>
  </si>
  <si>
    <t>airborne</t>
  </si>
  <si>
    <t>syrup</t>
  </si>
  <si>
    <t>alternate</t>
  </si>
  <si>
    <t>monte</t>
  </si>
  <si>
    <t>prototype</t>
  </si>
  <si>
    <t>bankrupt</t>
  </si>
  <si>
    <t>collective</t>
  </si>
  <si>
    <t>microphone</t>
  </si>
  <si>
    <t>category</t>
  </si>
  <si>
    <t>scholar</t>
  </si>
  <si>
    <t>rhyme</t>
  </si>
  <si>
    <t>dialogue</t>
  </si>
  <si>
    <t>ounce</t>
  </si>
  <si>
    <t>interpol</t>
  </si>
  <si>
    <t>relay</t>
  </si>
  <si>
    <t>rosemary</t>
  </si>
  <si>
    <t>hamburger</t>
  </si>
  <si>
    <t>mold</t>
  </si>
  <si>
    <t>parrot</t>
  </si>
  <si>
    <t>taco</t>
  </si>
  <si>
    <t>declaration</t>
  </si>
  <si>
    <t>liberal</t>
  </si>
  <si>
    <t>sissy</t>
  </si>
  <si>
    <t>microwave</t>
  </si>
  <si>
    <t>chalk</t>
  </si>
  <si>
    <t>sol</t>
  </si>
  <si>
    <t>psychologist</t>
  </si>
  <si>
    <t>banquet</t>
  </si>
  <si>
    <t>naples</t>
  </si>
  <si>
    <t>canvas</t>
  </si>
  <si>
    <t>atom</t>
  </si>
  <si>
    <t>infantry</t>
  </si>
  <si>
    <t>cartoon</t>
  </si>
  <si>
    <t>sanders</t>
  </si>
  <si>
    <t>backstage</t>
  </si>
  <si>
    <t>ban</t>
  </si>
  <si>
    <t>analyze</t>
  </si>
  <si>
    <t>marathon</t>
  </si>
  <si>
    <t>dynamic</t>
  </si>
  <si>
    <t>mat</t>
  </si>
  <si>
    <t>chimney</t>
  </si>
  <si>
    <t>radioactive</t>
  </si>
  <si>
    <t>stinky</t>
  </si>
  <si>
    <t>consequence</t>
  </si>
  <si>
    <t>indication</t>
  </si>
  <si>
    <t>ser</t>
  </si>
  <si>
    <t>lantern</t>
  </si>
  <si>
    <t>postcard</t>
  </si>
  <si>
    <t>culprit</t>
  </si>
  <si>
    <t>blouse</t>
  </si>
  <si>
    <t>paycheck</t>
  </si>
  <si>
    <t>module</t>
  </si>
  <si>
    <t>boulevard</t>
  </si>
  <si>
    <t>imminent</t>
  </si>
  <si>
    <t>charter</t>
  </si>
  <si>
    <t>mailbox</t>
  </si>
  <si>
    <t>moody</t>
  </si>
  <si>
    <t>trafficking</t>
  </si>
  <si>
    <t>bases</t>
  </si>
  <si>
    <t>speculation</t>
  </si>
  <si>
    <t>parachute</t>
  </si>
  <si>
    <t>depot</t>
  </si>
  <si>
    <t>mina</t>
  </si>
  <si>
    <t>metropolis</t>
  </si>
  <si>
    <t>caviar</t>
  </si>
  <si>
    <t>yan</t>
  </si>
  <si>
    <t>guru</t>
  </si>
  <si>
    <t>courtyard</t>
  </si>
  <si>
    <t>caravan</t>
  </si>
  <si>
    <t>sounding</t>
  </si>
  <si>
    <t>puss</t>
  </si>
  <si>
    <t>stressful</t>
  </si>
  <si>
    <t>wed</t>
  </si>
  <si>
    <t>patron</t>
  </si>
  <si>
    <t>tyson</t>
  </si>
  <si>
    <t>karaoke</t>
  </si>
  <si>
    <t>telly</t>
  </si>
  <si>
    <t>screenplay</t>
  </si>
  <si>
    <t>goo</t>
  </si>
  <si>
    <t>bikini</t>
  </si>
  <si>
    <t>cupcake</t>
  </si>
  <si>
    <t>latte</t>
  </si>
  <si>
    <t>paranoia</t>
  </si>
  <si>
    <t>firmly</t>
  </si>
  <si>
    <t>arsenal</t>
  </si>
  <si>
    <t>macho</t>
  </si>
  <si>
    <t>saloon</t>
  </si>
  <si>
    <t>hasty</t>
  </si>
  <si>
    <t>dairy</t>
  </si>
  <si>
    <t>chinatown</t>
  </si>
  <si>
    <t>istanbul</t>
  </si>
  <si>
    <t>whitey</t>
  </si>
  <si>
    <t>athens</t>
  </si>
  <si>
    <t>ducky</t>
  </si>
  <si>
    <t>finale</t>
  </si>
  <si>
    <t>neville</t>
  </si>
  <si>
    <t>rook</t>
  </si>
  <si>
    <t>golly</t>
  </si>
  <si>
    <t>woe</t>
  </si>
  <si>
    <t>fiery</t>
  </si>
  <si>
    <t>undress</t>
  </si>
  <si>
    <t>colonial</t>
  </si>
  <si>
    <t>gen</t>
  </si>
  <si>
    <t>onstage</t>
  </si>
  <si>
    <t>persian</t>
  </si>
  <si>
    <t>genesis</t>
  </si>
  <si>
    <t>princeton</t>
  </si>
  <si>
    <t>videotape</t>
  </si>
  <si>
    <t>quarry</t>
  </si>
  <si>
    <t>bullock</t>
  </si>
  <si>
    <t>chamberlain</t>
  </si>
  <si>
    <t>emerald</t>
  </si>
  <si>
    <t>layout</t>
  </si>
  <si>
    <t>melvin</t>
  </si>
  <si>
    <t>slash</t>
  </si>
  <si>
    <t>socialist</t>
  </si>
  <si>
    <t>economics</t>
  </si>
  <si>
    <t>cameraman</t>
  </si>
  <si>
    <t>charlene</t>
  </si>
  <si>
    <t>molecular</t>
  </si>
  <si>
    <t>screening</t>
  </si>
  <si>
    <t>cesar</t>
  </si>
  <si>
    <t>comfy</t>
  </si>
  <si>
    <t>sexuality</t>
  </si>
  <si>
    <t>airlock</t>
  </si>
  <si>
    <t>typically</t>
  </si>
  <si>
    <t>pastry</t>
  </si>
  <si>
    <t>algorithm</t>
  </si>
  <si>
    <t>typewriter</t>
  </si>
  <si>
    <t>peru</t>
  </si>
  <si>
    <t>toaster</t>
  </si>
  <si>
    <t>buddhist</t>
  </si>
  <si>
    <t>pancake</t>
  </si>
  <si>
    <t>toothpaste</t>
  </si>
  <si>
    <t>rosen</t>
  </si>
  <si>
    <t>chum</t>
  </si>
  <si>
    <t>dresser</t>
  </si>
  <si>
    <t>ivory</t>
  </si>
  <si>
    <t>paste</t>
  </si>
  <si>
    <t>morocco</t>
  </si>
  <si>
    <t>charleston</t>
  </si>
  <si>
    <t>textbook</t>
  </si>
  <si>
    <t>windy</t>
  </si>
  <si>
    <t>trustworthy</t>
  </si>
  <si>
    <t>modeling</t>
  </si>
  <si>
    <t>cheesy</t>
  </si>
  <si>
    <t>bankruptcy</t>
  </si>
  <si>
    <t>cognac</t>
  </si>
  <si>
    <t>syringe</t>
  </si>
  <si>
    <t>subtitle</t>
  </si>
  <si>
    <t>mater</t>
  </si>
  <si>
    <t>brutally</t>
  </si>
  <si>
    <t>representation</t>
  </si>
  <si>
    <t>carmine</t>
  </si>
  <si>
    <t>furry</t>
  </si>
  <si>
    <t>brutality</t>
  </si>
  <si>
    <t>caffeine</t>
  </si>
  <si>
    <t>slimy</t>
  </si>
  <si>
    <t>espresso</t>
  </si>
  <si>
    <t>budge</t>
  </si>
  <si>
    <t>socially</t>
  </si>
  <si>
    <t>pasha</t>
  </si>
  <si>
    <t>hindu</t>
  </si>
  <si>
    <t>checkpoint</t>
  </si>
  <si>
    <t>witty</t>
  </si>
  <si>
    <t>ultrasound</t>
  </si>
  <si>
    <t>espionage</t>
  </si>
  <si>
    <t>hamster</t>
  </si>
  <si>
    <t>aria</t>
  </si>
  <si>
    <t>cardboard</t>
  </si>
  <si>
    <t>speedy</t>
  </si>
  <si>
    <t>airfield</t>
  </si>
  <si>
    <t>cheeseburger</t>
  </si>
  <si>
    <t>accommodate</t>
  </si>
  <si>
    <t>volcanic</t>
  </si>
  <si>
    <t>allergy</t>
  </si>
  <si>
    <t>chic</t>
  </si>
  <si>
    <t>cappuccino</t>
  </si>
  <si>
    <t>dyke</t>
  </si>
  <si>
    <t>vaguely</t>
  </si>
  <si>
    <t>hygiene</t>
  </si>
  <si>
    <t>starter</t>
  </si>
  <si>
    <t>cipher</t>
  </si>
  <si>
    <t>internship</t>
  </si>
  <si>
    <t>vista</t>
  </si>
  <si>
    <t>brig</t>
  </si>
  <si>
    <t>alistair</t>
  </si>
  <si>
    <t>diplomat</t>
  </si>
  <si>
    <t>bolton</t>
  </si>
  <si>
    <t>ch</t>
  </si>
  <si>
    <t>millimeter</t>
  </si>
  <si>
    <t>fez</t>
  </si>
  <si>
    <t>controller</t>
  </si>
  <si>
    <t>amir</t>
  </si>
  <si>
    <t>selma</t>
  </si>
  <si>
    <t>coalition</t>
  </si>
  <si>
    <t>pouch</t>
  </si>
  <si>
    <t>hamburg</t>
  </si>
  <si>
    <t>vocabulary</t>
  </si>
  <si>
    <t>plaque</t>
  </si>
  <si>
    <t>barbarian</t>
  </si>
  <si>
    <t>ronny</t>
  </si>
  <si>
    <t>dicky</t>
  </si>
  <si>
    <t>texture</t>
  </si>
  <si>
    <t>crimson</t>
  </si>
  <si>
    <t>melancholy</t>
  </si>
  <si>
    <t>shah</t>
  </si>
  <si>
    <t>regroup</t>
  </si>
  <si>
    <t>diplomacy</t>
  </si>
  <si>
    <t>alejandro</t>
  </si>
  <si>
    <t>roadblock</t>
  </si>
  <si>
    <t>loco</t>
  </si>
  <si>
    <t>augustus</t>
  </si>
  <si>
    <t>mayonnaise</t>
  </si>
  <si>
    <t>rosy</t>
  </si>
  <si>
    <t>stalk</t>
  </si>
  <si>
    <t>tyre</t>
  </si>
  <si>
    <t>malaria</t>
  </si>
  <si>
    <t>undermine</t>
  </si>
  <si>
    <t>franny</t>
  </si>
  <si>
    <t>chucky</t>
  </si>
  <si>
    <t>kaiser</t>
  </si>
  <si>
    <t>newport</t>
  </si>
  <si>
    <t>hoop</t>
  </si>
  <si>
    <t>paramedic</t>
  </si>
  <si>
    <t>stylish</t>
  </si>
  <si>
    <t>literal</t>
  </si>
  <si>
    <t>genocide</t>
  </si>
  <si>
    <t>teeny</t>
  </si>
  <si>
    <t>broccoli</t>
  </si>
  <si>
    <t>bulldog</t>
  </si>
  <si>
    <t>chai</t>
  </si>
  <si>
    <t>sahib</t>
  </si>
  <si>
    <t>paranormal</t>
  </si>
  <si>
    <t>cedar</t>
  </si>
  <si>
    <t>ethnic</t>
  </si>
  <si>
    <t>manure</t>
  </si>
  <si>
    <t>oasis</t>
  </si>
  <si>
    <t>ballot</t>
  </si>
  <si>
    <t>macaroni</t>
  </si>
  <si>
    <t>snowy</t>
  </si>
  <si>
    <t>sesame</t>
  </si>
  <si>
    <t>mast</t>
  </si>
  <si>
    <t>cylinder</t>
  </si>
  <si>
    <t>adviser</t>
  </si>
  <si>
    <t>exhaustion</t>
  </si>
  <si>
    <t>mandate</t>
  </si>
  <si>
    <t>commend</t>
  </si>
  <si>
    <t>caramel</t>
  </si>
  <si>
    <t>blockade</t>
  </si>
  <si>
    <t>giddy</t>
  </si>
  <si>
    <t>fetish</t>
  </si>
  <si>
    <t>cheetah</t>
  </si>
  <si>
    <t>brochure</t>
  </si>
  <si>
    <t>marketplace</t>
  </si>
  <si>
    <t>conditioner</t>
  </si>
  <si>
    <t>bristol</t>
  </si>
  <si>
    <t>planetary</t>
  </si>
  <si>
    <t>afghan</t>
  </si>
  <si>
    <t>chinaman</t>
  </si>
  <si>
    <t>decipher</t>
  </si>
  <si>
    <t>democrat</t>
  </si>
  <si>
    <t>cheesecake</t>
  </si>
  <si>
    <t>sexist</t>
  </si>
  <si>
    <t>riverside</t>
  </si>
  <si>
    <t>psyche</t>
  </si>
  <si>
    <t>tulip</t>
  </si>
  <si>
    <t>charger</t>
  </si>
  <si>
    <t>roma</t>
  </si>
  <si>
    <t>hindi</t>
  </si>
  <si>
    <t>kemp</t>
  </si>
  <si>
    <t>mega</t>
  </si>
  <si>
    <t>etiquette</t>
  </si>
  <si>
    <t>airspace</t>
  </si>
  <si>
    <t>microscopic</t>
  </si>
  <si>
    <t>catchy</t>
  </si>
  <si>
    <t>miner</t>
  </si>
  <si>
    <t>actively</t>
  </si>
  <si>
    <t>wuss</t>
  </si>
  <si>
    <t>electrician</t>
  </si>
  <si>
    <t>visualize</t>
  </si>
  <si>
    <t>cabaret</t>
  </si>
  <si>
    <t>tragically</t>
  </si>
  <si>
    <t>unethical</t>
  </si>
  <si>
    <t>rosalie</t>
  </si>
  <si>
    <t>metallic</t>
  </si>
  <si>
    <t>philosophical</t>
  </si>
  <si>
    <t>geometry</t>
  </si>
  <si>
    <t>silicon</t>
  </si>
  <si>
    <t>accelerate</t>
  </si>
  <si>
    <t>camper</t>
  </si>
  <si>
    <t>activist</t>
  </si>
  <si>
    <t>tsar</t>
  </si>
  <si>
    <t>flattery</t>
  </si>
  <si>
    <t>jukebox</t>
  </si>
  <si>
    <t>affidavit</t>
  </si>
  <si>
    <t>dreary</t>
  </si>
  <si>
    <t>rematch</t>
  </si>
  <si>
    <t>disengage</t>
  </si>
  <si>
    <t>astronomy</t>
  </si>
  <si>
    <t>restart</t>
  </si>
  <si>
    <t>flashy</t>
  </si>
  <si>
    <t>flask</t>
  </si>
  <si>
    <t>canopy</t>
  </si>
  <si>
    <t>cheddar</t>
  </si>
  <si>
    <t>horde</t>
  </si>
  <si>
    <t>typhoon</t>
  </si>
  <si>
    <t>socialism</t>
  </si>
  <si>
    <t>illiterate</t>
  </si>
  <si>
    <t>dynamics</t>
  </si>
  <si>
    <t>airtight</t>
  </si>
  <si>
    <t>riviera</t>
  </si>
  <si>
    <t>algeria</t>
  </si>
  <si>
    <t>fiasco</t>
  </si>
  <si>
    <t>sinbad</t>
  </si>
  <si>
    <t>masturbation</t>
  </si>
  <si>
    <t>apt</t>
  </si>
  <si>
    <t>entrust</t>
  </si>
  <si>
    <t>rom</t>
  </si>
  <si>
    <t>unsure</t>
  </si>
  <si>
    <t>mart</t>
  </si>
  <si>
    <t>jackal</t>
  </si>
  <si>
    <t>bazaar</t>
  </si>
  <si>
    <t>namaste</t>
  </si>
  <si>
    <t>psychosis</t>
  </si>
  <si>
    <t>isa</t>
  </si>
  <si>
    <t>neatly</t>
  </si>
  <si>
    <t>corpus</t>
  </si>
  <si>
    <t>dharma</t>
  </si>
  <si>
    <t>hype</t>
  </si>
  <si>
    <t>harem</t>
  </si>
  <si>
    <t>ukrainian</t>
  </si>
  <si>
    <t>campfire</t>
  </si>
  <si>
    <t>fruitcake</t>
  </si>
  <si>
    <t>nightcap</t>
  </si>
  <si>
    <t>chas</t>
  </si>
  <si>
    <t>startle</t>
  </si>
  <si>
    <t>bey</t>
  </si>
  <si>
    <t>claustrophobic</t>
  </si>
  <si>
    <t>stow</t>
  </si>
  <si>
    <t>modify</t>
  </si>
  <si>
    <t>acceleration</t>
  </si>
  <si>
    <t>chaz</t>
  </si>
  <si>
    <t>nostalgia</t>
  </si>
  <si>
    <t>canon</t>
  </si>
  <si>
    <t>unofficial</t>
  </si>
  <si>
    <t>jefe</t>
  </si>
  <si>
    <t>patronize</t>
  </si>
  <si>
    <t>airway</t>
  </si>
  <si>
    <t>thermometer</t>
  </si>
  <si>
    <t>electron</t>
  </si>
  <si>
    <t>startup</t>
  </si>
  <si>
    <t>psychiatry</t>
  </si>
  <si>
    <t>creamy</t>
  </si>
  <si>
    <t>detest</t>
  </si>
  <si>
    <t>shawl</t>
  </si>
  <si>
    <t>fest</t>
  </si>
  <si>
    <t>slop</t>
  </si>
  <si>
    <t>lira</t>
  </si>
  <si>
    <t>campsite</t>
  </si>
  <si>
    <t>bazooka</t>
  </si>
  <si>
    <t>nostalgic</t>
  </si>
  <si>
    <t>fam</t>
  </si>
  <si>
    <t>addy</t>
  </si>
  <si>
    <t>alexa</t>
  </si>
  <si>
    <t>chink</t>
  </si>
  <si>
    <t>taxis</t>
  </si>
  <si>
    <t>brooch</t>
  </si>
  <si>
    <t>tumour</t>
  </si>
  <si>
    <t>yessir</t>
  </si>
  <si>
    <t>bowler</t>
  </si>
  <si>
    <t>bale</t>
  </si>
  <si>
    <t>middleton</t>
  </si>
  <si>
    <t>buttercup</t>
  </si>
  <si>
    <t>slang</t>
  </si>
  <si>
    <t>dossier</t>
  </si>
  <si>
    <t>lyra</t>
  </si>
  <si>
    <t>genome</t>
  </si>
  <si>
    <t>manifesto</t>
  </si>
  <si>
    <t>bony</t>
  </si>
  <si>
    <t>realization</t>
  </si>
  <si>
    <t>parry</t>
  </si>
  <si>
    <t>cartridge</t>
  </si>
  <si>
    <t>minefield</t>
  </si>
  <si>
    <t>char</t>
  </si>
  <si>
    <t>emir</t>
  </si>
  <si>
    <t>regeneration</t>
  </si>
  <si>
    <t>locomotive</t>
  </si>
  <si>
    <t>liter</t>
  </si>
  <si>
    <t>raisin</t>
  </si>
  <si>
    <t>toxicology</t>
  </si>
  <si>
    <t>molecule</t>
  </si>
  <si>
    <t>courteous</t>
  </si>
  <si>
    <t>authenticity</t>
  </si>
  <si>
    <t>monumental</t>
  </si>
  <si>
    <t>gazette</t>
  </si>
  <si>
    <t>pap</t>
  </si>
  <si>
    <t>discard</t>
  </si>
  <si>
    <t>programmer</t>
  </si>
  <si>
    <t>antisocial</t>
  </si>
  <si>
    <t>clifton</t>
  </si>
  <si>
    <t>arithmetic</t>
  </si>
  <si>
    <t>spraying</t>
  </si>
  <si>
    <t>chrome</t>
  </si>
  <si>
    <t>airstrip</t>
  </si>
  <si>
    <t>dooley</t>
  </si>
  <si>
    <t>icebox</t>
  </si>
  <si>
    <t>integration</t>
  </si>
  <si>
    <t>sicker</t>
  </si>
  <si>
    <t>rosewood</t>
  </si>
  <si>
    <t>eminent</t>
  </si>
  <si>
    <t>micro</t>
  </si>
  <si>
    <t>kennel</t>
  </si>
  <si>
    <t>bloc</t>
  </si>
  <si>
    <t>canton</t>
  </si>
  <si>
    <t>kebab</t>
  </si>
  <si>
    <t>ecosystem</t>
  </si>
  <si>
    <t>musket</t>
  </si>
  <si>
    <t>hairstyle</t>
  </si>
  <si>
    <t>elastic</t>
  </si>
  <si>
    <t>hazmat</t>
  </si>
  <si>
    <t>courtship</t>
  </si>
  <si>
    <t>trusty</t>
  </si>
  <si>
    <t>commandment</t>
  </si>
  <si>
    <t>stylist</t>
  </si>
  <si>
    <t>metre</t>
  </si>
  <si>
    <t>flashback</t>
  </si>
  <si>
    <t>sunscreen</t>
  </si>
  <si>
    <t>cannabis</t>
  </si>
  <si>
    <t>indies</t>
  </si>
  <si>
    <t>autobiography</t>
  </si>
  <si>
    <t>groupie</t>
  </si>
  <si>
    <t>distrust</t>
  </si>
  <si>
    <t>corvette</t>
  </si>
  <si>
    <t>abandonment</t>
  </si>
  <si>
    <t>recap</t>
  </si>
  <si>
    <t>microchip</t>
  </si>
  <si>
    <t>visually</t>
  </si>
  <si>
    <t>ideally</t>
  </si>
  <si>
    <t>chevalier</t>
  </si>
  <si>
    <t>optional</t>
  </si>
  <si>
    <t>tipsy</t>
  </si>
  <si>
    <t>facade</t>
  </si>
  <si>
    <t>reprogram</t>
  </si>
  <si>
    <t>adaptation</t>
  </si>
  <si>
    <t>laundromat</t>
  </si>
  <si>
    <t>parley</t>
  </si>
  <si>
    <t>taxpayer</t>
  </si>
  <si>
    <t>rosebud</t>
  </si>
  <si>
    <t>agile</t>
  </si>
  <si>
    <t>ensemble</t>
  </si>
  <si>
    <t>granville</t>
  </si>
  <si>
    <t>defcon</t>
  </si>
  <si>
    <t>matchmaker</t>
  </si>
  <si>
    <t>campaigning</t>
  </si>
  <si>
    <t>sitcom</t>
  </si>
  <si>
    <t>dismount</t>
  </si>
  <si>
    <t>toolbox</t>
  </si>
  <si>
    <t>wail</t>
  </si>
  <si>
    <t>lindy</t>
  </si>
  <si>
    <t>manifestation</t>
  </si>
  <si>
    <t>surly</t>
  </si>
  <si>
    <t>trendy</t>
  </si>
  <si>
    <t>warranty</t>
  </si>
  <si>
    <t>adventurer</t>
  </si>
  <si>
    <t>oxide</t>
  </si>
  <si>
    <t>spiritually</t>
  </si>
  <si>
    <t>genghis</t>
  </si>
  <si>
    <t>advisory</t>
  </si>
  <si>
    <t>upriver</t>
  </si>
  <si>
    <t>seville</t>
  </si>
  <si>
    <t>oxy</t>
  </si>
  <si>
    <t>buddhism</t>
  </si>
  <si>
    <t>blockbuster</t>
  </si>
  <si>
    <t>trustee</t>
  </si>
  <si>
    <t>gash</t>
  </si>
  <si>
    <t>ajax</t>
  </si>
  <si>
    <t>soundly</t>
  </si>
  <si>
    <t>checklist</t>
  </si>
  <si>
    <t>turban</t>
  </si>
  <si>
    <t>murat</t>
  </si>
  <si>
    <t>diddle</t>
  </si>
  <si>
    <t>czar</t>
  </si>
  <si>
    <t>docket</t>
  </si>
  <si>
    <t>tennyson</t>
  </si>
  <si>
    <t>watery</t>
  </si>
  <si>
    <t>anthropology</t>
  </si>
  <si>
    <t>musk</t>
  </si>
  <si>
    <t>lackey</t>
  </si>
  <si>
    <t>metric</t>
  </si>
  <si>
    <t>soundtrack</t>
  </si>
  <si>
    <t>midair</t>
  </si>
  <si>
    <t>problemo</t>
  </si>
  <si>
    <t>bulgaria</t>
  </si>
  <si>
    <t>scientology</t>
  </si>
  <si>
    <t>nifty</t>
  </si>
  <si>
    <t>beret</t>
  </si>
  <si>
    <t>bureaucrat</t>
  </si>
  <si>
    <t>uganda</t>
  </si>
  <si>
    <t>integral</t>
  </si>
  <si>
    <t>rapport</t>
  </si>
  <si>
    <t>bridger</t>
  </si>
  <si>
    <t>antelope</t>
  </si>
  <si>
    <t>bulge</t>
  </si>
  <si>
    <t>ebony</t>
  </si>
  <si>
    <t>sarajevo</t>
  </si>
  <si>
    <t>coca</t>
  </si>
  <si>
    <t>blockhead</t>
  </si>
  <si>
    <t>socialize</t>
  </si>
  <si>
    <t>alcoholism</t>
  </si>
  <si>
    <t>bullpen</t>
  </si>
  <si>
    <t>roundabout</t>
  </si>
  <si>
    <t>peruvian</t>
  </si>
  <si>
    <t>mistrust</t>
  </si>
  <si>
    <t>guitarist</t>
  </si>
  <si>
    <t>gnarly</t>
  </si>
  <si>
    <t>bullseye</t>
  </si>
  <si>
    <t>airship</t>
  </si>
  <si>
    <t>psychopathic</t>
  </si>
  <si>
    <t>sprain</t>
  </si>
  <si>
    <t>crème</t>
  </si>
  <si>
    <t>popo</t>
  </si>
  <si>
    <t>montage</t>
  </si>
  <si>
    <t>carte</t>
  </si>
  <si>
    <t>stony</t>
  </si>
  <si>
    <t>admiralty</t>
  </si>
  <si>
    <t>baseline</t>
  </si>
  <si>
    <t>sandbox</t>
  </si>
  <si>
    <t>theology</t>
  </si>
  <si>
    <t>letterman</t>
  </si>
  <si>
    <t>coupe</t>
  </si>
  <si>
    <t>sou</t>
  </si>
  <si>
    <t>fedex</t>
  </si>
  <si>
    <t>integrate</t>
  </si>
  <si>
    <t>townspeople</t>
  </si>
  <si>
    <t>idealistic</t>
  </si>
  <si>
    <t>interactive</t>
  </si>
  <si>
    <t>oda</t>
  </si>
  <si>
    <t>bulgarian</t>
  </si>
  <si>
    <t>grubby</t>
  </si>
  <si>
    <t>quiche</t>
  </si>
  <si>
    <t>paralegal</t>
  </si>
  <si>
    <t>hummus</t>
  </si>
  <si>
    <t>nowt</t>
  </si>
  <si>
    <t>patronage</t>
  </si>
  <si>
    <t>newsletter</t>
  </si>
  <si>
    <t>expressway</t>
  </si>
  <si>
    <t>apricot</t>
  </si>
  <si>
    <t>freestyle</t>
  </si>
  <si>
    <t>typhoid</t>
  </si>
  <si>
    <t>pistachio</t>
  </si>
  <si>
    <t>portman</t>
  </si>
  <si>
    <t>capa</t>
  </si>
  <si>
    <t>blockage</t>
  </si>
  <si>
    <t>physique</t>
  </si>
  <si>
    <t>expressly</t>
  </si>
  <si>
    <t>partition</t>
  </si>
  <si>
    <t>indigo</t>
  </si>
  <si>
    <t>immaterial</t>
  </si>
  <si>
    <t>lidocaine</t>
  </si>
  <si>
    <t>kiosk</t>
  </si>
  <si>
    <t>counterintelligence</t>
  </si>
  <si>
    <t>monogamy</t>
  </si>
  <si>
    <t>bilge</t>
  </si>
  <si>
    <t>pasty</t>
  </si>
  <si>
    <t>belay</t>
  </si>
  <si>
    <t>elemental</t>
  </si>
  <si>
    <t>aberration</t>
  </si>
  <si>
    <t>moldy</t>
  </si>
  <si>
    <t>pastrami</t>
  </si>
  <si>
    <t>counterpart</t>
  </si>
  <si>
    <t>palette</t>
  </si>
  <si>
    <t>fairbanks</t>
  </si>
  <si>
    <t>wikipedia</t>
  </si>
  <si>
    <t>commandeer</t>
  </si>
  <si>
    <t>remodel</t>
  </si>
  <si>
    <t>counteract</t>
  </si>
  <si>
    <t>gesundheit</t>
  </si>
  <si>
    <t>algerian</t>
  </si>
  <si>
    <t>speakerphone</t>
  </si>
  <si>
    <t>rhubarb</t>
  </si>
  <si>
    <t>simpleton</t>
  </si>
  <si>
    <t>séance</t>
  </si>
  <si>
    <t>tater</t>
  </si>
  <si>
    <t>jaeger</t>
  </si>
  <si>
    <t>clipboard</t>
  </si>
  <si>
    <t>airman</t>
  </si>
  <si>
    <t>mosaic</t>
  </si>
  <si>
    <t>yoghurt</t>
  </si>
  <si>
    <t>notable</t>
  </si>
  <si>
    <t>bankroll</t>
  </si>
  <si>
    <t>drowsy</t>
  </si>
  <si>
    <t>advisable</t>
  </si>
  <si>
    <t>litre</t>
  </si>
  <si>
    <t>kam</t>
  </si>
  <si>
    <t>microfilm</t>
  </si>
  <si>
    <t>molest</t>
  </si>
  <si>
    <t>lunchbox</t>
  </si>
  <si>
    <t>cirque</t>
  </si>
  <si>
    <t>scoreboard</t>
  </si>
  <si>
    <t>policewoman</t>
  </si>
  <si>
    <t>proactive</t>
  </si>
  <si>
    <t>loudspeaker</t>
  </si>
  <si>
    <t>causeway</t>
  </si>
  <si>
    <t>kneecap</t>
  </si>
  <si>
    <t>flaky</t>
  </si>
  <si>
    <t>riverdale</t>
  </si>
  <si>
    <t>archaic</t>
  </si>
  <si>
    <t>onscreen</t>
  </si>
  <si>
    <t>supersonic</t>
  </si>
  <si>
    <t>barrio</t>
  </si>
  <si>
    <t>calamari</t>
  </si>
  <si>
    <t>tribeca</t>
  </si>
  <si>
    <t>citrus</t>
  </si>
  <si>
    <t>mozzarella</t>
  </si>
  <si>
    <t>largescale</t>
  </si>
  <si>
    <t>syringes</t>
  </si>
  <si>
    <t>theorem</t>
  </si>
  <si>
    <t>coachman</t>
  </si>
  <si>
    <t>uppity</t>
  </si>
  <si>
    <t>chromosome</t>
  </si>
  <si>
    <t>webcam</t>
  </si>
  <si>
    <t>competence</t>
  </si>
  <si>
    <t>billiards</t>
  </si>
  <si>
    <t>screenwriter</t>
  </si>
  <si>
    <t>jilly</t>
  </si>
  <si>
    <t>trending</t>
  </si>
  <si>
    <t>straitjacket</t>
  </si>
  <si>
    <t>balkans</t>
  </si>
  <si>
    <t>finalize</t>
  </si>
  <si>
    <t>musa</t>
  </si>
  <si>
    <t>planetarium</t>
  </si>
  <si>
    <t>taxicab</t>
  </si>
  <si>
    <t>advisement</t>
  </si>
  <si>
    <t>mook</t>
  </si>
  <si>
    <t>ope</t>
  </si>
  <si>
    <t>offsite</t>
  </si>
  <si>
    <t>stockpile</t>
  </si>
  <si>
    <t>teacup</t>
  </si>
  <si>
    <t>banal</t>
  </si>
  <si>
    <t>acrobat</t>
  </si>
  <si>
    <t>gat</t>
  </si>
  <si>
    <t>depository</t>
  </si>
  <si>
    <t>subtext</t>
  </si>
  <si>
    <t>indochina</t>
  </si>
  <si>
    <t>psychoanalysis</t>
  </si>
  <si>
    <t>keynote</t>
  </si>
  <si>
    <t>peri</t>
  </si>
  <si>
    <t>idealism</t>
  </si>
  <si>
    <t>precrime</t>
  </si>
  <si>
    <t>carmel</t>
  </si>
  <si>
    <t>riverbank</t>
  </si>
  <si>
    <t>chiffre</t>
  </si>
  <si>
    <t>ankara</t>
  </si>
  <si>
    <t>kazan</t>
  </si>
  <si>
    <t>methodology</t>
  </si>
  <si>
    <t>semifinal</t>
  </si>
  <si>
    <t>witsec</t>
  </si>
  <si>
    <t>lamppost</t>
  </si>
  <si>
    <t>turnbull</t>
  </si>
  <si>
    <t>upstart</t>
  </si>
  <si>
    <t>livery</t>
  </si>
  <si>
    <t>sonnet</t>
  </si>
  <si>
    <t>recheck</t>
  </si>
  <si>
    <t>statistic</t>
  </si>
  <si>
    <t>wicket</t>
  </si>
  <si>
    <t>itis</t>
  </si>
  <si>
    <t>gaffer</t>
  </si>
  <si>
    <t>kohl</t>
  </si>
  <si>
    <t>alastair</t>
  </si>
  <si>
    <t>characterize</t>
  </si>
  <si>
    <t>blacky</t>
  </si>
  <si>
    <t>catholicism</t>
  </si>
  <si>
    <t>bruges</t>
  </si>
  <si>
    <t>facto</t>
  </si>
  <si>
    <t>panicky</t>
  </si>
  <si>
    <t>candyman</t>
  </si>
  <si>
    <t>methodist</t>
  </si>
  <si>
    <t>vizier</t>
  </si>
  <si>
    <t>energon</t>
  </si>
  <si>
    <t>snooty</t>
  </si>
  <si>
    <t>soundproof</t>
  </si>
  <si>
    <t>agha</t>
  </si>
  <si>
    <t>molding</t>
  </si>
  <si>
    <t>vidya</t>
  </si>
  <si>
    <t>hacienda</t>
  </si>
  <si>
    <t>whammy</t>
  </si>
  <si>
    <t>starbase</t>
  </si>
  <si>
    <t>pantheon</t>
  </si>
  <si>
    <t>stewed</t>
  </si>
  <si>
    <t>shale</t>
  </si>
  <si>
    <t>clave</t>
  </si>
  <si>
    <t>shoebox</t>
  </si>
  <si>
    <t>trafficker</t>
  </si>
  <si>
    <t>spatula</t>
  </si>
  <si>
    <t>mettle</t>
  </si>
  <si>
    <t>sugarcoat</t>
  </si>
  <si>
    <t>toasty</t>
  </si>
  <si>
    <t>cray</t>
  </si>
  <si>
    <t>baseman</t>
  </si>
  <si>
    <t>periodically</t>
  </si>
  <si>
    <t>gaylord</t>
  </si>
  <si>
    <t>plucky</t>
  </si>
  <si>
    <t>hammy</t>
  </si>
  <si>
    <t>equinox</t>
  </si>
  <si>
    <t>decadence</t>
  </si>
  <si>
    <t>windscreen</t>
  </si>
  <si>
    <t>blocker</t>
  </si>
  <si>
    <t>cappie</t>
  </si>
  <si>
    <t>unbutton</t>
  </si>
  <si>
    <t>hippopotamus</t>
  </si>
  <si>
    <t>pally</t>
  </si>
  <si>
    <t>campo</t>
  </si>
  <si>
    <t>bulky</t>
  </si>
  <si>
    <t>designate</t>
  </si>
  <si>
    <t>universally</t>
  </si>
  <si>
    <t>gearbox</t>
  </si>
  <si>
    <t>skeletal</t>
  </si>
  <si>
    <t>checker</t>
  </si>
  <si>
    <t>gyro</t>
  </si>
  <si>
    <t>millionth</t>
  </si>
  <si>
    <t>matchmaking</t>
  </si>
  <si>
    <t>entropy</t>
  </si>
  <si>
    <t>bravado</t>
  </si>
  <si>
    <t>alteration</t>
  </si>
  <si>
    <t>drawbridge</t>
  </si>
  <si>
    <t>authenticate</t>
  </si>
  <si>
    <t>auditory</t>
  </si>
  <si>
    <t>keycard</t>
  </si>
  <si>
    <t>newsflash</t>
  </si>
  <si>
    <t>gentile</t>
  </si>
  <si>
    <t>adaptable</t>
  </si>
  <si>
    <t>balkan</t>
  </si>
  <si>
    <t>terminology</t>
  </si>
  <si>
    <t>keyser</t>
  </si>
  <si>
    <t>winky</t>
  </si>
  <si>
    <t>corsage</t>
  </si>
  <si>
    <t>finalist</t>
  </si>
  <si>
    <t>anemic</t>
  </si>
  <si>
    <t>chambermaid</t>
  </si>
  <si>
    <t>wifey</t>
  </si>
  <si>
    <t>dressmaker</t>
  </si>
  <si>
    <t>wordy</t>
  </si>
  <si>
    <t>seance</t>
  </si>
  <si>
    <t>kamp</t>
  </si>
  <si>
    <t>browse</t>
  </si>
  <si>
    <t>chalky</t>
  </si>
  <si>
    <t>psychosomatic</t>
  </si>
  <si>
    <t>camcorder</t>
  </si>
  <si>
    <t>bullfighter</t>
  </si>
  <si>
    <t>ethically</t>
  </si>
  <si>
    <t>porterhouse</t>
  </si>
  <si>
    <t>transsexual</t>
  </si>
  <si>
    <t>coffeehouse</t>
  </si>
  <si>
    <t>unsound</t>
  </si>
  <si>
    <t>familia</t>
  </si>
  <si>
    <t>villainy</t>
  </si>
  <si>
    <t>industrious</t>
  </si>
  <si>
    <t>layover</t>
  </si>
  <si>
    <t>electrocute</t>
  </si>
  <si>
    <t>nettie</t>
  </si>
  <si>
    <t>slattery</t>
  </si>
  <si>
    <t>masa</t>
  </si>
  <si>
    <t>familial</t>
  </si>
  <si>
    <t>gam</t>
  </si>
  <si>
    <t>racy</t>
  </si>
  <si>
    <t>systemic</t>
  </si>
  <si>
    <t>molar</t>
  </si>
  <si>
    <t>cheetos</t>
  </si>
  <si>
    <t>sandal</t>
  </si>
  <si>
    <t>interagency</t>
  </si>
  <si>
    <t>paramilitary</t>
  </si>
  <si>
    <t>inbox</t>
  </si>
  <si>
    <t>bullhorn</t>
  </si>
  <si>
    <t>copter</t>
  </si>
  <si>
    <t>hodja</t>
  </si>
  <si>
    <t>amethyst</t>
  </si>
  <si>
    <t>bulger</t>
  </si>
  <si>
    <t>haughty</t>
  </si>
  <si>
    <t>ethanol</t>
  </si>
  <si>
    <t>broach</t>
  </si>
  <si>
    <t>yahtzee</t>
  </si>
  <si>
    <t>hygienist</t>
  </si>
  <si>
    <t>airliner</t>
  </si>
  <si>
    <t>evoke</t>
  </si>
  <si>
    <t>smokescreen</t>
  </si>
  <si>
    <t>sugary</t>
  </si>
  <si>
    <t>sexting</t>
  </si>
  <si>
    <t>calorie</t>
  </si>
  <si>
    <t>sherbet</t>
  </si>
  <si>
    <t>margarine</t>
  </si>
  <si>
    <t>aerosol</t>
  </si>
  <si>
    <t>taxation</t>
  </si>
  <si>
    <t>musically</t>
  </si>
  <si>
    <t>sourpuss</t>
  </si>
  <si>
    <t>mirza</t>
  </si>
  <si>
    <t>libra</t>
  </si>
  <si>
    <t>neapolitan</t>
  </si>
  <si>
    <t>socialite</t>
  </si>
  <si>
    <t>marrakech</t>
  </si>
  <si>
    <t>telethon</t>
  </si>
  <si>
    <t>barometer</t>
  </si>
  <si>
    <t>footnote</t>
  </si>
  <si>
    <t>matchbook</t>
  </si>
  <si>
    <t>stingray</t>
  </si>
  <si>
    <t>papillon</t>
  </si>
  <si>
    <t>scaly</t>
  </si>
  <si>
    <t>megaphone</t>
  </si>
  <si>
    <t>chessboard</t>
  </si>
  <si>
    <t>barbarous</t>
  </si>
  <si>
    <t>downriver</t>
  </si>
  <si>
    <t>cakewalk</t>
  </si>
  <si>
    <t>parlay</t>
  </si>
  <si>
    <t>medley</t>
  </si>
  <si>
    <t>internment</t>
  </si>
  <si>
    <t>chatterbox</t>
  </si>
  <si>
    <t>cellblock</t>
  </si>
  <si>
    <t>redesign</t>
  </si>
  <si>
    <t>counterclockwise</t>
  </si>
  <si>
    <t>lusty</t>
  </si>
  <si>
    <t>airy</t>
  </si>
  <si>
    <t>airbag</t>
  </si>
  <si>
    <t>appleton</t>
  </si>
  <si>
    <t>matchbox</t>
  </si>
  <si>
    <t>athenian</t>
  </si>
  <si>
    <t>anime</t>
  </si>
  <si>
    <t>oka</t>
  </si>
  <si>
    <t>counterproductive</t>
  </si>
  <si>
    <t>porta</t>
  </si>
  <si>
    <t>riverbed</t>
  </si>
  <si>
    <t>riverton</t>
  </si>
  <si>
    <t>baseless</t>
  </si>
  <si>
    <t>farsi</t>
  </si>
  <si>
    <t>theological</t>
  </si>
  <si>
    <t>rolodex</t>
  </si>
  <si>
    <t>subzero</t>
  </si>
  <si>
    <t>tester</t>
  </si>
  <si>
    <t>tryst</t>
  </si>
  <si>
    <t>sorbet</t>
  </si>
  <si>
    <t>shoal</t>
  </si>
  <si>
    <t>materialistic</t>
  </si>
  <si>
    <t>bellybutton</t>
  </si>
  <si>
    <t>primrose</t>
  </si>
  <si>
    <t>offstage</t>
  </si>
  <si>
    <t>millet</t>
  </si>
  <si>
    <t>airlift</t>
  </si>
  <si>
    <t>countryman</t>
  </si>
  <si>
    <t>charlestown</t>
  </si>
  <si>
    <t>exhaustive</t>
  </si>
  <si>
    <t>portside</t>
  </si>
  <si>
    <t>macarena</t>
  </si>
  <si>
    <t>linguistic</t>
  </si>
  <si>
    <t>fjord</t>
  </si>
  <si>
    <t>bally</t>
  </si>
  <si>
    <t>barbary</t>
  </si>
  <si>
    <t>centennial</t>
  </si>
  <si>
    <t>parable</t>
  </si>
  <si>
    <t>telecast</t>
  </si>
  <si>
    <t>virtuoso</t>
  </si>
  <si>
    <t>bedchamber</t>
  </si>
  <si>
    <t>singleton</t>
  </si>
  <si>
    <t>hora</t>
  </si>
  <si>
    <t>chromium</t>
  </si>
  <si>
    <t>sunblock</t>
  </si>
  <si>
    <t>courtside</t>
  </si>
  <si>
    <t>matchup</t>
  </si>
  <si>
    <t>overlay</t>
  </si>
  <si>
    <t>nonny</t>
  </si>
  <si>
    <t>psychoanalyst</t>
  </si>
  <si>
    <t>redress</t>
  </si>
  <si>
    <t>memsahib</t>
  </si>
  <si>
    <t>baritone</t>
  </si>
  <si>
    <t>atypical</t>
  </si>
  <si>
    <t>mellon</t>
  </si>
  <si>
    <t>napoli</t>
  </si>
  <si>
    <t>hyperactive</t>
  </si>
  <si>
    <t>kismet</t>
  </si>
  <si>
    <t>colonize</t>
  </si>
  <si>
    <t>materialize</t>
  </si>
  <si>
    <t>exoskeleton</t>
  </si>
  <si>
    <t>zuckerberg</t>
  </si>
  <si>
    <t>effendi</t>
  </si>
  <si>
    <t>substandard</t>
  </si>
  <si>
    <t>leer</t>
  </si>
  <si>
    <t>countermeasure</t>
  </si>
  <si>
    <t>artefact</t>
  </si>
  <si>
    <t>cline</t>
  </si>
  <si>
    <t>boxcar</t>
  </si>
  <si>
    <t>notepad</t>
  </si>
  <si>
    <t>brutish</t>
  </si>
  <si>
    <t>ballon</t>
  </si>
  <si>
    <t>airspeed</t>
  </si>
  <si>
    <t>microbe</t>
  </si>
  <si>
    <t>sultana</t>
  </si>
  <si>
    <t>bahadur</t>
  </si>
  <si>
    <t>adaptive</t>
  </si>
  <si>
    <t>zoltan</t>
  </si>
  <si>
    <t>layup</t>
  </si>
  <si>
    <t>megamind</t>
  </si>
  <si>
    <t>phalanx</t>
  </si>
  <si>
    <t>coakley</t>
  </si>
  <si>
    <t>pueblo</t>
  </si>
  <si>
    <t>letterhead</t>
  </si>
  <si>
    <t>linguistics</t>
  </si>
  <si>
    <t>netting</t>
  </si>
  <si>
    <t>feck</t>
  </si>
  <si>
    <t>lockbox</t>
  </si>
  <si>
    <t>overactive</t>
  </si>
  <si>
    <t>ultrasonic</t>
  </si>
  <si>
    <t>electrics</t>
  </si>
  <si>
    <t>campground</t>
  </si>
  <si>
    <t>uzbekistan</t>
  </si>
  <si>
    <t>shrub</t>
  </si>
  <si>
    <t>buttery</t>
  </si>
  <si>
    <t>hypoxia</t>
  </si>
  <si>
    <t>airhead</t>
  </si>
  <si>
    <t>whimsy</t>
  </si>
  <si>
    <t>spectrometer</t>
  </si>
  <si>
    <t>altimeter</t>
  </si>
  <si>
    <t>orchestrate</t>
  </si>
  <si>
    <t>coolie</t>
  </si>
  <si>
    <t>shish</t>
  </si>
  <si>
    <t>lowery</t>
  </si>
  <si>
    <t>modus</t>
  </si>
  <si>
    <t>westport</t>
  </si>
  <si>
    <t>fishbowl</t>
  </si>
  <si>
    <t>dennison</t>
  </si>
  <si>
    <t>coffeemaker</t>
  </si>
  <si>
    <t>campion</t>
  </si>
  <si>
    <t>bullfight</t>
  </si>
  <si>
    <t>sexism</t>
  </si>
  <si>
    <t>ilk</t>
  </si>
  <si>
    <t>engulf</t>
  </si>
  <si>
    <t>stocky</t>
  </si>
  <si>
    <t>polygamy</t>
  </si>
  <si>
    <t>bullcrap</t>
  </si>
  <si>
    <t>megaton</t>
  </si>
  <si>
    <t>sugarfree</t>
  </si>
  <si>
    <t>agitate</t>
  </si>
  <si>
    <t>aerodynamic</t>
  </si>
  <si>
    <t>billet</t>
  </si>
  <si>
    <t>gaiety</t>
  </si>
  <si>
    <t>cheswick</t>
  </si>
  <si>
    <t>conman</t>
  </si>
  <si>
    <t>parolee</t>
  </si>
  <si>
    <t>sugarman</t>
  </si>
  <si>
    <t>bigamy</t>
  </si>
  <si>
    <t>agassi</t>
  </si>
  <si>
    <t>mensa</t>
  </si>
  <si>
    <t>emoji</t>
  </si>
  <si>
    <t>vox</t>
  </si>
  <si>
    <t>competency</t>
  </si>
  <si>
    <t>taxidermy</t>
  </si>
  <si>
    <t>theorist</t>
  </si>
  <si>
    <t>reanimation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</si>
</sst>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IFERROR(__xludf.DUMMYFUNCTION("GOOGLETRANSLATE(A2,""en"",""tr"")"),"yapmak")</f>
        <v>yapmak</v>
      </c>
    </row>
    <row r="3">
      <c r="A3" s="3" t="s">
        <v>3</v>
      </c>
      <c r="B3" s="4" t="str">
        <f>IFERROR(__xludf.DUMMYFUNCTION("GOOGLETRANSLATE(A3,""en"",""tr"")"),"benim")</f>
        <v>benim</v>
      </c>
    </row>
    <row r="4">
      <c r="A4" s="3" t="s">
        <v>4</v>
      </c>
      <c r="B4" s="4" t="str">
        <f>IFERROR(__xludf.DUMMYFUNCTION("GOOGLETRANSLATE(A4,""en"",""tr"")"),"olabilmek")</f>
        <v>olabilmek</v>
      </c>
    </row>
    <row r="5">
      <c r="A5" s="3" t="s">
        <v>5</v>
      </c>
      <c r="B5" s="4" t="str">
        <f>IFERROR(__xludf.DUMMYFUNCTION("GOOGLETRANSLATE(A5,""en"",""tr"")"),"böyle")</f>
        <v>böyle</v>
      </c>
    </row>
    <row r="6">
      <c r="A6" s="3" t="s">
        <v>6</v>
      </c>
      <c r="B6" s="4" t="str">
        <f>IFERROR(__xludf.DUMMYFUNCTION("GOOGLETRANSLATE(A6,""en"",""tr"")"),"gel")</f>
        <v>gel</v>
      </c>
    </row>
    <row r="7">
      <c r="A7" s="3" t="s">
        <v>7</v>
      </c>
      <c r="B7" s="4" t="str">
        <f>IFERROR(__xludf.DUMMYFUNCTION("GOOGLETRANSLATE(A7,""en"",""tr"")"),"gibi")</f>
        <v>gibi</v>
      </c>
    </row>
    <row r="8">
      <c r="A8" s="3" t="s">
        <v>8</v>
      </c>
      <c r="B8" s="4" t="str">
        <f>IFERROR(__xludf.DUMMYFUNCTION("GOOGLETRANSLATE(A8,""en"",""tr"")"),"insanlar")</f>
        <v>insanlar</v>
      </c>
    </row>
    <row r="9">
      <c r="A9" s="3" t="s">
        <v>9</v>
      </c>
      <c r="B9" s="4" t="str">
        <f>IFERROR(__xludf.DUMMYFUNCTION("GOOGLETRANSLATE(A9,""en"",""tr"")"),"hiç")</f>
        <v>hiç</v>
      </c>
    </row>
    <row r="10">
      <c r="A10" s="3" t="s">
        <v>10</v>
      </c>
      <c r="B10" s="4" t="str">
        <f>IFERROR(__xludf.DUMMYFUNCTION("GOOGLETRANSLATE(A10,""en"",""tr"")"),"Elbette")</f>
        <v>Elbette</v>
      </c>
    </row>
    <row r="11">
      <c r="A11" s="3" t="s">
        <v>11</v>
      </c>
      <c r="B11" s="4" t="str">
        <f>IFERROR(__xludf.DUMMYFUNCTION("GOOGLETRANSLATE(A11,""en"",""tr"")"),"Sayın")</f>
        <v>Sayın</v>
      </c>
    </row>
    <row r="12">
      <c r="A12" s="3" t="s">
        <v>12</v>
      </c>
      <c r="B12" s="4" t="str">
        <f>IFERROR(__xludf.DUMMYFUNCTION("GOOGLETRANSLATE(A12,""en"",""tr"")"),"İş")</f>
        <v>İş</v>
      </c>
    </row>
    <row r="13">
      <c r="A13" s="3" t="s">
        <v>13</v>
      </c>
      <c r="B13" s="4" t="str">
        <f>IFERROR(__xludf.DUMMYFUNCTION("GOOGLETRANSLATE(A13,""en"",""tr"")"),"etrafında")</f>
        <v>etrafında</v>
      </c>
    </row>
    <row r="14">
      <c r="A14" s="3" t="s">
        <v>14</v>
      </c>
      <c r="B14" s="4" t="str">
        <f>IFERROR(__xludf.DUMMYFUNCTION("GOOGLETRANSLATE(A14,""en"",""tr"")"),"iyi")</f>
        <v>iyi</v>
      </c>
    </row>
    <row r="15">
      <c r="A15" s="3" t="s">
        <v>15</v>
      </c>
      <c r="B15" s="4" t="str">
        <f>IFERROR(__xludf.DUMMYFUNCTION("GOOGLETRANSLATE(A15,""en"",""tr"")"),"Güzel")</f>
        <v>Güzel</v>
      </c>
    </row>
    <row r="16">
      <c r="A16" s="3" t="s">
        <v>16</v>
      </c>
      <c r="B16" s="4" t="str">
        <f>IFERROR(__xludf.DUMMYFUNCTION("GOOGLETRANSLATE(A16,""en"",""tr"")"),"tür")</f>
        <v>tür</v>
      </c>
    </row>
    <row r="17">
      <c r="A17" s="3" t="s">
        <v>17</v>
      </c>
      <c r="B17" s="4" t="str">
        <f>IFERROR(__xludf.DUMMYFUNCTION("GOOGLETRANSLATE(A17,""en"",""tr"")"),"oğul")</f>
        <v>oğul</v>
      </c>
    </row>
    <row r="18">
      <c r="A18" s="3" t="s">
        <v>18</v>
      </c>
      <c r="B18" s="4" t="str">
        <f>IFERROR(__xludf.DUMMYFUNCTION("GOOGLETRANSLATE(A18,""en"",""tr"")"),"Başlat")</f>
        <v>Başlat</v>
      </c>
    </row>
    <row r="19">
      <c r="A19" s="3" t="s">
        <v>19</v>
      </c>
      <c r="B19" s="4" t="str">
        <f>IFERROR(__xludf.DUMMYFUNCTION("GOOGLETRANSLATE(A19,""en"",""tr"")"),"Önemli olmak")</f>
        <v>Önemli olmak</v>
      </c>
    </row>
    <row r="20">
      <c r="A20" s="3" t="s">
        <v>20</v>
      </c>
      <c r="B20" s="4" t="str">
        <f>IFERROR(__xludf.DUMMYFUNCTION("GOOGLETRANSLATE(A20,""en"",""tr"")"),"sorun")</f>
        <v>sorun</v>
      </c>
    </row>
    <row r="21">
      <c r="A21" s="3" t="s">
        <v>21</v>
      </c>
      <c r="B21" s="4" t="str">
        <f>IFERROR(__xludf.DUMMYFUNCTION("GOOGLETRANSLATE(A21,""en"",""tr"")"),"okul")</f>
        <v>okul</v>
      </c>
    </row>
    <row r="22">
      <c r="A22" s="3" t="s">
        <v>22</v>
      </c>
      <c r="B22" s="4" t="str">
        <f>IFERROR(__xludf.DUMMYFUNCTION("GOOGLETRANSLATE(A22,""en"",""tr"")"),"ayrıca")</f>
        <v>ayrıca</v>
      </c>
    </row>
    <row r="23">
      <c r="A23" s="3" t="s">
        <v>23</v>
      </c>
      <c r="B23" s="4" t="str">
        <f>IFERROR(__xludf.DUMMYFUNCTION("GOOGLETRANSLATE(A23,""en"",""tr"")"),"polis")</f>
        <v>polis</v>
      </c>
    </row>
    <row r="24">
      <c r="A24" s="3" t="s">
        <v>24</v>
      </c>
      <c r="B24" s="4" t="str">
        <f>IFERROR(__xludf.DUMMYFUNCTION("GOOGLETRANSLATE(A24,""en"",""tr"")"),"telefon")</f>
        <v>telefon</v>
      </c>
    </row>
    <row r="25">
      <c r="A25" s="3" t="s">
        <v>25</v>
      </c>
      <c r="B25" s="4" t="str">
        <f>IFERROR(__xludf.DUMMYFUNCTION("GOOGLETRANSLATE(A25,""en"",""tr"")"),"Kontrol")</f>
        <v>Kontrol</v>
      </c>
    </row>
    <row r="26">
      <c r="A26" s="3" t="s">
        <v>26</v>
      </c>
      <c r="B26" s="4" t="str">
        <f>IFERROR(__xludf.DUMMYFUNCTION("GOOGLETRANSLATE(A26,""en"",""tr"")"),"benim")</f>
        <v>benim</v>
      </c>
    </row>
    <row r="27">
      <c r="A27" s="3" t="s">
        <v>27</v>
      </c>
      <c r="B27" s="4" t="str">
        <f>IFERROR(__xludf.DUMMYFUNCTION("GOOGLETRANSLATE(A27,""en"",""tr"")"),"gövde")</f>
        <v>gövde</v>
      </c>
    </row>
    <row r="28">
      <c r="A28" s="3" t="s">
        <v>28</v>
      </c>
      <c r="B28" s="4" t="str">
        <f>IFERROR(__xludf.DUMMYFUNCTION("GOOGLETRANSLATE(A28,""en"",""tr"")"),"güven")</f>
        <v>güven</v>
      </c>
    </row>
    <row r="29">
      <c r="A29" s="3" t="s">
        <v>29</v>
      </c>
      <c r="B29" s="4" t="str">
        <f>IFERROR(__xludf.DUMMYFUNCTION("GOOGLETRANSLATE(A29,""en"",""tr"")"),"Kaptan")</f>
        <v>Kaptan</v>
      </c>
    </row>
    <row r="30">
      <c r="A30" s="3" t="s">
        <v>30</v>
      </c>
      <c r="B30" s="4" t="str">
        <f>IFERROR(__xludf.DUMMYFUNCTION("GOOGLETRANSLATE(A30,""en"",""tr"")"),"ofis")</f>
        <v>ofis</v>
      </c>
    </row>
    <row r="31">
      <c r="A31" s="3" t="s">
        <v>31</v>
      </c>
      <c r="B31" s="4" t="str">
        <f>IFERROR(__xludf.DUMMYFUNCTION("GOOGLETRANSLATE(A31,""en"",""tr"")"),"eşek")</f>
        <v>eşek</v>
      </c>
    </row>
    <row r="32">
      <c r="A32" s="3" t="s">
        <v>32</v>
      </c>
      <c r="B32" s="4" t="str">
        <f>IFERROR(__xludf.DUMMYFUNCTION("GOOGLETRANSLATE(A32,""en"",""tr"")"),"takım")</f>
        <v>takım</v>
      </c>
    </row>
    <row r="33">
      <c r="A33" s="3" t="s">
        <v>33</v>
      </c>
      <c r="B33" s="4" t="str">
        <f>IFERROR(__xludf.DUMMYFUNCTION("GOOGLETRANSLATE(A33,""en"",""tr"")"),"hakikat")</f>
        <v>hakikat</v>
      </c>
    </row>
    <row r="34">
      <c r="A34" s="3" t="s">
        <v>34</v>
      </c>
      <c r="B34" s="4" t="str">
        <f>IFERROR(__xludf.DUMMYFUNCTION("GOOGLETRANSLATE(A34,""en"",""tr"")"),"saat")</f>
        <v>saat</v>
      </c>
    </row>
    <row r="35">
      <c r="A35" s="3" t="s">
        <v>35</v>
      </c>
      <c r="B35" s="4" t="str">
        <f>IFERROR(__xludf.DUMMYFUNCTION("GOOGLETRANSLATE(A35,""en"",""tr"")"),"gönderilmiş")</f>
        <v>gönderilmiş</v>
      </c>
    </row>
    <row r="36">
      <c r="A36" s="3" t="s">
        <v>36</v>
      </c>
      <c r="B36" s="4" t="str">
        <f>IFERROR(__xludf.DUMMYFUNCTION("GOOGLETRANSLATE(A36,""en"",""tr"")"),"patron")</f>
        <v>patron</v>
      </c>
    </row>
    <row r="37">
      <c r="A37" s="3" t="s">
        <v>37</v>
      </c>
      <c r="B37" s="4" t="str">
        <f>IFERROR(__xludf.DUMMYFUNCTION("GOOGLETRANSLATE(A37,""en"",""tr"")"),"baba")</f>
        <v>baba</v>
      </c>
    </row>
    <row r="38">
      <c r="A38" s="3" t="s">
        <v>38</v>
      </c>
      <c r="B38" s="4" t="str">
        <f>IFERROR(__xludf.DUMMYFUNCTION("GOOGLETRANSLATE(A38,""en"",""tr"")"),"ses")</f>
        <v>ses</v>
      </c>
    </row>
    <row r="39">
      <c r="A39" s="3" t="s">
        <v>39</v>
      </c>
      <c r="B39" s="4" t="str">
        <f>IFERROR(__xludf.DUMMYFUNCTION("GOOGLETRANSLATE(A39,""en"",""tr"")"),"Sonunda")</f>
        <v>Sonunda</v>
      </c>
    </row>
    <row r="40">
      <c r="A40" s="3" t="s">
        <v>40</v>
      </c>
      <c r="B40" s="4" t="str">
        <f>IFERROR(__xludf.DUMMYFUNCTION("GOOGLETRANSLATE(A40,""en"",""tr"")"),"işaret")</f>
        <v>işaret</v>
      </c>
    </row>
    <row r="41">
      <c r="A41" s="3" t="s">
        <v>41</v>
      </c>
      <c r="B41" s="4" t="str">
        <f>IFERROR(__xludf.DUMMYFUNCTION("GOOGLETRANSLATE(A41,""en"",""tr"")"),"müzik")</f>
        <v>müzik</v>
      </c>
    </row>
    <row r="42">
      <c r="A42" s="3" t="s">
        <v>42</v>
      </c>
      <c r="B42" s="4" t="str">
        <f>IFERROR(__xludf.DUMMYFUNCTION("GOOGLETRANSLATE(A42,""en"",""tr"")"),"Kahve")</f>
        <v>Kahve</v>
      </c>
    </row>
    <row r="43">
      <c r="A43" s="3" t="s">
        <v>43</v>
      </c>
      <c r="B43" s="4" t="str">
        <f>IFERROR(__xludf.DUMMYFUNCTION("GOOGLETRANSLATE(A43,""en"",""tr"")"),"güvenlik")</f>
        <v>güvenlik</v>
      </c>
    </row>
    <row r="44">
      <c r="A44" s="3" t="s">
        <v>44</v>
      </c>
      <c r="B44" s="4" t="str">
        <f>IFERROR(__xludf.DUMMYFUNCTION("GOOGLETRANSLATE(A44,""en"",""tr"")"),"ajan")</f>
        <v>ajan</v>
      </c>
    </row>
    <row r="45">
      <c r="A45" s="3" t="s">
        <v>45</v>
      </c>
      <c r="B45" s="4" t="str">
        <f>IFERROR(__xludf.DUMMYFUNCTION("GOOGLETRANSLATE(A45,""en"",""tr"")"),"sistem")</f>
        <v>sistem</v>
      </c>
    </row>
    <row r="46">
      <c r="A46" s="3" t="s">
        <v>46</v>
      </c>
      <c r="B46" s="4" t="str">
        <f>IFERROR(__xludf.DUMMYFUNCTION("GOOGLETRANSLATE(A46,""en"",""tr"")"),"yasa")</f>
        <v>yasa</v>
      </c>
    </row>
    <row r="47">
      <c r="A47" s="3" t="s">
        <v>47</v>
      </c>
      <c r="B47" s="4" t="str">
        <f>IFERROR(__xludf.DUMMYFUNCTION("GOOGLETRANSLATE(A47,""en"",""tr"")"),"şef")</f>
        <v>şef</v>
      </c>
    </row>
    <row r="48">
      <c r="A48" s="3" t="s">
        <v>48</v>
      </c>
      <c r="B48" s="4" t="str">
        <f>IFERROR(__xludf.DUMMYFUNCTION("GOOGLETRANSLATE(A48,""en"",""tr"")"),"ses")</f>
        <v>ses</v>
      </c>
    </row>
    <row r="49">
      <c r="A49" s="3" t="s">
        <v>49</v>
      </c>
      <c r="B49" s="4" t="str">
        <f>IFERROR(__xludf.DUMMYFUNCTION("GOOGLETRANSLATE(A49,""en"",""tr"")"),"fatura")</f>
        <v>fatura</v>
      </c>
    </row>
    <row r="50">
      <c r="A50" s="3" t="s">
        <v>50</v>
      </c>
      <c r="B50" s="4" t="str">
        <f>IFERROR(__xludf.DUMMYFUNCTION("GOOGLETRANSLATE(A50,""en"",""tr"")"),"otel")</f>
        <v>otel</v>
      </c>
    </row>
    <row r="51">
      <c r="A51" s="3" t="s">
        <v>51</v>
      </c>
      <c r="B51" s="4" t="str">
        <f>IFERROR(__xludf.DUMMYFUNCTION("GOOGLETRANSLATE(A51,""en"",""tr"")"),"durum")</f>
        <v>durum</v>
      </c>
    </row>
    <row r="52">
      <c r="A52" s="3" t="s">
        <v>52</v>
      </c>
      <c r="B52" s="4" t="str">
        <f>IFERROR(__xludf.DUMMYFUNCTION("GOOGLETRANSLATE(A52,""en"",""tr"")"),"yaş")</f>
        <v>yaş</v>
      </c>
    </row>
    <row r="53">
      <c r="A53" s="3" t="s">
        <v>53</v>
      </c>
      <c r="B53" s="4" t="str">
        <f>IFERROR(__xludf.DUMMYFUNCTION("GOOGLETRANSLATE(A53,""en"",""tr"")"),"sopa")</f>
        <v>sopa</v>
      </c>
    </row>
    <row r="54">
      <c r="A54" s="3" t="s">
        <v>54</v>
      </c>
      <c r="B54" s="4" t="str">
        <f>IFERROR(__xludf.DUMMYFUNCTION("GOOGLETRANSLATE(A54,""en"",""tr"")"),"yuvarlak")</f>
        <v>yuvarlak</v>
      </c>
    </row>
    <row r="55">
      <c r="A55" s="3" t="s">
        <v>55</v>
      </c>
      <c r="B55" s="4" t="str">
        <f>IFERROR(__xludf.DUMMYFUNCTION("GOOGLETRANSLATE(A55,""en"",""tr"")"),"güneş")</f>
        <v>güneş</v>
      </c>
    </row>
    <row r="56">
      <c r="A56" s="3" t="s">
        <v>56</v>
      </c>
      <c r="B56" s="4" t="str">
        <f>IFERROR(__xludf.DUMMYFUNCTION("GOOGLETRANSLATE(A56,""en"",""tr"")"),"suç")</f>
        <v>suç</v>
      </c>
    </row>
    <row r="57">
      <c r="A57" s="3" t="s">
        <v>57</v>
      </c>
      <c r="B57" s="4" t="str">
        <f>IFERROR(__xludf.DUMMYFUNCTION("GOOGLETRANSLATE(A57,""en"",""tr"")"),"top")</f>
        <v>top</v>
      </c>
    </row>
    <row r="58">
      <c r="A58" s="3" t="s">
        <v>58</v>
      </c>
      <c r="B58" s="4" t="str">
        <f>IFERROR(__xludf.DUMMYFUNCTION("GOOGLETRANSLATE(A58,""en"",""tr"")"),"polis")</f>
        <v>polis</v>
      </c>
    </row>
    <row r="59">
      <c r="A59" s="3" t="s">
        <v>59</v>
      </c>
      <c r="B59" s="4" t="str">
        <f>IFERROR(__xludf.DUMMYFUNCTION("GOOGLETRANSLATE(A59,""en"",""tr"")"),"banka")</f>
        <v>banka</v>
      </c>
    </row>
    <row r="60">
      <c r="A60" s="3" t="s">
        <v>60</v>
      </c>
      <c r="B60" s="4" t="str">
        <f>IFERROR(__xludf.DUMMYFUNCTION("GOOGLETRANSLATE(A60,""en"",""tr"")"),"kazandı")</f>
        <v>kazandı</v>
      </c>
    </row>
    <row r="61">
      <c r="A61" s="3" t="s">
        <v>61</v>
      </c>
      <c r="B61" s="4" t="str">
        <f>IFERROR(__xludf.DUMMYFUNCTION("GOOGLETRANSLATE(A61,""en"",""tr"")"),"grup")</f>
        <v>grup</v>
      </c>
    </row>
    <row r="62">
      <c r="A62" s="3" t="s">
        <v>62</v>
      </c>
      <c r="B62" s="4" t="str">
        <f>IFERROR(__xludf.DUMMYFUNCTION("GOOGLETRANSLATE(A62,""en"",""tr"")"),"mektup")</f>
        <v>mektup</v>
      </c>
    </row>
    <row r="63">
      <c r="A63" s="3" t="s">
        <v>63</v>
      </c>
      <c r="B63" s="4" t="str">
        <f>IFERROR(__xludf.DUMMYFUNCTION("GOOGLETRANSLATE(A63,""en"",""tr"")"),"halka açık")</f>
        <v>halka açık</v>
      </c>
    </row>
    <row r="64">
      <c r="A64" s="3" t="s">
        <v>64</v>
      </c>
      <c r="B64" s="4" t="str">
        <f>IFERROR(__xludf.DUMMYFUNCTION("GOOGLETRANSLATE(A64,""en"",""tr"")"),"kart")</f>
        <v>kart</v>
      </c>
    </row>
    <row r="65">
      <c r="A65" s="3" t="s">
        <v>65</v>
      </c>
      <c r="B65" s="4" t="str">
        <f>IFERROR(__xludf.DUMMYFUNCTION("GOOGLETRANSLATE(A65,""en"",""tr"")"),"sahne")</f>
        <v>sahne</v>
      </c>
    </row>
    <row r="66">
      <c r="A66" s="3" t="s">
        <v>66</v>
      </c>
      <c r="B66" s="4" t="str">
        <f>IFERROR(__xludf.DUMMYFUNCTION("GOOGLETRANSLATE(A66,""en"",""tr"")"),"fark etmek")</f>
        <v>fark etmek</v>
      </c>
    </row>
    <row r="67">
      <c r="A67" s="3" t="s">
        <v>67</v>
      </c>
      <c r="B67" s="4" t="str">
        <f>IFERROR(__xludf.DUMMYFUNCTION("GOOGLETRANSLATE(A67,""en"",""tr"")"),"apartman")</f>
        <v>apartman</v>
      </c>
    </row>
    <row r="68">
      <c r="A68" s="3" t="s">
        <v>68</v>
      </c>
      <c r="B68" s="4" t="str">
        <f>IFERROR(__xludf.DUMMYFUNCTION("GOOGLETRANSLATE(A68,""en"",""tr"")"),"Çay")</f>
        <v>Çay</v>
      </c>
    </row>
    <row r="69">
      <c r="A69" s="3" t="s">
        <v>69</v>
      </c>
      <c r="B69" s="4" t="str">
        <f>IFERROR(__xludf.DUMMYFUNCTION("GOOGLETRANSLATE(A69,""en"",""tr"")"),"kanlı")</f>
        <v>kanlı</v>
      </c>
    </row>
    <row r="70">
      <c r="A70" s="3" t="s">
        <v>70</v>
      </c>
      <c r="B70" s="4" t="str">
        <f>IFERROR(__xludf.DUMMYFUNCTION("GOOGLETRANSLATE(A70,""en"",""tr"")"),"gezegen")</f>
        <v>gezegen</v>
      </c>
    </row>
    <row r="71">
      <c r="A71" s="3" t="s">
        <v>71</v>
      </c>
      <c r="B71" s="4" t="str">
        <f>IFERROR(__xludf.DUMMYFUNCTION("GOOGLETRANSLATE(A71,""en"",""tr"")"),"Taşımak")</f>
        <v>Taşımak</v>
      </c>
    </row>
    <row r="72">
      <c r="A72" s="3" t="s">
        <v>72</v>
      </c>
      <c r="B72" s="4" t="str">
        <f>IFERROR(__xludf.DUMMYFUNCTION("GOOGLETRANSLATE(A72,""en"",""tr"")"),"ortak")</f>
        <v>ortak</v>
      </c>
    </row>
    <row r="73">
      <c r="A73" s="3" t="s">
        <v>73</v>
      </c>
      <c r="B73" s="4" t="str">
        <f>IFERROR(__xludf.DUMMYFUNCTION("GOOGLETRANSLATE(A73,""en"",""tr"")"),"hücre")</f>
        <v>hücre</v>
      </c>
    </row>
    <row r="74">
      <c r="A74" s="3" t="s">
        <v>74</v>
      </c>
      <c r="B74" s="4" t="str">
        <f>IFERROR(__xludf.DUMMYFUNCTION("GOOGLETRANSLATE(A74,""en"",""tr"")"),"itmek")</f>
        <v>itmek</v>
      </c>
    </row>
    <row r="75">
      <c r="A75" s="3" t="s">
        <v>75</v>
      </c>
      <c r="B75" s="4" t="str">
        <f>IFERROR(__xludf.DUMMYFUNCTION("GOOGLETRANSLATE(A75,""en"",""tr"")"),"saçmalık")</f>
        <v>saçmalık</v>
      </c>
    </row>
    <row r="76">
      <c r="A76" s="3" t="s">
        <v>76</v>
      </c>
      <c r="B76" s="4" t="str">
        <f>IFERROR(__xludf.DUMMYFUNCTION("GOOGLETRANSLATE(A76,""en"",""tr"")"),"kamera")</f>
        <v>kamera</v>
      </c>
    </row>
    <row r="77">
      <c r="A77" s="3" t="s">
        <v>77</v>
      </c>
      <c r="B77" s="4" t="str">
        <f>IFERROR(__xludf.DUMMYFUNCTION("GOOGLETRANSLATE(A77,""en"",""tr"")"),"nehir")</f>
        <v>nehir</v>
      </c>
    </row>
    <row r="78">
      <c r="A78" s="3" t="s">
        <v>78</v>
      </c>
      <c r="B78" s="4" t="str">
        <f>IFERROR(__xludf.DUMMYFUNCTION("GOOGLETRANSLATE(A78,""en"",""tr"")"),"Alex")</f>
        <v>Alex</v>
      </c>
    </row>
    <row r="79">
      <c r="A79" s="3" t="s">
        <v>79</v>
      </c>
      <c r="B79" s="4" t="str">
        <f>IFERROR(__xludf.DUMMYFUNCTION("GOOGLETRANSLATE(A79,""en"",""tr"")"),"demet")</f>
        <v>demet</v>
      </c>
    </row>
    <row r="80">
      <c r="A80" s="3" t="s">
        <v>80</v>
      </c>
      <c r="B80" s="4" t="str">
        <f>IFERROR(__xludf.DUMMYFUNCTION("GOOGLETRANSLATE(A80,""en"",""tr"")"),"yaz")</f>
        <v>yaz</v>
      </c>
    </row>
    <row r="81">
      <c r="A81" s="3" t="s">
        <v>81</v>
      </c>
      <c r="B81" s="4" t="str">
        <f>IFERROR(__xludf.DUMMYFUNCTION("GOOGLETRANSLATE(A81,""en"",""tr"")"),"tecrübe etmek")</f>
        <v>tecrübe etmek</v>
      </c>
    </row>
    <row r="82">
      <c r="A82" s="3" t="s">
        <v>82</v>
      </c>
      <c r="B82" s="4" t="str">
        <f>IFERROR(__xludf.DUMMYFUNCTION("GOOGLETRANSLATE(A82,""en"",""tr"")"),"ihtişam")</f>
        <v>ihtişam</v>
      </c>
    </row>
    <row r="83">
      <c r="A83" s="3" t="s">
        <v>83</v>
      </c>
      <c r="B83" s="4" t="str">
        <f>IFERROR(__xludf.DUMMYFUNCTION("GOOGLETRANSLATE(A83,""en"",""tr"")"),"kilit")</f>
        <v>kilit</v>
      </c>
    </row>
    <row r="84">
      <c r="A84" s="3" t="s">
        <v>84</v>
      </c>
      <c r="B84" s="4" t="str">
        <f>IFERROR(__xludf.DUMMYFUNCTION("GOOGLETRANSLATE(A84,""en"",""tr"")"),"eylem")</f>
        <v>eylem</v>
      </c>
    </row>
    <row r="85">
      <c r="A85" s="3" t="s">
        <v>85</v>
      </c>
      <c r="B85" s="4" t="str">
        <f>IFERROR(__xludf.DUMMYFUNCTION("GOOGLETRANSLATE(A85,""en"",""tr"")"),"yarış")</f>
        <v>yarış</v>
      </c>
    </row>
    <row r="86">
      <c r="A86" s="3" t="s">
        <v>86</v>
      </c>
      <c r="B86" s="4" t="str">
        <f>IFERROR(__xludf.DUMMYFUNCTION("GOOGLETRANSLATE(A86,""en"",""tr"")"),"köy")</f>
        <v>köy</v>
      </c>
    </row>
    <row r="87">
      <c r="A87" s="3" t="s">
        <v>87</v>
      </c>
      <c r="B87" s="4" t="str">
        <f>IFERROR(__xludf.DUMMYFUNCTION("GOOGLETRANSLATE(A87,""en"",""tr"")"),"bacak")</f>
        <v>bacak</v>
      </c>
    </row>
    <row r="88">
      <c r="A88" s="3" t="s">
        <v>88</v>
      </c>
      <c r="B88" s="4" t="str">
        <f>IFERROR(__xludf.DUMMYFUNCTION("GOOGLETRANSLATE(A88,""en"",""tr"")"),"kamyonet")</f>
        <v>kamyonet</v>
      </c>
    </row>
    <row r="89">
      <c r="A89" s="3" t="s">
        <v>89</v>
      </c>
      <c r="B89" s="4" t="str">
        <f>IFERROR(__xludf.DUMMYFUNCTION("GOOGLETRANSLATE(A89,""en"",""tr"")"),"doc")</f>
        <v>doc</v>
      </c>
    </row>
    <row r="90">
      <c r="A90" s="3" t="s">
        <v>90</v>
      </c>
      <c r="B90" s="4" t="str">
        <f>IFERROR(__xludf.DUMMYFUNCTION("GOOGLETRANSLATE(A90,""en"",""tr"")"),"ruh")</f>
        <v>ruh</v>
      </c>
    </row>
    <row r="91">
      <c r="A91" s="3" t="s">
        <v>91</v>
      </c>
      <c r="B91" s="4" t="str">
        <f>IFERROR(__xludf.DUMMYFUNCTION("GOOGLETRANSLATE(A91,""en"",""tr"")"),"kamp")</f>
        <v>kamp</v>
      </c>
    </row>
    <row r="92">
      <c r="A92" s="3" t="s">
        <v>92</v>
      </c>
      <c r="B92" s="4" t="str">
        <f>IFERROR(__xludf.DUMMYFUNCTION("GOOGLETRANSLATE(A92,""en"",""tr"")"),"köprü")</f>
        <v>köprü</v>
      </c>
    </row>
    <row r="93">
      <c r="A93" s="3" t="s">
        <v>93</v>
      </c>
      <c r="B93" s="4" t="str">
        <f>IFERROR(__xludf.DUMMYFUNCTION("GOOGLETRANSLATE(A93,""en"",""tr"")"),"pop")</f>
        <v>pop</v>
      </c>
    </row>
    <row r="94">
      <c r="A94" s="3" t="s">
        <v>94</v>
      </c>
      <c r="B94" s="4" t="str">
        <f>IFERROR(__xludf.DUMMYFUNCTION("GOOGLETRANSLATE(A94,""en"",""tr"")"),"şapşal")</f>
        <v>şapşal</v>
      </c>
    </row>
    <row r="95">
      <c r="A95" s="3" t="s">
        <v>95</v>
      </c>
      <c r="B95" s="4" t="str">
        <f>IFERROR(__xludf.DUMMYFUNCTION("GOOGLETRANSLATE(A95,""en"",""tr"")"),"dilenmek")</f>
        <v>dilenmek</v>
      </c>
    </row>
    <row r="96">
      <c r="A96" s="3" t="s">
        <v>96</v>
      </c>
      <c r="B96" s="4" t="str">
        <f>IFERROR(__xludf.DUMMYFUNCTION("GOOGLETRANSLATE(A96,""en"",""tr"")"),"çalışmak")</f>
        <v>çalışmak</v>
      </c>
    </row>
    <row r="97">
      <c r="A97" s="3" t="s">
        <v>97</v>
      </c>
      <c r="B97" s="4" t="str">
        <f>IFERROR(__xludf.DUMMYFUNCTION("GOOGLETRANSLATE(A97,""en"",""tr"")"),"gül")</f>
        <v>gül</v>
      </c>
    </row>
    <row r="98">
      <c r="A98" s="3" t="s">
        <v>98</v>
      </c>
      <c r="B98" s="4" t="str">
        <f>IFERROR(__xludf.DUMMYFUNCTION("GOOGLETRANSLATE(A98,""en"",""tr"")"),"Fincan")</f>
        <v>Fincan</v>
      </c>
    </row>
    <row r="99">
      <c r="A99" s="3" t="s">
        <v>99</v>
      </c>
      <c r="B99" s="4" t="str">
        <f>IFERROR(__xludf.DUMMYFUNCTION("GOOGLETRANSLATE(A99,""en"",""tr"")"),"Not")</f>
        <v>Not</v>
      </c>
    </row>
    <row r="100">
      <c r="A100" s="3" t="s">
        <v>100</v>
      </c>
      <c r="B100" s="4" t="str">
        <f>IFERROR(__xludf.DUMMYFUNCTION("GOOGLETRANSLATE(A100,""en"",""tr"")"),"tavsiye")</f>
        <v>tavsiye</v>
      </c>
    </row>
    <row r="101">
      <c r="A101" s="3" t="s">
        <v>101</v>
      </c>
      <c r="B101" s="4" t="str">
        <f>IFERROR(__xludf.DUMMYFUNCTION("GOOGLETRANSLATE(A101,""en"",""tr"")"),"temel")</f>
        <v>temel</v>
      </c>
    </row>
    <row r="102">
      <c r="A102" s="3" t="s">
        <v>102</v>
      </c>
      <c r="B102" s="4" t="str">
        <f>IFERROR(__xludf.DUMMYFUNCTION("GOOGLETRANSLATE(A102,""en"",""tr"")"),"program")</f>
        <v>program</v>
      </c>
    </row>
    <row r="103">
      <c r="A103" s="3" t="s">
        <v>103</v>
      </c>
      <c r="B103" s="4" t="str">
        <f>IFERROR(__xludf.DUMMYFUNCTION("GOOGLETRANSLATE(A103,""en"",""tr"")"),"papa")</f>
        <v>papa</v>
      </c>
    </row>
    <row r="104">
      <c r="A104" s="3" t="s">
        <v>104</v>
      </c>
      <c r="B104" s="4" t="str">
        <f>IFERROR(__xludf.DUMMYFUNCTION("GOOGLETRANSLATE(A104,""en"",""tr"")"),"kariyer")</f>
        <v>kariyer</v>
      </c>
    </row>
    <row r="105">
      <c r="A105" s="3" t="s">
        <v>105</v>
      </c>
      <c r="B105" s="4" t="str">
        <f>IFERROR(__xludf.DUMMYFUNCTION("GOOGLETRANSLATE(A105,""en"",""tr"")"),"mermi")</f>
        <v>mermi</v>
      </c>
    </row>
    <row r="106">
      <c r="A106" s="3" t="s">
        <v>106</v>
      </c>
      <c r="B106" s="4" t="str">
        <f>IFERROR(__xludf.DUMMYFUNCTION("GOOGLETRANSLATE(A106,""en"",""tr"")"),"dağ")</f>
        <v>dağ</v>
      </c>
    </row>
    <row r="107">
      <c r="A107" s="3" t="s">
        <v>107</v>
      </c>
      <c r="B107" s="4" t="str">
        <f>IFERROR(__xludf.DUMMYFUNCTION("GOOGLETRANSLATE(A107,""en"",""tr"")"),"Kek")</f>
        <v>Kek</v>
      </c>
    </row>
    <row r="108">
      <c r="A108" s="3" t="s">
        <v>108</v>
      </c>
      <c r="B108" s="4" t="str">
        <f>IFERROR(__xludf.DUMMYFUNCTION("GOOGLETRANSLATE(A108,""en"",""tr"")"),"koşul")</f>
        <v>koşul</v>
      </c>
    </row>
    <row r="109">
      <c r="A109" s="3" t="s">
        <v>109</v>
      </c>
      <c r="B109" s="4" t="str">
        <f>IFERROR(__xludf.DUMMYFUNCTION("GOOGLETRANSLATE(A109,""en"",""tr"")"),"Çince")</f>
        <v>Çince</v>
      </c>
    </row>
    <row r="110">
      <c r="A110" s="3" t="s">
        <v>110</v>
      </c>
      <c r="B110" s="4" t="str">
        <f>IFERROR(__xludf.DUMMYFUNCTION("GOOGLETRANSLATE(A110,""en"",""tr"")"),"Almanca")</f>
        <v>Almanca</v>
      </c>
    </row>
    <row r="111">
      <c r="A111" s="3" t="s">
        <v>111</v>
      </c>
      <c r="B111" s="4" t="str">
        <f>IFERROR(__xludf.DUMMYFUNCTION("GOOGLETRANSLATE(A111,""en"",""tr"")"),"engellemek")</f>
        <v>engellemek</v>
      </c>
    </row>
    <row r="112">
      <c r="A112" s="3" t="s">
        <v>112</v>
      </c>
      <c r="B112" s="4" t="str">
        <f>IFERROR(__xludf.DUMMYFUNCTION("GOOGLETRANSLATE(A112,""en"",""tr"")"),"cesur")</f>
        <v>cesur</v>
      </c>
    </row>
    <row r="113">
      <c r="A113" s="3" t="s">
        <v>113</v>
      </c>
      <c r="B113" s="4" t="str">
        <f>IFERROR(__xludf.DUMMYFUNCTION("GOOGLETRANSLATE(A113,""en"",""tr"")"),"karakter")</f>
        <v>karakter</v>
      </c>
    </row>
    <row r="114">
      <c r="A114" s="3" t="s">
        <v>114</v>
      </c>
      <c r="B114" s="4" t="str">
        <f>IFERROR(__xludf.DUMMYFUNCTION("GOOGLETRANSLATE(A114,""en"",""tr"")"),"dişi")</f>
        <v>dişi</v>
      </c>
    </row>
    <row r="115">
      <c r="A115" s="3" t="s">
        <v>115</v>
      </c>
      <c r="B115" s="4" t="str">
        <f>IFERROR(__xludf.DUMMYFUNCTION("GOOGLETRANSLATE(A115,""en"",""tr"")"),"göl")</f>
        <v>göl</v>
      </c>
    </row>
    <row r="116">
      <c r="A116" s="3" t="s">
        <v>116</v>
      </c>
      <c r="B116" s="4" t="str">
        <f>IFERROR(__xludf.DUMMYFUNCTION("GOOGLETRANSLATE(A116,""en"",""tr"")"),"dilim")</f>
        <v>dilim</v>
      </c>
    </row>
    <row r="117">
      <c r="A117" s="3" t="s">
        <v>117</v>
      </c>
      <c r="B117" s="4" t="str">
        <f>IFERROR(__xludf.DUMMYFUNCTION("GOOGLETRANSLATE(A117,""en"",""tr"")"),"erkek")</f>
        <v>erkek</v>
      </c>
    </row>
    <row r="118">
      <c r="A118" s="3" t="s">
        <v>118</v>
      </c>
      <c r="B118" s="4" t="str">
        <f>IFERROR(__xludf.DUMMYFUNCTION("GOOGLETRANSLATE(A118,""en"",""tr"")"),"çok küçük")</f>
        <v>çok küçük</v>
      </c>
    </row>
    <row r="119">
      <c r="A119" s="3" t="s">
        <v>119</v>
      </c>
      <c r="B119" s="4" t="str">
        <f>IFERROR(__xludf.DUMMYFUNCTION("GOOGLETRANSLATE(A119,""en"",""tr"")"),"elbette")</f>
        <v>elbette</v>
      </c>
    </row>
    <row r="120">
      <c r="A120" s="3" t="s">
        <v>120</v>
      </c>
      <c r="B120" s="4" t="str">
        <f>IFERROR(__xludf.DUMMYFUNCTION("GOOGLETRANSLATE(A120,""en"",""tr"")"),"Şeker")</f>
        <v>Şeker</v>
      </c>
    </row>
    <row r="121">
      <c r="A121" s="3" t="s">
        <v>121</v>
      </c>
      <c r="B121" s="4" t="str">
        <f>IFERROR(__xludf.DUMMYFUNCTION("GOOGLETRANSLATE(A121,""en"",""tr"")"),"kıyamamak")</f>
        <v>kıyamamak</v>
      </c>
    </row>
    <row r="122">
      <c r="A122" s="3" t="s">
        <v>122</v>
      </c>
      <c r="B122" s="4" t="str">
        <f>IFERROR(__xludf.DUMMYFUNCTION("GOOGLETRANSLATE(A122,""en"",""tr"")"),"cep")</f>
        <v>cep</v>
      </c>
    </row>
    <row r="123">
      <c r="A123" s="3" t="s">
        <v>123</v>
      </c>
      <c r="B123" s="4" t="str">
        <f>IFERROR(__xludf.DUMMYFUNCTION("GOOGLETRANSLATE(A123,""en"",""tr"")"),"tanıdık")</f>
        <v>tanıdık</v>
      </c>
    </row>
    <row r="124">
      <c r="A124" s="3" t="s">
        <v>124</v>
      </c>
      <c r="B124" s="4" t="str">
        <f>IFERROR(__xludf.DUMMYFUNCTION("GOOGLETRANSLATE(A124,""en"",""tr"")"),"havalimanı")</f>
        <v>havalimanı</v>
      </c>
    </row>
    <row r="125">
      <c r="A125" s="3" t="s">
        <v>125</v>
      </c>
      <c r="B125" s="4" t="str">
        <f>IFERROR(__xludf.DUMMYFUNCTION("GOOGLETRANSLATE(A125,""en"",""tr"")"),"peynir")</f>
        <v>peynir</v>
      </c>
    </row>
    <row r="126">
      <c r="A126" s="3" t="s">
        <v>126</v>
      </c>
      <c r="B126" s="4" t="str">
        <f>IFERROR(__xludf.DUMMYFUNCTION("GOOGLETRANSLATE(A126,""en"",""tr"")"),"Roma")</f>
        <v>Roma</v>
      </c>
    </row>
    <row r="127">
      <c r="A127" s="3" t="s">
        <v>127</v>
      </c>
      <c r="B127" s="4" t="str">
        <f>IFERROR(__xludf.DUMMYFUNCTION("GOOGLETRANSLATE(A127,""en"",""tr"")"),"kanser")</f>
        <v>kanser</v>
      </c>
    </row>
    <row r="128">
      <c r="A128" s="3" t="s">
        <v>128</v>
      </c>
      <c r="B128" s="4" t="str">
        <f>IFERROR(__xludf.DUMMYFUNCTION("GOOGLETRANSLATE(A128,""en"",""tr"")"),"Dekan")</f>
        <v>Dekan</v>
      </c>
    </row>
    <row r="129">
      <c r="A129" s="3" t="s">
        <v>129</v>
      </c>
      <c r="B129" s="4" t="str">
        <f>IFERROR(__xludf.DUMMYFUNCTION("GOOGLETRANSLATE(A129,""en"",""tr"")"),"carl")</f>
        <v>carl</v>
      </c>
    </row>
    <row r="130">
      <c r="A130" s="3" t="s">
        <v>130</v>
      </c>
      <c r="B130" s="4" t="str">
        <f>IFERROR(__xludf.DUMMYFUNCTION("GOOGLETRANSLATE(A130,""en"",""tr"")"),"gerçeklik")</f>
        <v>gerçeklik</v>
      </c>
    </row>
    <row r="131">
      <c r="A131" s="3" t="s">
        <v>131</v>
      </c>
      <c r="B131" s="4" t="str">
        <f>IFERROR(__xludf.DUMMYFUNCTION("GOOGLETRANSLATE(A131,""en"",""tr"")"),"stil")</f>
        <v>stil</v>
      </c>
    </row>
    <row r="132">
      <c r="A132" s="3" t="s">
        <v>132</v>
      </c>
      <c r="B132" s="4" t="str">
        <f>IFERROR(__xludf.DUMMYFUNCTION("GOOGLETRANSLATE(A132,""en"",""tr"")"),"mod")</f>
        <v>mod</v>
      </c>
    </row>
    <row r="133">
      <c r="A133" s="3" t="s">
        <v>133</v>
      </c>
      <c r="B133" s="4" t="str">
        <f>IFERROR(__xludf.DUMMYFUNCTION("GOOGLETRANSLATE(A133,""en"",""tr"")"),"seksi")</f>
        <v>seksi</v>
      </c>
    </row>
    <row r="134">
      <c r="A134" s="3" t="s">
        <v>134</v>
      </c>
      <c r="B134" s="4" t="str">
        <f>IFERROR(__xludf.DUMMYFUNCTION("GOOGLETRANSLATE(A134,""en"",""tr"")"),"güvenli")</f>
        <v>güvenli</v>
      </c>
    </row>
    <row r="135">
      <c r="A135" s="3" t="s">
        <v>135</v>
      </c>
      <c r="B135" s="4" t="str">
        <f>IFERROR(__xludf.DUMMYFUNCTION("GOOGLETRANSLATE(A135,""en"",""tr"")"),"Madam")</f>
        <v>Madam</v>
      </c>
    </row>
    <row r="136">
      <c r="A136" s="3" t="s">
        <v>136</v>
      </c>
      <c r="B136" s="4" t="str">
        <f>IFERROR(__xludf.DUMMYFUNCTION("GOOGLETRANSLATE(A136,""en"",""tr"")"),"Japonca")</f>
        <v>Japonca</v>
      </c>
    </row>
    <row r="137">
      <c r="A137" s="3" t="s">
        <v>137</v>
      </c>
      <c r="B137" s="4" t="str">
        <f>IFERROR(__xludf.DUMMYFUNCTION("GOOGLETRANSLATE(A137,""en"",""tr"")"),"Çin")</f>
        <v>Çin</v>
      </c>
    </row>
    <row r="138">
      <c r="A138" s="3" t="s">
        <v>138</v>
      </c>
      <c r="B138" s="4" t="str">
        <f>IFERROR(__xludf.DUMMYFUNCTION("GOOGLETRANSLATE(A138,""en"",""tr"")"),"firma")</f>
        <v>firma</v>
      </c>
    </row>
    <row r="139">
      <c r="A139" s="3" t="s">
        <v>139</v>
      </c>
      <c r="B139" s="4" t="str">
        <f>IFERROR(__xludf.DUMMYFUNCTION("GOOGLETRANSLATE(A139,""en"",""tr"")"),"romantik")</f>
        <v>romantik</v>
      </c>
    </row>
    <row r="140">
      <c r="A140" s="3" t="s">
        <v>140</v>
      </c>
      <c r="B140" s="4" t="str">
        <f>IFERROR(__xludf.DUMMYFUNCTION("GOOGLETRANSLATE(A140,""en"",""tr"")"),"yemek")</f>
        <v>yemek</v>
      </c>
    </row>
    <row r="141">
      <c r="A141" s="3" t="s">
        <v>141</v>
      </c>
      <c r="B141" s="4" t="str">
        <f>IFERROR(__xludf.DUMMYFUNCTION("GOOGLETRANSLATE(A141,""en"",""tr"")"),"sıfır")</f>
        <v>sıfır</v>
      </c>
    </row>
    <row r="142">
      <c r="A142" s="3" t="s">
        <v>142</v>
      </c>
      <c r="B142" s="4" t="str">
        <f>IFERROR(__xludf.DUMMYFUNCTION("GOOGLETRANSLATE(A142,""en"",""tr"")"),"siyasi")</f>
        <v>siyasi</v>
      </c>
    </row>
    <row r="143">
      <c r="A143" s="3" t="s">
        <v>143</v>
      </c>
      <c r="B143" s="4" t="str">
        <f>IFERROR(__xludf.DUMMYFUNCTION("GOOGLETRANSLATE(A143,""en"",""tr"")"),"saf")</f>
        <v>saf</v>
      </c>
    </row>
    <row r="144">
      <c r="A144" s="3" t="s">
        <v>144</v>
      </c>
      <c r="B144" s="4" t="str">
        <f>IFERROR(__xludf.DUMMYFUNCTION("GOOGLETRANSLATE(A144,""en"",""tr"")"),"tuvalet")</f>
        <v>tuvalet</v>
      </c>
    </row>
    <row r="145">
      <c r="A145" s="3" t="s">
        <v>145</v>
      </c>
      <c r="B145" s="4" t="str">
        <f>IFERROR(__xludf.DUMMYFUNCTION("GOOGLETRANSLATE(A145,""en"",""tr"")"),"jüri")</f>
        <v>jüri</v>
      </c>
    </row>
    <row r="146">
      <c r="A146" s="3" t="s">
        <v>146</v>
      </c>
      <c r="B146" s="4" t="str">
        <f>IFERROR(__xludf.DUMMYFUNCTION("GOOGLETRANSLATE(A146,""en"",""tr"")"),"cinsel")</f>
        <v>cinsel</v>
      </c>
    </row>
    <row r="147">
      <c r="A147" s="3" t="s">
        <v>147</v>
      </c>
      <c r="B147" s="4" t="str">
        <f>IFERROR(__xludf.DUMMYFUNCTION("GOOGLETRANSLATE(A147,""en"",""tr"")"),"televizyon")</f>
        <v>televizyon</v>
      </c>
    </row>
    <row r="148">
      <c r="A148" s="3" t="s">
        <v>148</v>
      </c>
      <c r="B148" s="4" t="str">
        <f>IFERROR(__xludf.DUMMYFUNCTION("GOOGLETRANSLATE(A148,""en"",""tr"")"),"mösyalı")</f>
        <v>mösyalı</v>
      </c>
    </row>
    <row r="149">
      <c r="A149" s="3" t="s">
        <v>149</v>
      </c>
      <c r="B149" s="4" t="str">
        <f>IFERROR(__xludf.DUMMYFUNCTION("GOOGLETRANSLATE(A149,""en"",""tr"")"),"teknoloji")</f>
        <v>teknoloji</v>
      </c>
    </row>
    <row r="150">
      <c r="A150" s="3" t="s">
        <v>150</v>
      </c>
      <c r="B150" s="4" t="str">
        <f>IFERROR(__xludf.DUMMYFUNCTION("GOOGLETRANSLATE(A150,""en"",""tr"")"),"Efekt")</f>
        <v>Efekt</v>
      </c>
    </row>
    <row r="151">
      <c r="A151" s="3" t="s">
        <v>151</v>
      </c>
      <c r="B151" s="4" t="str">
        <f>IFERROR(__xludf.DUMMYFUNCTION("GOOGLETRANSLATE(A151,""en"",""tr"")"),"kızarmış ekmek")</f>
        <v>kızarmış ekmek</v>
      </c>
    </row>
    <row r="152">
      <c r="A152" s="3" t="s">
        <v>152</v>
      </c>
      <c r="B152" s="4" t="str">
        <f>IFERROR(__xludf.DUMMYFUNCTION("GOOGLETRANSLATE(A152,""en"",""tr"")"),"Puan")</f>
        <v>Puan</v>
      </c>
    </row>
    <row r="153">
      <c r="A153" s="3" t="s">
        <v>153</v>
      </c>
      <c r="B153" s="4" t="str">
        <f>IFERROR(__xludf.DUMMYFUNCTION("GOOGLETRANSLATE(A153,""en"",""tr"")"),"taksi")</f>
        <v>taksi</v>
      </c>
    </row>
    <row r="154">
      <c r="A154" s="3" t="s">
        <v>154</v>
      </c>
      <c r="B154" s="4" t="str">
        <f>IFERROR(__xludf.DUMMYFUNCTION("GOOGLETRANSLATE(A154,""en"",""tr"")"),"buton")</f>
        <v>buton</v>
      </c>
    </row>
    <row r="155">
      <c r="A155" s="3" t="s">
        <v>155</v>
      </c>
      <c r="B155" s="4" t="str">
        <f>IFERROR(__xludf.DUMMYFUNCTION("GOOGLETRANSLATE(A155,""en"",""tr"")"),"şef")</f>
        <v>şef</v>
      </c>
    </row>
    <row r="156">
      <c r="A156" s="3" t="s">
        <v>156</v>
      </c>
      <c r="B156" s="4" t="str">
        <f>IFERROR(__xludf.DUMMYFUNCTION("GOOGLETRANSLATE(A156,""en"",""tr"")"),"Şampanya")</f>
        <v>Şampanya</v>
      </c>
    </row>
    <row r="157">
      <c r="A157" s="3" t="s">
        <v>157</v>
      </c>
      <c r="B157" s="4" t="str">
        <f>IFERROR(__xludf.DUMMYFUNCTION("GOOGLETRANSLATE(A157,""en"",""tr"")"),"kedi")</f>
        <v>kedi</v>
      </c>
    </row>
    <row r="158">
      <c r="A158" s="3" t="s">
        <v>158</v>
      </c>
      <c r="B158" s="4" t="str">
        <f>IFERROR(__xludf.DUMMYFUNCTION("GOOGLETRANSLATE(A158,""en"",""tr"")"),"fabrika")</f>
        <v>fabrika</v>
      </c>
    </row>
    <row r="159">
      <c r="A159" s="3" t="s">
        <v>159</v>
      </c>
      <c r="B159" s="4" t="str">
        <f>IFERROR(__xludf.DUMMYFUNCTION("GOOGLETRANSLATE(A159,""en"",""tr"")"),"Hindistan")</f>
        <v>Hindistan</v>
      </c>
    </row>
    <row r="160">
      <c r="A160" s="3" t="s">
        <v>160</v>
      </c>
      <c r="B160" s="4" t="str">
        <f>IFERROR(__xludf.DUMMYFUNCTION("GOOGLETRANSLATE(A160,""en"",""tr"")"),"imparator")</f>
        <v>imparator</v>
      </c>
    </row>
    <row r="161">
      <c r="A161" s="3" t="s">
        <v>161</v>
      </c>
      <c r="B161" s="4" t="str">
        <f>IFERROR(__xludf.DUMMYFUNCTION("GOOGLETRANSLATE(A161,""en"",""tr"")"),"daire")</f>
        <v>daire</v>
      </c>
    </row>
    <row r="162">
      <c r="A162" s="3" t="s">
        <v>162</v>
      </c>
      <c r="B162" s="4" t="str">
        <f>IFERROR(__xludf.DUMMYFUNCTION("GOOGLETRANSLATE(A162,""en"",""tr"")"),"internet")</f>
        <v>internet</v>
      </c>
    </row>
    <row r="163">
      <c r="A163" s="3" t="s">
        <v>163</v>
      </c>
      <c r="B163" s="4" t="str">
        <f>IFERROR(__xludf.DUMMYFUNCTION("GOOGLETRANSLATE(A163,""en"",""tr"")"),"dalga")</f>
        <v>dalga</v>
      </c>
    </row>
    <row r="164">
      <c r="A164" s="3" t="s">
        <v>164</v>
      </c>
      <c r="B164" s="4" t="str">
        <f>IFERROR(__xludf.DUMMYFUNCTION("GOOGLETRANSLATE(A164,""en"",""tr"")"),"satış")</f>
        <v>satış</v>
      </c>
    </row>
    <row r="165">
      <c r="A165" s="3" t="s">
        <v>165</v>
      </c>
      <c r="B165" s="4" t="str">
        <f>IFERROR(__xludf.DUMMYFUNCTION("GOOGLETRANSLATE(A165,""en"",""tr"")"),"avlu")</f>
        <v>avlu</v>
      </c>
    </row>
    <row r="166">
      <c r="A166" s="3" t="s">
        <v>166</v>
      </c>
      <c r="B166" s="4" t="str">
        <f>IFERROR(__xludf.DUMMYFUNCTION("GOOGLETRANSLATE(A166,""en"",""tr"")"),"ambulans")</f>
        <v>ambulans</v>
      </c>
    </row>
    <row r="167">
      <c r="A167" s="3" t="s">
        <v>167</v>
      </c>
      <c r="B167" s="4" t="str">
        <f>IFERROR(__xludf.DUMMYFUNCTION("GOOGLETRANSLATE(A167,""en"",""tr"")"),"kıdemli")</f>
        <v>kıdemli</v>
      </c>
    </row>
    <row r="168">
      <c r="A168" s="3" t="s">
        <v>168</v>
      </c>
      <c r="B168" s="4" t="str">
        <f>IFERROR(__xludf.DUMMYFUNCTION("GOOGLETRANSLATE(A168,""en"",""tr"")"),"telefon")</f>
        <v>telefon</v>
      </c>
    </row>
    <row r="169">
      <c r="A169" s="3" t="s">
        <v>169</v>
      </c>
      <c r="B169" s="4" t="str">
        <f>IFERROR(__xludf.DUMMYFUNCTION("GOOGLETRANSLATE(A169,""en"",""tr"")"),"metal")</f>
        <v>metal</v>
      </c>
    </row>
    <row r="170">
      <c r="A170" s="3" t="s">
        <v>170</v>
      </c>
      <c r="B170" s="4" t="str">
        <f>IFERROR(__xludf.DUMMYFUNCTION("GOOGLETRANSLATE(A170,""en"",""tr"")"),"dergi")</f>
        <v>dergi</v>
      </c>
    </row>
    <row r="171">
      <c r="A171" s="3" t="s">
        <v>171</v>
      </c>
      <c r="B171" s="4" t="str">
        <f>IFERROR(__xludf.DUMMYFUNCTION("GOOGLETRANSLATE(A171,""en"",""tr"")"),"kitle")</f>
        <v>kitle</v>
      </c>
    </row>
    <row r="172">
      <c r="A172" s="3" t="s">
        <v>172</v>
      </c>
      <c r="B172" s="4" t="str">
        <f>IFERROR(__xludf.DUMMYFUNCTION("GOOGLETRANSLATE(A172,""en"",""tr"")"),"ekran")</f>
        <v>ekran</v>
      </c>
    </row>
    <row r="173">
      <c r="A173" s="3" t="s">
        <v>173</v>
      </c>
      <c r="B173" s="4" t="str">
        <f>IFERROR(__xludf.DUMMYFUNCTION("GOOGLETRANSLATE(A173,""en"",""tr"")"),"kampanya")</f>
        <v>kampanya</v>
      </c>
    </row>
    <row r="174">
      <c r="A174" s="3" t="s">
        <v>174</v>
      </c>
      <c r="B174" s="4" t="str">
        <f>IFERROR(__xludf.DUMMYFUNCTION("GOOGLETRANSLATE(A174,""en"",""tr"")"),"garanti")</f>
        <v>garanti</v>
      </c>
    </row>
    <row r="175">
      <c r="A175" s="3" t="s">
        <v>175</v>
      </c>
      <c r="B175" s="4" t="str">
        <f>IFERROR(__xludf.DUMMYFUNCTION("GOOGLETRANSLATE(A175,""en"",""tr"")"),"Ajans")</f>
        <v>Ajans</v>
      </c>
    </row>
    <row r="176">
      <c r="A176" s="3" t="s">
        <v>176</v>
      </c>
      <c r="B176" s="4" t="str">
        <f>IFERROR(__xludf.DUMMYFUNCTION("GOOGLETRANSLATE(A176,""en"",""tr"")"),"popüler")</f>
        <v>popüler</v>
      </c>
    </row>
    <row r="177">
      <c r="A177" s="3" t="s">
        <v>177</v>
      </c>
      <c r="B177" s="4" t="str">
        <f>IFERROR(__xludf.DUMMYFUNCTION("GOOGLETRANSLATE(A177,""en"",""tr"")"),"Boğa")</f>
        <v>Boğa</v>
      </c>
    </row>
    <row r="178">
      <c r="A178" s="3" t="s">
        <v>178</v>
      </c>
      <c r="B178" s="4" t="str">
        <f>IFERROR(__xludf.DUMMYFUNCTION("GOOGLETRANSLATE(A178,""en"",""tr"")"),"flaş")</f>
        <v>flaş</v>
      </c>
    </row>
    <row r="179">
      <c r="A179" s="3" t="s">
        <v>179</v>
      </c>
      <c r="B179" s="4" t="str">
        <f>IFERROR(__xludf.DUMMYFUNCTION("GOOGLETRANSLATE(A179,""en"",""tr"")"),"politika")</f>
        <v>politika</v>
      </c>
    </row>
    <row r="180">
      <c r="A180" s="3" t="s">
        <v>180</v>
      </c>
      <c r="B180" s="4" t="str">
        <f>IFERROR(__xludf.DUMMYFUNCTION("GOOGLETRANSLATE(A180,""en"",""tr"")"),"ördek")</f>
        <v>ördek</v>
      </c>
    </row>
    <row r="181">
      <c r="A181" s="3" t="s">
        <v>181</v>
      </c>
      <c r="B181" s="4" t="str">
        <f>IFERROR(__xludf.DUMMYFUNCTION("GOOGLETRANSLATE(A181,""en"",""tr"")"),"Bravo")</f>
        <v>Bravo</v>
      </c>
    </row>
    <row r="182">
      <c r="A182" s="3" t="s">
        <v>182</v>
      </c>
      <c r="B182" s="4" t="str">
        <f>IFERROR(__xludf.DUMMYFUNCTION("GOOGLETRANSLATE(A182,""en"",""tr"")"),"modern")</f>
        <v>modern</v>
      </c>
    </row>
    <row r="183">
      <c r="A183" s="3" t="s">
        <v>183</v>
      </c>
      <c r="B183" s="4" t="str">
        <f>IFERROR(__xludf.DUMMYFUNCTION("GOOGLETRANSLATE(A183,""en"",""tr"")"),"temin etmek")</f>
        <v>temin etmek</v>
      </c>
    </row>
    <row r="184">
      <c r="A184" s="3" t="s">
        <v>184</v>
      </c>
      <c r="B184" s="4" t="str">
        <f>IFERROR(__xludf.DUMMYFUNCTION("GOOGLETRANSLATE(A184,""en"",""tr"")"),"terk edilmiş")</f>
        <v>terk edilmiş</v>
      </c>
    </row>
    <row r="185">
      <c r="A185" s="3" t="s">
        <v>185</v>
      </c>
      <c r="B185" s="4" t="str">
        <f>IFERROR(__xludf.DUMMYFUNCTION("GOOGLETRANSLATE(A185,""en"",""tr"")"),"bodrum")</f>
        <v>bodrum</v>
      </c>
    </row>
    <row r="186">
      <c r="A186" s="3" t="s">
        <v>186</v>
      </c>
      <c r="B186" s="4" t="str">
        <f>IFERROR(__xludf.DUMMYFUNCTION("GOOGLETRANSLATE(A186,""en"",""tr"")"),"sağlam")</f>
        <v>sağlam</v>
      </c>
    </row>
    <row r="187">
      <c r="A187" s="3" t="s">
        <v>187</v>
      </c>
      <c r="B187" s="4" t="str">
        <f>IFERROR(__xludf.DUMMYFUNCTION("GOOGLETRANSLATE(A187,""en"",""tr"")"),"dolar")</f>
        <v>dolar</v>
      </c>
    </row>
    <row r="188">
      <c r="A188" s="3" t="s">
        <v>188</v>
      </c>
      <c r="B188" s="4" t="str">
        <f>IFERROR(__xludf.DUMMYFUNCTION("GOOGLETRANSLATE(A188,""en"",""tr"")"),"baskın yapmak")</f>
        <v>baskın yapmak</v>
      </c>
    </row>
    <row r="189">
      <c r="A189" s="3" t="s">
        <v>189</v>
      </c>
      <c r="B189" s="4" t="str">
        <f>IFERROR(__xludf.DUMMYFUNCTION("GOOGLETRANSLATE(A189,""en"",""tr"")"),"Japonya")</f>
        <v>Japonya</v>
      </c>
    </row>
    <row r="190">
      <c r="A190" s="3" t="s">
        <v>190</v>
      </c>
      <c r="B190" s="4" t="str">
        <f>IFERROR(__xludf.DUMMYFUNCTION("GOOGLETRANSLATE(A190,""en"",""tr"")"),"vampir")</f>
        <v>vampir</v>
      </c>
    </row>
    <row r="191">
      <c r="A191" s="3" t="s">
        <v>191</v>
      </c>
      <c r="B191" s="4" t="str">
        <f>IFERROR(__xludf.DUMMYFUNCTION("GOOGLETRANSLATE(A191,""en"",""tr"")"),"siyaset")</f>
        <v>siyaset</v>
      </c>
    </row>
    <row r="192">
      <c r="A192" s="3" t="s">
        <v>192</v>
      </c>
      <c r="B192" s="4" t="str">
        <f>IFERROR(__xludf.DUMMYFUNCTION("GOOGLETRANSLATE(A192,""en"",""tr"")"),"tesadüf")</f>
        <v>tesadüf</v>
      </c>
    </row>
    <row r="193">
      <c r="A193" s="3" t="s">
        <v>193</v>
      </c>
      <c r="B193" s="4" t="str">
        <f>IFERROR(__xludf.DUMMYFUNCTION("GOOGLETRANSLATE(A193,""en"",""tr"")"),"kanal")</f>
        <v>kanal</v>
      </c>
    </row>
    <row r="194">
      <c r="A194" s="3" t="s">
        <v>194</v>
      </c>
      <c r="B194" s="4" t="str">
        <f>IFERROR(__xludf.DUMMYFUNCTION("GOOGLETRANSLATE(A194,""en"",""tr"")"),"ağ")</f>
        <v>ağ</v>
      </c>
    </row>
    <row r="195">
      <c r="A195" s="3" t="s">
        <v>195</v>
      </c>
      <c r="B195" s="4" t="str">
        <f>IFERROR(__xludf.DUMMYFUNCTION("GOOGLETRANSLATE(A195,""en"",""tr"")"),"kudretli")</f>
        <v>kudretli</v>
      </c>
    </row>
    <row r="196">
      <c r="A196" s="3" t="s">
        <v>196</v>
      </c>
      <c r="B196" s="4" t="str">
        <f>IFERROR(__xludf.DUMMYFUNCTION("GOOGLETRANSLATE(A196,""en"",""tr"")"),"seçenek")</f>
        <v>seçenek</v>
      </c>
    </row>
    <row r="197">
      <c r="A197" s="3" t="s">
        <v>197</v>
      </c>
      <c r="B197" s="4" t="str">
        <f>IFERROR(__xludf.DUMMYFUNCTION("GOOGLETRANSLATE(A197,""en"",""tr"")"),"alkol")</f>
        <v>alkol</v>
      </c>
    </row>
    <row r="198">
      <c r="A198" s="3" t="s">
        <v>198</v>
      </c>
      <c r="B198" s="4" t="str">
        <f>IFERROR(__xludf.DUMMYFUNCTION("GOOGLETRANSLATE(A198,""en"",""tr"")"),"tiyatro")</f>
        <v>tiyatro</v>
      </c>
    </row>
    <row r="199">
      <c r="A199" s="3" t="s">
        <v>199</v>
      </c>
      <c r="B199" s="4" t="str">
        <f>IFERROR(__xludf.DUMMYFUNCTION("GOOGLETRANSLATE(A199,""en"",""tr"")"),"beyzbol")</f>
        <v>beyzbol</v>
      </c>
    </row>
    <row r="200">
      <c r="A200" s="3" t="s">
        <v>200</v>
      </c>
      <c r="B200" s="4" t="str">
        <f>IFERROR(__xludf.DUMMYFUNCTION("GOOGLETRANSLATE(A200,""en"",""tr"")"),"carol")</f>
        <v>carol</v>
      </c>
    </row>
    <row r="201">
      <c r="A201" s="3" t="s">
        <v>201</v>
      </c>
      <c r="B201" s="4" t="str">
        <f>IFERROR(__xludf.DUMMYFUNCTION("GOOGLETRANSLATE(A201,""en"",""tr"")"),"Jay")</f>
        <v>Jay</v>
      </c>
    </row>
    <row r="202">
      <c r="A202" s="3" t="s">
        <v>202</v>
      </c>
      <c r="B202" s="4" t="str">
        <f>IFERROR(__xludf.DUMMYFUNCTION("GOOGLETRANSLATE(A202,""en"",""tr"")"),"moda")</f>
        <v>moda</v>
      </c>
    </row>
    <row r="203">
      <c r="A203" s="3" t="s">
        <v>203</v>
      </c>
      <c r="B203" s="4" t="str">
        <f>IFERROR(__xludf.DUMMYFUNCTION("GOOGLETRANSLATE(A203,""en"",""tr"")"),"Başlık")</f>
        <v>Başlık</v>
      </c>
    </row>
    <row r="204">
      <c r="A204" s="3" t="s">
        <v>204</v>
      </c>
      <c r="B204" s="4" t="str">
        <f>IFERROR(__xludf.DUMMYFUNCTION("GOOGLETRANSLATE(A204,""en"",""tr"")"),"pa")</f>
        <v>pa</v>
      </c>
    </row>
    <row r="205">
      <c r="A205" s="3" t="s">
        <v>205</v>
      </c>
      <c r="B205" s="4" t="str">
        <f>IFERROR(__xludf.DUMMYFUNCTION("GOOGLETRANSLATE(A205,""en"",""tr"")"),"başkent")</f>
        <v>başkent</v>
      </c>
    </row>
    <row r="206">
      <c r="A206" s="3" t="s">
        <v>206</v>
      </c>
      <c r="B206" s="4" t="str">
        <f>IFERROR(__xludf.DUMMYFUNCTION("GOOGLETRANSLATE(A206,""en"",""tr"")"),"terörist")</f>
        <v>terörist</v>
      </c>
    </row>
    <row r="207">
      <c r="A207" s="3" t="s">
        <v>207</v>
      </c>
      <c r="B207" s="4" t="str">
        <f>IFERROR(__xludf.DUMMYFUNCTION("GOOGLETRANSLATE(A207,""en"",""tr"")"),"kapak")</f>
        <v>kapak</v>
      </c>
    </row>
    <row r="208">
      <c r="A208" s="3" t="s">
        <v>208</v>
      </c>
      <c r="B208" s="4" t="str">
        <f>IFERROR(__xludf.DUMMYFUNCTION("GOOGLETRANSLATE(A208,""en"",""tr"")"),"ifade etmek")</f>
        <v>ifade etmek</v>
      </c>
    </row>
    <row r="209">
      <c r="A209" s="3" t="s">
        <v>209</v>
      </c>
      <c r="B209" s="4" t="str">
        <f>IFERROR(__xludf.DUMMYFUNCTION("GOOGLETRANSLATE(A209,""en"",""tr"")"),"model")</f>
        <v>model</v>
      </c>
    </row>
    <row r="210">
      <c r="A210" s="3" t="s">
        <v>210</v>
      </c>
      <c r="B210" s="4" t="str">
        <f>IFERROR(__xludf.DUMMYFUNCTION("GOOGLETRANSLATE(A210,""en"",""tr"")"),"resmi olarak")</f>
        <v>resmi olarak</v>
      </c>
    </row>
    <row r="211">
      <c r="A211" s="3" t="s">
        <v>211</v>
      </c>
      <c r="B211" s="4" t="str">
        <f>IFERROR(__xludf.DUMMYFUNCTION("GOOGLETRANSLATE(A211,""en"",""tr"")"),"aktivite")</f>
        <v>aktivite</v>
      </c>
    </row>
    <row r="212">
      <c r="A212" s="3" t="s">
        <v>212</v>
      </c>
      <c r="B212" s="4" t="str">
        <f>IFERROR(__xludf.DUMMYFUNCTION("GOOGLETRANSLATE(A212,""en"",""tr"")"),"barbara")</f>
        <v>barbara</v>
      </c>
    </row>
    <row r="213">
      <c r="A213" s="3" t="s">
        <v>213</v>
      </c>
      <c r="B213" s="4" t="str">
        <f>IFERROR(__xludf.DUMMYFUNCTION("GOOGLETRANSLATE(A213,""en"",""tr"")"),"carlos")</f>
        <v>carlos</v>
      </c>
    </row>
    <row r="214">
      <c r="A214" s="3" t="s">
        <v>214</v>
      </c>
      <c r="B214" s="4" t="str">
        <f>IFERROR(__xludf.DUMMYFUNCTION("GOOGLETRANSLATE(A214,""en"",""tr"")"),"Ken")</f>
        <v>Ken</v>
      </c>
    </row>
    <row r="215">
      <c r="A215" s="3" t="s">
        <v>215</v>
      </c>
      <c r="B215" s="4" t="str">
        <f>IFERROR(__xludf.DUMMYFUNCTION("GOOGLETRANSLATE(A215,""en"",""tr"")"),"prosedür")</f>
        <v>prosedür</v>
      </c>
    </row>
    <row r="216">
      <c r="A216" s="3" t="s">
        <v>216</v>
      </c>
      <c r="B216" s="4" t="str">
        <f>IFERROR(__xludf.DUMMYFUNCTION("GOOGLETRANSLATE(A216,""en"",""tr"")"),"hindi")</f>
        <v>hindi</v>
      </c>
    </row>
    <row r="217">
      <c r="A217" s="3" t="s">
        <v>217</v>
      </c>
      <c r="B217" s="4" t="str">
        <f>IFERROR(__xludf.DUMMYFUNCTION("GOOGLETRANSLATE(A217,""en"",""tr"")"),"Dennis")</f>
        <v>Dennis</v>
      </c>
    </row>
    <row r="218">
      <c r="A218" s="3" t="s">
        <v>218</v>
      </c>
      <c r="B218" s="4" t="str">
        <f>IFERROR(__xludf.DUMMYFUNCTION("GOOGLETRANSLATE(A218,""en"",""tr"")"),"temel")</f>
        <v>temel</v>
      </c>
    </row>
    <row r="219">
      <c r="A219" s="3" t="s">
        <v>219</v>
      </c>
      <c r="B219" s="4" t="str">
        <f>IFERROR(__xludf.DUMMYFUNCTION("GOOGLETRANSLATE(A219,""en"",""tr"")"),"klinik")</f>
        <v>klinik</v>
      </c>
    </row>
    <row r="220">
      <c r="A220" s="3" t="s">
        <v>220</v>
      </c>
      <c r="B220" s="4" t="str">
        <f>IFERROR(__xludf.DUMMYFUNCTION("GOOGLETRANSLATE(A220,""en"",""tr"")"),"amiral")</f>
        <v>amiral</v>
      </c>
    </row>
    <row r="221">
      <c r="A221" s="3" t="s">
        <v>221</v>
      </c>
      <c r="B221" s="4" t="str">
        <f>IFERROR(__xludf.DUMMYFUNCTION("GOOGLETRANSLATE(A221,""en"",""tr"")"),"konser")</f>
        <v>konser</v>
      </c>
    </row>
    <row r="222">
      <c r="A222" s="3" t="s">
        <v>222</v>
      </c>
      <c r="B222" s="4" t="str">
        <f>IFERROR(__xludf.DUMMYFUNCTION("GOOGLETRANSLATE(A222,""en"",""tr"")"),"Sezar")</f>
        <v>Sezar</v>
      </c>
    </row>
    <row r="223">
      <c r="A223" s="3" t="s">
        <v>223</v>
      </c>
      <c r="B223" s="4" t="str">
        <f>IFERROR(__xludf.DUMMYFUNCTION("GOOGLETRANSLATE(A223,""en"",""tr"")"),"kola")</f>
        <v>kola</v>
      </c>
    </row>
    <row r="224">
      <c r="A224" s="3" t="s">
        <v>224</v>
      </c>
      <c r="B224" s="4" t="str">
        <f>IFERROR(__xludf.DUMMYFUNCTION("GOOGLETRANSLATE(A224,""en"",""tr"")"),"oksijen")</f>
        <v>oksijen</v>
      </c>
    </row>
    <row r="225">
      <c r="A225" s="3" t="s">
        <v>225</v>
      </c>
      <c r="B225" s="4" t="str">
        <f>IFERROR(__xludf.DUMMYFUNCTION("GOOGLETRANSLATE(A225,""en"",""tr"")"),"komiser")</f>
        <v>komiser</v>
      </c>
    </row>
    <row r="226">
      <c r="A226" s="3" t="s">
        <v>226</v>
      </c>
      <c r="B226" s="4" t="str">
        <f>IFERROR(__xludf.DUMMYFUNCTION("GOOGLETRANSLATE(A226,""en"",""tr"")"),"karın")</f>
        <v>karın</v>
      </c>
    </row>
    <row r="227">
      <c r="A227" s="3" t="s">
        <v>227</v>
      </c>
      <c r="B227" s="4" t="str">
        <f>IFERROR(__xludf.DUMMYFUNCTION("GOOGLETRANSLATE(A227,""en"",""tr"")"),"çekirdek")</f>
        <v>çekirdek</v>
      </c>
    </row>
    <row r="228">
      <c r="A228" s="3" t="s">
        <v>228</v>
      </c>
      <c r="B228" s="4" t="str">
        <f>IFERROR(__xludf.DUMMYFUNCTION("GOOGLETRANSLATE(A228,""en"",""tr"")"),"imza")</f>
        <v>imza</v>
      </c>
    </row>
    <row r="229">
      <c r="A229" s="3" t="s">
        <v>229</v>
      </c>
      <c r="B229" s="4" t="str">
        <f>IFERROR(__xludf.DUMMYFUNCTION("GOOGLETRANSLATE(A229,""en"",""tr"")"),"özgürlük")</f>
        <v>özgürlük</v>
      </c>
    </row>
    <row r="230">
      <c r="A230" s="3" t="s">
        <v>230</v>
      </c>
      <c r="B230" s="4" t="str">
        <f>IFERROR(__xludf.DUMMYFUNCTION("GOOGLETRANSLATE(A230,""en"",""tr"")"),"berbat")</f>
        <v>berbat</v>
      </c>
    </row>
    <row r="231">
      <c r="A231" s="3" t="s">
        <v>231</v>
      </c>
      <c r="B231" s="4" t="str">
        <f>IFERROR(__xludf.DUMMYFUNCTION("GOOGLETRANSLATE(A231,""en"",""tr"")"),"bölme")</f>
        <v>bölme</v>
      </c>
    </row>
    <row r="232">
      <c r="A232" s="3" t="s">
        <v>232</v>
      </c>
      <c r="B232" s="4" t="str">
        <f>IFERROR(__xludf.DUMMYFUNCTION("GOOGLETRANSLATE(A232,""en"",""tr"")"),"roket")</f>
        <v>roket</v>
      </c>
    </row>
    <row r="233">
      <c r="A233" s="3" t="s">
        <v>233</v>
      </c>
      <c r="B233" s="4" t="str">
        <f>IFERROR(__xludf.DUMMYFUNCTION("GOOGLETRANSLATE(A233,""en"",""tr"")"),"tonlamak")</f>
        <v>tonlamak</v>
      </c>
    </row>
    <row r="234">
      <c r="A234" s="3" t="s">
        <v>234</v>
      </c>
      <c r="B234" s="4" t="str">
        <f>IFERROR(__xludf.DUMMYFUNCTION("GOOGLETRANSLATE(A234,""en"",""tr"")"),"gitar")</f>
        <v>gitar</v>
      </c>
    </row>
    <row r="235">
      <c r="A235" s="3" t="s">
        <v>235</v>
      </c>
      <c r="B235" s="4" t="str">
        <f>IFERROR(__xludf.DUMMYFUNCTION("GOOGLETRANSLATE(A235,""en"",""tr"")"),"pasaport")</f>
        <v>pasaport</v>
      </c>
    </row>
    <row r="236">
      <c r="A236" s="3" t="s">
        <v>236</v>
      </c>
      <c r="B236" s="4" t="str">
        <f>IFERROR(__xludf.DUMMYFUNCTION("GOOGLETRANSLATE(A236,""en"",""tr"")"),"çamur")</f>
        <v>çamur</v>
      </c>
    </row>
    <row r="237">
      <c r="A237" s="3" t="s">
        <v>237</v>
      </c>
      <c r="B237" s="4" t="str">
        <f>IFERROR(__xludf.DUMMYFUNCTION("GOOGLETRANSLATE(A237,""en"",""tr"")"),"kumlu")</f>
        <v>kumlu</v>
      </c>
    </row>
    <row r="238">
      <c r="A238" s="3" t="s">
        <v>238</v>
      </c>
      <c r="B238" s="4" t="str">
        <f>IFERROR(__xludf.DUMMYFUNCTION("GOOGLETRANSLATE(A238,""en"",""tr"")"),"viski")</f>
        <v>viski</v>
      </c>
    </row>
    <row r="239">
      <c r="A239" s="3" t="s">
        <v>239</v>
      </c>
      <c r="B239" s="4" t="str">
        <f>IFERROR(__xludf.DUMMYFUNCTION("GOOGLETRANSLATE(A239,""en"",""tr"")"),"dahili")</f>
        <v>dahili</v>
      </c>
    </row>
    <row r="240">
      <c r="A240" s="3" t="s">
        <v>240</v>
      </c>
      <c r="B240" s="4" t="str">
        <f>IFERROR(__xludf.DUMMYFUNCTION("GOOGLETRANSLATE(A240,""en"",""tr"")"),"Mareşal")</f>
        <v>Mareşal</v>
      </c>
    </row>
    <row r="241">
      <c r="A241" s="3" t="s">
        <v>241</v>
      </c>
      <c r="B241" s="4" t="str">
        <f>IFERROR(__xludf.DUMMYFUNCTION("GOOGLETRANSLATE(A241,""en"",""tr"")"),"İskender")</f>
        <v>İskender</v>
      </c>
    </row>
    <row r="242">
      <c r="A242" s="3" t="s">
        <v>242</v>
      </c>
      <c r="B242" s="4" t="str">
        <f>IFERROR(__xludf.DUMMYFUNCTION("GOOGLETRANSLATE(A242,""en"",""tr"")"),"yoldaş")</f>
        <v>yoldaş</v>
      </c>
    </row>
    <row r="243">
      <c r="A243" s="3" t="s">
        <v>243</v>
      </c>
      <c r="B243" s="4" t="str">
        <f>IFERROR(__xludf.DUMMYFUNCTION("GOOGLETRANSLATE(A243,""en"",""tr"")"),"reçel")</f>
        <v>reçel</v>
      </c>
    </row>
    <row r="244">
      <c r="A244" s="3" t="s">
        <v>244</v>
      </c>
      <c r="B244" s="4" t="str">
        <f>IFERROR(__xludf.DUMMYFUNCTION("GOOGLETRANSLATE(A244,""en"",""tr"")"),"çalı")</f>
        <v>çalı</v>
      </c>
    </row>
    <row r="245">
      <c r="A245" s="3" t="s">
        <v>245</v>
      </c>
      <c r="B245" s="4" t="str">
        <f>IFERROR(__xludf.DUMMYFUNCTION("GOOGLETRANSLATE(A245,""en"",""tr"")"),"Ağustos")</f>
        <v>Ağustos</v>
      </c>
    </row>
    <row r="246">
      <c r="A246" s="3" t="s">
        <v>246</v>
      </c>
      <c r="B246" s="4" t="str">
        <f>IFERROR(__xludf.DUMMYFUNCTION("GOOGLETRANSLATE(A246,""en"",""tr"")"),"aktif")</f>
        <v>aktif</v>
      </c>
    </row>
    <row r="247">
      <c r="A247" s="3" t="s">
        <v>247</v>
      </c>
      <c r="B247" s="4" t="str">
        <f>IFERROR(__xludf.DUMMYFUNCTION("GOOGLETRANSLATE(A247,""en"",""tr"")"),"personel")</f>
        <v>personel</v>
      </c>
    </row>
    <row r="248">
      <c r="A248" s="3" t="s">
        <v>248</v>
      </c>
      <c r="B248" s="4" t="str">
        <f>IFERROR(__xludf.DUMMYFUNCTION("GOOGLETRANSLATE(A248,""en"",""tr"")"),"ford")</f>
        <v>ford</v>
      </c>
    </row>
    <row r="249">
      <c r="A249" s="3" t="s">
        <v>249</v>
      </c>
      <c r="B249" s="4" t="str">
        <f>IFERROR(__xludf.DUMMYFUNCTION("GOOGLETRANSLATE(A249,""en"",""tr"")"),"helikopter")</f>
        <v>helikopter</v>
      </c>
    </row>
    <row r="250">
      <c r="A250" s="3" t="s">
        <v>250</v>
      </c>
      <c r="B250" s="4" t="str">
        <f>IFERROR(__xludf.DUMMYFUNCTION("GOOGLETRANSLATE(A250,""en"",""tr"")"),"inç")</f>
        <v>inç</v>
      </c>
    </row>
    <row r="251">
      <c r="A251" s="3" t="s">
        <v>251</v>
      </c>
      <c r="B251" s="4" t="str">
        <f>IFERROR(__xludf.DUMMYFUNCTION("GOOGLETRANSLATE(A251,""en"",""tr"")"),"likör")</f>
        <v>likör</v>
      </c>
    </row>
    <row r="252">
      <c r="A252" s="3" t="s">
        <v>252</v>
      </c>
      <c r="B252" s="4" t="str">
        <f>IFERROR(__xludf.DUMMYFUNCTION("GOOGLETRANSLATE(A252,""en"",""tr"")"),"gözden geçirmek")</f>
        <v>gözden geçirmek</v>
      </c>
    </row>
    <row r="253">
      <c r="A253" s="3" t="s">
        <v>253</v>
      </c>
      <c r="B253" s="4" t="str">
        <f>IFERROR(__xludf.DUMMYFUNCTION("GOOGLETRANSLATE(A253,""en"",""tr"")"),"borç vermek")</f>
        <v>borç vermek</v>
      </c>
    </row>
    <row r="254">
      <c r="A254" s="3" t="s">
        <v>254</v>
      </c>
      <c r="B254" s="4" t="str">
        <f>IFERROR(__xludf.DUMMYFUNCTION("GOOGLETRANSLATE(A254,""en"",""tr"")"),"ağ")</f>
        <v>ağ</v>
      </c>
    </row>
    <row r="255">
      <c r="A255" s="3" t="s">
        <v>255</v>
      </c>
      <c r="B255" s="4" t="str">
        <f>IFERROR(__xludf.DUMMYFUNCTION("GOOGLETRANSLATE(A255,""en"",""tr"")"),"hile")</f>
        <v>hile</v>
      </c>
    </row>
    <row r="256">
      <c r="A256" s="3" t="s">
        <v>256</v>
      </c>
      <c r="B256" s="4" t="str">
        <f>IFERROR(__xludf.DUMMYFUNCTION("GOOGLETRANSLATE(A256,""en"",""tr"")"),"kayalık")</f>
        <v>kayalık</v>
      </c>
    </row>
    <row r="257">
      <c r="A257" s="3" t="s">
        <v>257</v>
      </c>
      <c r="B257" s="4" t="str">
        <f>IFERROR(__xludf.DUMMYFUNCTION("GOOGLETRANSLATE(A257,""en"",""tr"")"),"yorgun")</f>
        <v>yorgun</v>
      </c>
    </row>
    <row r="258">
      <c r="A258" s="3" t="s">
        <v>258</v>
      </c>
      <c r="B258" s="4" t="str">
        <f>IFERROR(__xludf.DUMMYFUNCTION("GOOGLETRANSLATE(A258,""en"",""tr"")"),"sahil")</f>
        <v>sahil</v>
      </c>
    </row>
    <row r="259">
      <c r="A259" s="3" t="s">
        <v>259</v>
      </c>
      <c r="B259" s="4" t="str">
        <f>IFERROR(__xludf.DUMMYFUNCTION("GOOGLETRANSLATE(A259,""en"",""tr"")"),"susuz")</f>
        <v>susuz</v>
      </c>
    </row>
    <row r="260">
      <c r="A260" s="3" t="s">
        <v>260</v>
      </c>
      <c r="B260" s="4" t="str">
        <f>IFERROR(__xludf.DUMMYFUNCTION("GOOGLETRANSLATE(A260,""en"",""tr"")"),"yay")</f>
        <v>yay</v>
      </c>
    </row>
    <row r="261">
      <c r="A261" s="3" t="s">
        <v>261</v>
      </c>
      <c r="B261" s="4" t="str">
        <f>IFERROR(__xludf.DUMMYFUNCTION("GOOGLETRANSLATE(A261,""en"",""tr"")"),"ceset")</f>
        <v>ceset</v>
      </c>
    </row>
    <row r="262">
      <c r="A262" s="3" t="s">
        <v>262</v>
      </c>
      <c r="B262" s="4" t="str">
        <f>IFERROR(__xludf.DUMMYFUNCTION("GOOGLETRANSLATE(A262,""en"",""tr"")"),"polis")</f>
        <v>polis</v>
      </c>
    </row>
    <row r="263">
      <c r="A263" s="3" t="s">
        <v>263</v>
      </c>
      <c r="B263" s="4" t="str">
        <f>IFERROR(__xludf.DUMMYFUNCTION("GOOGLETRANSLATE(A263,""en"",""tr"")"),"görsel")</f>
        <v>görsel</v>
      </c>
    </row>
    <row r="264">
      <c r="A264" s="3" t="s">
        <v>264</v>
      </c>
      <c r="B264" s="4" t="str">
        <f>IFERROR(__xludf.DUMMYFUNCTION("GOOGLETRANSLATE(A264,""en"",""tr"")"),"vasiyetname")</f>
        <v>vasiyetname</v>
      </c>
    </row>
    <row r="265">
      <c r="A265" s="3" t="s">
        <v>265</v>
      </c>
      <c r="B265" s="4" t="str">
        <f>IFERROR(__xludf.DUMMYFUNCTION("GOOGLETRANSLATE(A265,""en"",""tr"")"),"ölçek")</f>
        <v>ölçek</v>
      </c>
    </row>
    <row r="266">
      <c r="A266" s="3" t="s">
        <v>266</v>
      </c>
      <c r="B266" s="4" t="str">
        <f>IFERROR(__xludf.DUMMYFUNCTION("GOOGLETRANSLATE(A266,""en"",""tr"")"),"ayarlamak")</f>
        <v>ayarlamak</v>
      </c>
    </row>
    <row r="267">
      <c r="A267" s="3" t="s">
        <v>267</v>
      </c>
      <c r="B267" s="4" t="str">
        <f>IFERROR(__xludf.DUMMYFUNCTION("GOOGLETRANSLATE(A267,""en"",""tr"")"),"tipik")</f>
        <v>tipik</v>
      </c>
    </row>
    <row r="268">
      <c r="A268" s="3" t="s">
        <v>268</v>
      </c>
      <c r="B268" s="4" t="str">
        <f>IFERROR(__xludf.DUMMYFUNCTION("GOOGLETRANSLATE(A268,""en"",""tr"")"),"nüfus")</f>
        <v>nüfus</v>
      </c>
    </row>
    <row r="269">
      <c r="A269" s="3" t="s">
        <v>269</v>
      </c>
      <c r="B269" s="4" t="str">
        <f>IFERROR(__xludf.DUMMYFUNCTION("GOOGLETRANSLATE(A269,""en"",""tr"")"),"teknoloji")</f>
        <v>teknoloji</v>
      </c>
    </row>
    <row r="270">
      <c r="A270" s="3" t="s">
        <v>270</v>
      </c>
      <c r="B270" s="4" t="str">
        <f>IFERROR(__xludf.DUMMYFUNCTION("GOOGLETRANSLATE(A270,""en"",""tr"")"),"fındık")</f>
        <v>fındık</v>
      </c>
    </row>
    <row r="271">
      <c r="A271" s="3" t="s">
        <v>271</v>
      </c>
      <c r="B271" s="4" t="str">
        <f>IFERROR(__xludf.DUMMYFUNCTION("GOOGLETRANSLATE(A271,""en"",""tr"")"),"karl")</f>
        <v>karl</v>
      </c>
    </row>
    <row r="272">
      <c r="A272" s="3" t="s">
        <v>272</v>
      </c>
      <c r="B272" s="4" t="str">
        <f>IFERROR(__xludf.DUMMYFUNCTION("GOOGLETRANSLATE(A272,""en"",""tr"")"),"kurabiye")</f>
        <v>kurabiye</v>
      </c>
    </row>
    <row r="273">
      <c r="A273" s="3" t="s">
        <v>273</v>
      </c>
      <c r="B273" s="4" t="str">
        <f>IFERROR(__xludf.DUMMYFUNCTION("GOOGLETRANSLATE(A273,""en"",""tr"")"),"tanıklık")</f>
        <v>tanıklık</v>
      </c>
    </row>
    <row r="274">
      <c r="A274" s="3" t="s">
        <v>274</v>
      </c>
      <c r="B274" s="4" t="str">
        <f>IFERROR(__xludf.DUMMYFUNCTION("GOOGLETRANSLATE(A274,""en"",""tr"")"),"pansuman")</f>
        <v>pansuman</v>
      </c>
    </row>
    <row r="275">
      <c r="A275" s="3" t="s">
        <v>275</v>
      </c>
      <c r="B275" s="4" t="str">
        <f>IFERROR(__xludf.DUMMYFUNCTION("GOOGLETRANSLATE(A275,""en"",""tr"")"),"kargo")</f>
        <v>kargo</v>
      </c>
    </row>
    <row r="276">
      <c r="A276" s="3" t="s">
        <v>276</v>
      </c>
      <c r="B276" s="4" t="str">
        <f>IFERROR(__xludf.DUMMYFUNCTION("GOOGLETRANSLATE(A276,""en"",""tr"")"),"Katolik")</f>
        <v>Katolik</v>
      </c>
    </row>
    <row r="277">
      <c r="A277" s="3" t="s">
        <v>277</v>
      </c>
      <c r="B277" s="4" t="str">
        <f>IFERROR(__xludf.DUMMYFUNCTION("GOOGLETRANSLATE(A277,""en"",""tr"")"),"manny")</f>
        <v>manny</v>
      </c>
    </row>
    <row r="278">
      <c r="A278" s="3" t="s">
        <v>278</v>
      </c>
      <c r="B278" s="4" t="str">
        <f>IFERROR(__xludf.DUMMYFUNCTION("GOOGLETRANSLATE(A278,""en"",""tr"")"),"tembel")</f>
        <v>tembel</v>
      </c>
    </row>
    <row r="279">
      <c r="A279" s="3" t="s">
        <v>279</v>
      </c>
      <c r="B279" s="4" t="str">
        <f>IFERROR(__xludf.DUMMYFUNCTION("GOOGLETRANSLATE(A279,""en"",""tr"")"),"ifade")</f>
        <v>ifade</v>
      </c>
    </row>
    <row r="280">
      <c r="A280" s="3" t="s">
        <v>280</v>
      </c>
      <c r="B280" s="4" t="str">
        <f>IFERROR(__xludf.DUMMYFUNCTION("GOOGLETRANSLATE(A280,""en"",""tr"")"),"Basketbol")</f>
        <v>Basketbol</v>
      </c>
    </row>
    <row r="281">
      <c r="A281" s="3" t="s">
        <v>281</v>
      </c>
      <c r="B281" s="4" t="str">
        <f>IFERROR(__xludf.DUMMYFUNCTION("GOOGLETRANSLATE(A281,""en"",""tr"")"),"fil")</f>
        <v>fil</v>
      </c>
    </row>
    <row r="282">
      <c r="A282" s="3" t="s">
        <v>282</v>
      </c>
      <c r="B282" s="4" t="str">
        <f>IFERROR(__xludf.DUMMYFUNCTION("GOOGLETRANSLATE(A282,""en"",""tr"")"),"yaralanma")</f>
        <v>yaralanma</v>
      </c>
    </row>
    <row r="283">
      <c r="A283" s="3" t="s">
        <v>283</v>
      </c>
      <c r="B283" s="4" t="str">
        <f>IFERROR(__xludf.DUMMYFUNCTION("GOOGLETRANSLATE(A283,""en"",""tr"")"),"elektrik")</f>
        <v>elektrik</v>
      </c>
    </row>
    <row r="284">
      <c r="A284" s="3" t="s">
        <v>284</v>
      </c>
      <c r="B284" s="4" t="str">
        <f>IFERROR(__xludf.DUMMYFUNCTION("GOOGLETRANSLATE(A284,""en"",""tr"")"),"toprak")</f>
        <v>toprak</v>
      </c>
    </row>
    <row r="285">
      <c r="A285" s="3" t="s">
        <v>285</v>
      </c>
      <c r="B285" s="4" t="str">
        <f>IFERROR(__xludf.DUMMYFUNCTION("GOOGLETRANSLATE(A285,""en"",""tr"")"),"Benny")</f>
        <v>Benny</v>
      </c>
    </row>
    <row r="286">
      <c r="A286" s="3" t="s">
        <v>286</v>
      </c>
      <c r="B286" s="4" t="str">
        <f>IFERROR(__xludf.DUMMYFUNCTION("GOOGLETRANSLATE(A286,""en"",""tr"")"),"Kiraz")</f>
        <v>Kiraz</v>
      </c>
    </row>
    <row r="287">
      <c r="A287" s="3" t="s">
        <v>287</v>
      </c>
      <c r="B287" s="4" t="str">
        <f>IFERROR(__xludf.DUMMYFUNCTION("GOOGLETRANSLATE(A287,""en"",""tr"")"),"çevre")</f>
        <v>çevre</v>
      </c>
    </row>
    <row r="288">
      <c r="A288" s="3" t="s">
        <v>288</v>
      </c>
      <c r="B288" s="4" t="str">
        <f>IFERROR(__xludf.DUMMYFUNCTION("GOOGLETRANSLATE(A288,""en"",""tr"")"),"kokain")</f>
        <v>kokain</v>
      </c>
    </row>
    <row r="289">
      <c r="A289" s="3" t="s">
        <v>289</v>
      </c>
      <c r="B289" s="4" t="str">
        <f>IFERROR(__xludf.DUMMYFUNCTION("GOOGLETRANSLATE(A289,""en"",""tr"")"),"temel")</f>
        <v>temel</v>
      </c>
    </row>
    <row r="290">
      <c r="A290" s="3" t="s">
        <v>290</v>
      </c>
      <c r="B290" s="4" t="str">
        <f>IFERROR(__xludf.DUMMYFUNCTION("GOOGLETRANSLATE(A290,""en"",""tr"")"),"Muhafız")</f>
        <v>Muhafız</v>
      </c>
    </row>
    <row r="291">
      <c r="A291" s="3" t="s">
        <v>291</v>
      </c>
      <c r="B291" s="4" t="str">
        <f>IFERROR(__xludf.DUMMYFUNCTION("GOOGLETRANSLATE(A291,""en"",""tr"")"),"Kurumsal")</f>
        <v>Kurumsal</v>
      </c>
    </row>
    <row r="292">
      <c r="A292" s="3" t="s">
        <v>292</v>
      </c>
      <c r="B292" s="4" t="str">
        <f>IFERROR(__xludf.DUMMYFUNCTION("GOOGLETRANSLATE(A292,""en"",""tr"")"),"tiyatro")</f>
        <v>tiyatro</v>
      </c>
    </row>
    <row r="293">
      <c r="A293" s="3" t="s">
        <v>293</v>
      </c>
      <c r="B293" s="4" t="str">
        <f>IFERROR(__xludf.DUMMYFUNCTION("GOOGLETRANSLATE(A293,""en"",""tr"")"),"geçit töreni")</f>
        <v>geçit töreni</v>
      </c>
    </row>
    <row r="294">
      <c r="A294" s="3" t="s">
        <v>294</v>
      </c>
      <c r="B294" s="4" t="str">
        <f>IFERROR(__xludf.DUMMYFUNCTION("GOOGLETRANSLATE(A294,""en"",""tr"")"),"bütçe")</f>
        <v>bütçe</v>
      </c>
    </row>
    <row r="295">
      <c r="A295" s="3" t="s">
        <v>295</v>
      </c>
      <c r="B295" s="4" t="str">
        <f>IFERROR(__xludf.DUMMYFUNCTION("GOOGLETRANSLATE(A295,""en"",""tr"")"),"Allison")</f>
        <v>Allison</v>
      </c>
    </row>
    <row r="296">
      <c r="A296" s="3" t="s">
        <v>296</v>
      </c>
      <c r="B296" s="4" t="str">
        <f>IFERROR(__xludf.DUMMYFUNCTION("GOOGLETRANSLATE(A296,""en"",""tr"")"),"psiko")</f>
        <v>psiko</v>
      </c>
    </row>
    <row r="297">
      <c r="A297" s="3" t="s">
        <v>297</v>
      </c>
      <c r="B297" s="4" t="str">
        <f>IFERROR(__xludf.DUMMYFUNCTION("GOOGLETRANSLATE(A297,""en"",""tr"")"),"madalya")</f>
        <v>madalya</v>
      </c>
    </row>
    <row r="298">
      <c r="A298" s="3" t="s">
        <v>298</v>
      </c>
      <c r="B298" s="4" t="str">
        <f>IFERROR(__xludf.DUMMYFUNCTION("GOOGLETRANSLATE(A298,""en"",""tr"")"),"öğüt vermek")</f>
        <v>öğüt vermek</v>
      </c>
    </row>
    <row r="299">
      <c r="A299" s="3" t="s">
        <v>299</v>
      </c>
      <c r="B299" s="4" t="str">
        <f>IFERROR(__xludf.DUMMYFUNCTION("GOOGLETRANSLATE(A299,""en"",""tr"")"),"asit")</f>
        <v>asit</v>
      </c>
    </row>
    <row r="300">
      <c r="A300" s="3" t="s">
        <v>300</v>
      </c>
      <c r="B300" s="4" t="str">
        <f>IFERROR(__xludf.DUMMYFUNCTION("GOOGLETRANSLATE(A300,""en"",""tr"")"),"dik dik dikmek")</f>
        <v>dik dik dikmek</v>
      </c>
    </row>
    <row r="301">
      <c r="A301" s="3" t="s">
        <v>301</v>
      </c>
      <c r="B301" s="4" t="str">
        <f>IFERROR(__xludf.DUMMYFUNCTION("GOOGLETRANSLATE(A301,""en"",""tr"")"),"müdür")</f>
        <v>müdür</v>
      </c>
    </row>
    <row r="302">
      <c r="A302" s="3" t="s">
        <v>302</v>
      </c>
      <c r="B302" s="4" t="str">
        <f>IFERROR(__xludf.DUMMYFUNCTION("GOOGLETRANSLATE(A302,""en"",""tr"")"),"Kağan")</f>
        <v>Kağan</v>
      </c>
    </row>
    <row r="303">
      <c r="A303" s="3" t="s">
        <v>303</v>
      </c>
      <c r="B303" s="4" t="str">
        <f>IFERROR(__xludf.DUMMYFUNCTION("GOOGLETRANSLATE(A303,""en"",""tr"")"),"Depozito")</f>
        <v>Depozito</v>
      </c>
    </row>
    <row r="304">
      <c r="A304" s="3" t="s">
        <v>304</v>
      </c>
      <c r="B304" s="4" t="str">
        <f>IFERROR(__xludf.DUMMYFUNCTION("GOOGLETRANSLATE(A304,""en"",""tr"")"),"Curtis")</f>
        <v>Curtis</v>
      </c>
    </row>
    <row r="305">
      <c r="A305" s="3" t="s">
        <v>305</v>
      </c>
      <c r="B305" s="4" t="str">
        <f>IFERROR(__xludf.DUMMYFUNCTION("GOOGLETRANSLATE(A305,""en"",""tr"")"),"Aydınlatılmış")</f>
        <v>Aydınlatılmış</v>
      </c>
    </row>
    <row r="306">
      <c r="A306" s="3" t="s">
        <v>306</v>
      </c>
      <c r="B306" s="4" t="str">
        <f>IFERROR(__xludf.DUMMYFUNCTION("GOOGLETRANSLATE(A306,""en"",""tr"")"),"müzikal")</f>
        <v>müzikal</v>
      </c>
    </row>
    <row r="307">
      <c r="A307" s="3" t="s">
        <v>307</v>
      </c>
      <c r="B307" s="4" t="str">
        <f>IFERROR(__xludf.DUMMYFUNCTION("GOOGLETRANSLATE(A307,""en"",""tr"")"),"masaj")</f>
        <v>masaj</v>
      </c>
    </row>
    <row r="308">
      <c r="A308" s="3" t="s">
        <v>308</v>
      </c>
      <c r="B308" s="4" t="str">
        <f>IFERROR(__xludf.DUMMYFUNCTION("GOOGLETRANSLATE(A308,""en"",""tr"")"),"vergi")</f>
        <v>vergi</v>
      </c>
    </row>
    <row r="309">
      <c r="A309" s="3" t="s">
        <v>309</v>
      </c>
      <c r="B309" s="4" t="str">
        <f>IFERROR(__xludf.DUMMYFUNCTION("GOOGLETRANSLATE(A309,""en"",""tr"")"),"pops")</f>
        <v>pops</v>
      </c>
    </row>
    <row r="310">
      <c r="A310" s="3" t="s">
        <v>310</v>
      </c>
      <c r="B310" s="4" t="str">
        <f>IFERROR(__xludf.DUMMYFUNCTION("GOOGLETRANSLATE(A310,""en"",""tr"")"),"kehribar")</f>
        <v>kehribar</v>
      </c>
    </row>
    <row r="311">
      <c r="A311" s="3" t="s">
        <v>311</v>
      </c>
      <c r="B311" s="4" t="str">
        <f>IFERROR(__xludf.DUMMYFUNCTION("GOOGLETRANSLATE(A311,""en"",""tr"")"),"cal")</f>
        <v>cal</v>
      </c>
    </row>
    <row r="312">
      <c r="A312" s="3" t="s">
        <v>312</v>
      </c>
      <c r="B312" s="4" t="str">
        <f>IFERROR(__xludf.DUMMYFUNCTION("GOOGLETRANSLATE(A312,""en"",""tr"")"),"eğilmek")</f>
        <v>eğilmek</v>
      </c>
    </row>
    <row r="313">
      <c r="A313" s="3" t="s">
        <v>313</v>
      </c>
      <c r="B313" s="4" t="str">
        <f>IFERROR(__xludf.DUMMYFUNCTION("GOOGLETRANSLATE(A313,""en"",""tr"")"),"kam")</f>
        <v>kam</v>
      </c>
    </row>
    <row r="314">
      <c r="A314" s="3" t="s">
        <v>314</v>
      </c>
      <c r="B314" s="4" t="str">
        <f>IFERROR(__xludf.DUMMYFUNCTION("GOOGLETRANSLATE(A314,""en"",""tr"")"),"teknik")</f>
        <v>teknik</v>
      </c>
    </row>
    <row r="315">
      <c r="A315" s="3" t="s">
        <v>315</v>
      </c>
      <c r="B315" s="4" t="str">
        <f>IFERROR(__xludf.DUMMYFUNCTION("GOOGLETRANSLATE(A315,""en"",""tr"")"),"şampiyon")</f>
        <v>şampiyon</v>
      </c>
    </row>
    <row r="316">
      <c r="A316" s="3" t="s">
        <v>316</v>
      </c>
      <c r="B316" s="4" t="str">
        <f>IFERROR(__xludf.DUMMYFUNCTION("GOOGLETRANSLATE(A316,""en"",""tr"")"),"yöntem")</f>
        <v>yöntem</v>
      </c>
    </row>
    <row r="317">
      <c r="A317" s="3" t="s">
        <v>317</v>
      </c>
      <c r="B317" s="4" t="str">
        <f>IFERROR(__xludf.DUMMYFUNCTION("GOOGLETRANSLATE(A317,""en"",""tr"")"),"şartlı tahliye")</f>
        <v>şartlı tahliye</v>
      </c>
    </row>
    <row r="318">
      <c r="A318" s="3" t="s">
        <v>318</v>
      </c>
      <c r="B318" s="4" t="str">
        <f>IFERROR(__xludf.DUMMYFUNCTION("GOOGLETRANSLATE(A318,""en"",""tr"")"),"güneşli")</f>
        <v>güneşli</v>
      </c>
    </row>
    <row r="319">
      <c r="A319" s="3" t="s">
        <v>319</v>
      </c>
      <c r="B319" s="4" t="str">
        <f>IFERROR(__xludf.DUMMYFUNCTION("GOOGLETRANSLATE(A319,""en"",""tr"")"),"silgi")</f>
        <v>silgi</v>
      </c>
    </row>
    <row r="320">
      <c r="A320" s="3" t="s">
        <v>320</v>
      </c>
      <c r="B320" s="4" t="str">
        <f>IFERROR(__xludf.DUMMYFUNCTION("GOOGLETRANSLATE(A320,""en"",""tr"")"),"chan")</f>
        <v>chan</v>
      </c>
    </row>
    <row r="321">
      <c r="A321" s="3" t="s">
        <v>321</v>
      </c>
      <c r="B321" s="4" t="str">
        <f>IFERROR(__xludf.DUMMYFUNCTION("GOOGLETRANSLATE(A321,""en"",""tr"")"),"sepet")</f>
        <v>sepet</v>
      </c>
    </row>
    <row r="322">
      <c r="A322" s="3" t="s">
        <v>322</v>
      </c>
      <c r="B322" s="4" t="str">
        <f>IFERROR(__xludf.DUMMYFUNCTION("GOOGLETRANSLATE(A322,""en"",""tr"")"),"kabine")</f>
        <v>kabine</v>
      </c>
    </row>
    <row r="323">
      <c r="A323" s="3" t="s">
        <v>323</v>
      </c>
      <c r="B323" s="4" t="str">
        <f>IFERROR(__xludf.DUMMYFUNCTION("GOOGLETRANSLATE(A323,""en"",""tr"")"),"kolordu")</f>
        <v>kolordu</v>
      </c>
    </row>
    <row r="324">
      <c r="A324" s="3" t="s">
        <v>324</v>
      </c>
      <c r="B324" s="4" t="str">
        <f>IFERROR(__xludf.DUMMYFUNCTION("GOOGLETRANSLATE(A324,""en"",""tr"")"),"uçak")</f>
        <v>uçak</v>
      </c>
    </row>
    <row r="325">
      <c r="A325" s="3" t="s">
        <v>325</v>
      </c>
      <c r="B325" s="4" t="str">
        <f>IFERROR(__xludf.DUMMYFUNCTION("GOOGLETRANSLATE(A325,""en"",""tr"")"),"düzenli")</f>
        <v>düzenli</v>
      </c>
    </row>
    <row r="326">
      <c r="A326" s="3" t="s">
        <v>326</v>
      </c>
      <c r="B326" s="4" t="str">
        <f>IFERROR(__xludf.DUMMYFUNCTION("GOOGLETRANSLATE(A326,""en"",""tr"")"),"satranç")</f>
        <v>satranç</v>
      </c>
    </row>
    <row r="327">
      <c r="A327" s="3" t="s">
        <v>327</v>
      </c>
      <c r="B327" s="4" t="str">
        <f>IFERROR(__xludf.DUMMYFUNCTION("GOOGLETRANSLATE(A327,""en"",""tr"")"),"ideal")</f>
        <v>ideal</v>
      </c>
    </row>
    <row r="328">
      <c r="A328" s="3" t="s">
        <v>328</v>
      </c>
      <c r="B328" s="4" t="str">
        <f>IFERROR(__xludf.DUMMYFUNCTION("GOOGLETRANSLATE(A328,""en"",""tr"")"),"Lamba")</f>
        <v>Lamba</v>
      </c>
    </row>
    <row r="329">
      <c r="A329" s="3" t="s">
        <v>329</v>
      </c>
      <c r="B329" s="4" t="str">
        <f>IFERROR(__xludf.DUMMYFUNCTION("GOOGLETRANSLATE(A329,""en"",""tr"")"),"paslı")</f>
        <v>paslı</v>
      </c>
    </row>
    <row r="330">
      <c r="A330" s="3" t="s">
        <v>330</v>
      </c>
      <c r="B330" s="4" t="str">
        <f>IFERROR(__xludf.DUMMYFUNCTION("GOOGLETRANSLATE(A330,""en"",""tr"")"),"Bank")</f>
        <v>Bank</v>
      </c>
    </row>
    <row r="331">
      <c r="A331" s="3" t="s">
        <v>331</v>
      </c>
      <c r="B331" s="4" t="str">
        <f>IFERROR(__xludf.DUMMYFUNCTION("GOOGLETRANSLATE(A331,""en"",""tr"")"),"burger")</f>
        <v>burger</v>
      </c>
    </row>
    <row r="332">
      <c r="A332" s="3" t="s">
        <v>332</v>
      </c>
      <c r="B332" s="4" t="str">
        <f>IFERROR(__xludf.DUMMYFUNCTION("GOOGLETRANSLATE(A332,""en"",""tr"")"),"ekonomi")</f>
        <v>ekonomi</v>
      </c>
    </row>
    <row r="333">
      <c r="A333" s="3" t="s">
        <v>333</v>
      </c>
      <c r="B333" s="4" t="str">
        <f>IFERROR(__xludf.DUMMYFUNCTION("GOOGLETRANSLATE(A333,""en"",""tr"")"),"tema")</f>
        <v>tema</v>
      </c>
    </row>
    <row r="334">
      <c r="A334" s="3" t="s">
        <v>334</v>
      </c>
      <c r="B334" s="4" t="str">
        <f>IFERROR(__xludf.DUMMYFUNCTION("GOOGLETRANSLATE(A334,""en"",""tr"")"),"yerleşke")</f>
        <v>yerleşke</v>
      </c>
    </row>
    <row r="335">
      <c r="A335" s="3" t="s">
        <v>335</v>
      </c>
      <c r="B335" s="4" t="str">
        <f>IFERROR(__xludf.DUMMYFUNCTION("GOOGLETRANSLATE(A335,""en"",""tr"")"),"yüce")</f>
        <v>yüce</v>
      </c>
    </row>
    <row r="336">
      <c r="A336" s="3" t="s">
        <v>336</v>
      </c>
      <c r="B336" s="4" t="str">
        <f>IFERROR(__xludf.DUMMYFUNCTION("GOOGLETRANSLATE(A336,""en"",""tr"")"),"köstebek")</f>
        <v>köstebek</v>
      </c>
    </row>
    <row r="337">
      <c r="A337" s="3" t="s">
        <v>337</v>
      </c>
      <c r="B337" s="4" t="str">
        <f>IFERROR(__xludf.DUMMYFUNCTION("GOOGLETRANSLATE(A337,""en"",""tr"")"),"rıhtım")</f>
        <v>rıhtım</v>
      </c>
    </row>
    <row r="338">
      <c r="A338" s="3" t="s">
        <v>338</v>
      </c>
      <c r="B338" s="4" t="str">
        <f>IFERROR(__xludf.DUMMYFUNCTION("GOOGLETRANSLATE(A338,""en"",""tr"")"),"onların")</f>
        <v>onların</v>
      </c>
    </row>
    <row r="339">
      <c r="A339" s="3" t="s">
        <v>339</v>
      </c>
      <c r="B339" s="4" t="str">
        <f>IFERROR(__xludf.DUMMYFUNCTION("GOOGLETRANSLATE(A339,""en"",""tr"")"),"boks")</f>
        <v>boks</v>
      </c>
    </row>
    <row r="340">
      <c r="A340" s="3" t="s">
        <v>340</v>
      </c>
      <c r="B340" s="4" t="str">
        <f>IFERROR(__xludf.DUMMYFUNCTION("GOOGLETRANSLATE(A340,""en"",""tr"")"),"sıvı")</f>
        <v>sıvı</v>
      </c>
    </row>
    <row r="341">
      <c r="A341" s="3" t="s">
        <v>341</v>
      </c>
      <c r="B341" s="4" t="str">
        <f>IFERROR(__xludf.DUMMYFUNCTION("GOOGLETRANSLATE(A341,""en"",""tr"")"),"kapasite")</f>
        <v>kapasite</v>
      </c>
    </row>
    <row r="342">
      <c r="A342" s="3" t="s">
        <v>342</v>
      </c>
      <c r="B342" s="4" t="str">
        <f>IFERROR(__xludf.DUMMYFUNCTION("GOOGLETRANSLATE(A342,""en"",""tr"")"),"kandırmak")</f>
        <v>kandırmak</v>
      </c>
    </row>
    <row r="343">
      <c r="A343" s="3" t="s">
        <v>343</v>
      </c>
      <c r="B343" s="4" t="str">
        <f>IFERROR(__xludf.DUMMYFUNCTION("GOOGLETRANSLATE(A343,""en"",""tr"")"),"veri tabanı")</f>
        <v>veri tabanı</v>
      </c>
    </row>
    <row r="344">
      <c r="A344" s="3" t="s">
        <v>344</v>
      </c>
      <c r="B344" s="4" t="str">
        <f>IFERROR(__xludf.DUMMYFUNCTION("GOOGLETRANSLATE(A344,""en"",""tr"")"),"Rosa")</f>
        <v>Rosa</v>
      </c>
    </row>
    <row r="345">
      <c r="A345" s="3" t="s">
        <v>345</v>
      </c>
      <c r="B345" s="4" t="str">
        <f>IFERROR(__xludf.DUMMYFUNCTION("GOOGLETRANSLATE(A345,""en"",""tr"")"),"bas")</f>
        <v>bas</v>
      </c>
    </row>
    <row r="346">
      <c r="A346" s="3" t="s">
        <v>346</v>
      </c>
      <c r="B346" s="4" t="str">
        <f>IFERROR(__xludf.DUMMYFUNCTION("GOOGLETRANSLATE(A346,""en"",""tr"")"),"demokrasi")</f>
        <v>demokrasi</v>
      </c>
    </row>
    <row r="347">
      <c r="A347" s="3" t="s">
        <v>347</v>
      </c>
      <c r="B347" s="4" t="str">
        <f>IFERROR(__xludf.DUMMYFUNCTION("GOOGLETRANSLATE(A347,""en"",""tr"")"),"bakanlık")</f>
        <v>bakanlık</v>
      </c>
    </row>
    <row r="348">
      <c r="A348" s="3" t="s">
        <v>348</v>
      </c>
      <c r="B348" s="4" t="str">
        <f>IFERROR(__xludf.DUMMYFUNCTION("GOOGLETRANSLATE(A348,""en"",""tr"")"),"enstitü")</f>
        <v>enstitü</v>
      </c>
    </row>
    <row r="349">
      <c r="A349" s="3" t="s">
        <v>349</v>
      </c>
      <c r="B349" s="4" t="str">
        <f>IFERROR(__xludf.DUMMYFUNCTION("GOOGLETRANSLATE(A349,""en"",""tr"")"),"patty")</f>
        <v>patty</v>
      </c>
    </row>
    <row r="350">
      <c r="A350" s="3" t="s">
        <v>350</v>
      </c>
      <c r="B350" s="4" t="str">
        <f>IFERROR(__xludf.DUMMYFUNCTION("GOOGLETRANSLATE(A350,""en"",""tr"")"),"ortaya çıkarmak")</f>
        <v>ortaya çıkarmak</v>
      </c>
    </row>
    <row r="351">
      <c r="A351" s="3" t="s">
        <v>351</v>
      </c>
      <c r="B351" s="4" t="str">
        <f>IFERROR(__xludf.DUMMYFUNCTION("GOOGLETRANSLATE(A351,""en"",""tr"")"),"gal")</f>
        <v>gal</v>
      </c>
    </row>
    <row r="352">
      <c r="A352" s="3" t="s">
        <v>352</v>
      </c>
      <c r="B352" s="4" t="str">
        <f>IFERROR(__xludf.DUMMYFUNCTION("GOOGLETRANSLATE(A352,""en"",""tr"")"),"Felsefe")</f>
        <v>Felsefe</v>
      </c>
    </row>
    <row r="353">
      <c r="A353" s="3" t="s">
        <v>353</v>
      </c>
      <c r="B353" s="4" t="str">
        <f>IFERROR(__xludf.DUMMYFUNCTION("GOOGLETRANSLATE(A353,""en"",""tr"")"),"sinema")</f>
        <v>sinema</v>
      </c>
    </row>
    <row r="354">
      <c r="A354" s="3" t="s">
        <v>354</v>
      </c>
      <c r="B354" s="4" t="str">
        <f>IFERROR(__xludf.DUMMYFUNCTION("GOOGLETRANSLATE(A354,""en"",""tr"")"),"sıkı")</f>
        <v>sıkı</v>
      </c>
    </row>
    <row r="355">
      <c r="A355" s="3" t="s">
        <v>355</v>
      </c>
      <c r="B355" s="4" t="str">
        <f>IFERROR(__xludf.DUMMYFUNCTION("GOOGLETRANSLATE(A355,""en"",""tr"")"),"min")</f>
        <v>min</v>
      </c>
    </row>
    <row r="356">
      <c r="A356" s="3" t="s">
        <v>356</v>
      </c>
      <c r="B356" s="4" t="str">
        <f>IFERROR(__xludf.DUMMYFUNCTION("GOOGLETRANSLATE(A356,""en"",""tr"")"),"aç gözlü")</f>
        <v>aç gözlü</v>
      </c>
    </row>
    <row r="357">
      <c r="A357" s="3" t="s">
        <v>357</v>
      </c>
      <c r="B357" s="4" t="str">
        <f>IFERROR(__xludf.DUMMYFUNCTION("GOOGLETRANSLATE(A357,""en"",""tr"")"),"pelerin")</f>
        <v>pelerin</v>
      </c>
    </row>
    <row r="358">
      <c r="A358" s="3" t="s">
        <v>358</v>
      </c>
      <c r="B358" s="4" t="str">
        <f>IFERROR(__xludf.DUMMYFUNCTION("GOOGLETRANSLATE(A358,""en"",""tr"")"),"uçak")</f>
        <v>uçak</v>
      </c>
    </row>
    <row r="359">
      <c r="A359" s="3" t="s">
        <v>359</v>
      </c>
      <c r="B359" s="4" t="str">
        <f>IFERROR(__xludf.DUMMYFUNCTION("GOOGLETRANSLATE(A359,""en"",""tr"")"),"işadamı")</f>
        <v>işadamı</v>
      </c>
    </row>
    <row r="360">
      <c r="A360" s="3" t="s">
        <v>360</v>
      </c>
      <c r="B360" s="4" t="str">
        <f>IFERROR(__xludf.DUMMYFUNCTION("GOOGLETRANSLATE(A360,""en"",""tr"")"),"balon")</f>
        <v>balon</v>
      </c>
    </row>
    <row r="361">
      <c r="A361" s="3" t="s">
        <v>361</v>
      </c>
      <c r="B361" s="4" t="str">
        <f>IFERROR(__xludf.DUMMYFUNCTION("GOOGLETRANSLATE(A361,""en"",""tr"")"),"salı")</f>
        <v>salı</v>
      </c>
    </row>
    <row r="362">
      <c r="A362" s="3" t="s">
        <v>362</v>
      </c>
      <c r="B362" s="4" t="str">
        <f>IFERROR(__xludf.DUMMYFUNCTION("GOOGLETRANSLATE(A362,""en"",""tr"")"),"yazar")</f>
        <v>yazar</v>
      </c>
    </row>
    <row r="363">
      <c r="A363" s="3" t="s">
        <v>363</v>
      </c>
      <c r="B363" s="4" t="str">
        <f>IFERROR(__xludf.DUMMYFUNCTION("GOOGLETRANSLATE(A363,""en"",""tr"")"),"senaryo")</f>
        <v>senaryo</v>
      </c>
    </row>
    <row r="364">
      <c r="A364" s="3" t="s">
        <v>364</v>
      </c>
      <c r="B364" s="4" t="str">
        <f>IFERROR(__xludf.DUMMYFUNCTION("GOOGLETRANSLATE(A364,""en"",""tr"")"),"sifon")</f>
        <v>sifon</v>
      </c>
    </row>
    <row r="365">
      <c r="A365" s="3" t="s">
        <v>365</v>
      </c>
      <c r="B365" s="4" t="str">
        <f>IFERROR(__xludf.DUMMYFUNCTION("GOOGLETRANSLATE(A365,""en"",""tr"")"),"şampiyonluk")</f>
        <v>şampiyonluk</v>
      </c>
    </row>
    <row r="366">
      <c r="A366" s="3" t="s">
        <v>366</v>
      </c>
      <c r="B366" s="4" t="str">
        <f>IFERROR(__xludf.DUMMYFUNCTION("GOOGLETRANSLATE(A366,""en"",""tr"")"),"kabadayı")</f>
        <v>kabadayı</v>
      </c>
    </row>
    <row r="367">
      <c r="A367" s="3" t="s">
        <v>367</v>
      </c>
      <c r="B367" s="4" t="str">
        <f>IFERROR(__xludf.DUMMYFUNCTION("GOOGLETRANSLATE(A367,""en"",""tr"")"),"taşıma")</f>
        <v>taşıma</v>
      </c>
    </row>
    <row r="368">
      <c r="A368" s="3" t="s">
        <v>368</v>
      </c>
      <c r="B368" s="4" t="str">
        <f>IFERROR(__xludf.DUMMYFUNCTION("GOOGLETRANSLATE(A368,""en"",""tr"")"),"tasarımcı")</f>
        <v>tasarımcı</v>
      </c>
    </row>
    <row r="369">
      <c r="A369" s="3" t="s">
        <v>369</v>
      </c>
      <c r="B369" s="4" t="str">
        <f>IFERROR(__xludf.DUMMYFUNCTION("GOOGLETRANSLATE(A369,""en"",""tr"")"),"dinamit")</f>
        <v>dinamit</v>
      </c>
    </row>
    <row r="370">
      <c r="A370" s="3" t="s">
        <v>370</v>
      </c>
      <c r="B370" s="4" t="str">
        <f>IFERROR(__xludf.DUMMYFUNCTION("GOOGLETRANSLATE(A370,""en"",""tr"")"),"İnternet sitesi")</f>
        <v>İnternet sitesi</v>
      </c>
    </row>
    <row r="371">
      <c r="A371" s="3" t="s">
        <v>371</v>
      </c>
      <c r="B371" s="4" t="str">
        <f>IFERROR(__xludf.DUMMYFUNCTION("GOOGLETRANSLATE(A371,""en"",""tr"")"),"villa")</f>
        <v>villa</v>
      </c>
    </row>
    <row r="372">
      <c r="A372" s="3" t="s">
        <v>372</v>
      </c>
      <c r="B372" s="4" t="str">
        <f>IFERROR(__xludf.DUMMYFUNCTION("GOOGLETRANSLATE(A372,""en"",""tr"")"),"marj")</f>
        <v>marj</v>
      </c>
    </row>
    <row r="373">
      <c r="A373" s="3" t="s">
        <v>373</v>
      </c>
      <c r="B373" s="4" t="str">
        <f>IFERROR(__xludf.DUMMYFUNCTION("GOOGLETRANSLATE(A373,""en"",""tr"")"),"moda")</f>
        <v>moda</v>
      </c>
    </row>
    <row r="374">
      <c r="A374" s="3" t="s">
        <v>374</v>
      </c>
      <c r="B374" s="4" t="str">
        <f>IFERROR(__xludf.DUMMYFUNCTION("GOOGLETRANSLATE(A374,""en"",""tr"")"),"tümör")</f>
        <v>tümör</v>
      </c>
    </row>
    <row r="375">
      <c r="A375" s="3" t="s">
        <v>375</v>
      </c>
      <c r="B375" s="4" t="str">
        <f>IFERROR(__xludf.DUMMYFUNCTION("GOOGLETRANSLATE(A375,""en"",""tr"")"),"sunum")</f>
        <v>sunum</v>
      </c>
    </row>
    <row r="376">
      <c r="A376" s="3" t="s">
        <v>376</v>
      </c>
      <c r="B376" s="4" t="str">
        <f>IFERROR(__xludf.DUMMYFUNCTION("GOOGLETRANSLATE(A376,""en"",""tr"")"),"Oto")</f>
        <v>Oto</v>
      </c>
    </row>
    <row r="377">
      <c r="A377" s="3" t="s">
        <v>377</v>
      </c>
      <c r="B377" s="4" t="str">
        <f>IFERROR(__xludf.DUMMYFUNCTION("GOOGLETRANSLATE(A377,""en"",""tr"")"),"Tek")</f>
        <v>Tek</v>
      </c>
    </row>
    <row r="378">
      <c r="A378" s="3" t="s">
        <v>378</v>
      </c>
      <c r="B378" s="4" t="str">
        <f>IFERROR(__xludf.DUMMYFUNCTION("GOOGLETRANSLATE(A378,""en"",""tr"")"),"faktör")</f>
        <v>faktör</v>
      </c>
    </row>
    <row r="379">
      <c r="A379" s="3" t="s">
        <v>379</v>
      </c>
      <c r="B379" s="4" t="str">
        <f>IFERROR(__xludf.DUMMYFUNCTION("GOOGLETRANSLATE(A379,""en"",""tr"")"),"puro")</f>
        <v>puro</v>
      </c>
    </row>
    <row r="380">
      <c r="A380" s="3" t="s">
        <v>380</v>
      </c>
      <c r="B380" s="4" t="str">
        <f>IFERROR(__xludf.DUMMYFUNCTION("GOOGLETRANSLATE(A380,""en"",""tr"")"),"cha")</f>
        <v>cha</v>
      </c>
    </row>
    <row r="381">
      <c r="A381" s="3" t="s">
        <v>381</v>
      </c>
      <c r="B381" s="4" t="str">
        <f>IFERROR(__xludf.DUMMYFUNCTION("GOOGLETRANSLATE(A381,""en"",""tr"")"),"Alec")</f>
        <v>Alec</v>
      </c>
    </row>
    <row r="382">
      <c r="A382" s="3" t="s">
        <v>382</v>
      </c>
      <c r="B382" s="4" t="str">
        <f>IFERROR(__xludf.DUMMYFUNCTION("GOOGLETRANSLATE(A382,""en"",""tr"")"),"ibne")</f>
        <v>ibne</v>
      </c>
    </row>
    <row r="383">
      <c r="A383" s="3" t="s">
        <v>383</v>
      </c>
      <c r="B383" s="4" t="str">
        <f>IFERROR(__xludf.DUMMYFUNCTION("GOOGLETRANSLATE(A383,""en"",""tr"")"),"işaret")</f>
        <v>işaret</v>
      </c>
    </row>
    <row r="384">
      <c r="A384" s="3" t="s">
        <v>384</v>
      </c>
      <c r="B384" s="4" t="str">
        <f>IFERROR(__xludf.DUMMYFUNCTION("GOOGLETRANSLATE(A384,""en"",""tr"")"),"çizelge")</f>
        <v>çizelge</v>
      </c>
    </row>
    <row r="385">
      <c r="A385" s="3" t="s">
        <v>385</v>
      </c>
      <c r="B385" s="4" t="str">
        <f>IFERROR(__xludf.DUMMYFUNCTION("GOOGLETRANSLATE(A385,""en"",""tr"")"),"amatör")</f>
        <v>amatör</v>
      </c>
    </row>
    <row r="386">
      <c r="A386" s="3" t="s">
        <v>386</v>
      </c>
      <c r="B386" s="4" t="str">
        <f>IFERROR(__xludf.DUMMYFUNCTION("GOOGLETRANSLATE(A386,""en"",""tr"")"),"azgın")</f>
        <v>azgın</v>
      </c>
    </row>
    <row r="387">
      <c r="A387" s="3" t="s">
        <v>387</v>
      </c>
      <c r="B387" s="4" t="str">
        <f>IFERROR(__xludf.DUMMYFUNCTION("GOOGLETRANSLATE(A387,""en"",""tr"")"),"budi")</f>
        <v>budi</v>
      </c>
    </row>
    <row r="388">
      <c r="A388" s="3" t="s">
        <v>388</v>
      </c>
      <c r="B388" s="4" t="str">
        <f>IFERROR(__xludf.DUMMYFUNCTION("GOOGLETRANSLATE(A388,""en"",""tr"")"),"psikolojik")</f>
        <v>psikolojik</v>
      </c>
    </row>
    <row r="389">
      <c r="A389" s="3" t="s">
        <v>389</v>
      </c>
      <c r="B389" s="4" t="str">
        <f>IFERROR(__xludf.DUMMYFUNCTION("GOOGLETRANSLATE(A389,""en"",""tr"")"),"edebiyat")</f>
        <v>edebiyat</v>
      </c>
    </row>
    <row r="390">
      <c r="A390" s="3" t="s">
        <v>390</v>
      </c>
      <c r="B390" s="4" t="str">
        <f>IFERROR(__xludf.DUMMYFUNCTION("GOOGLETRANSLATE(A390,""en"",""tr"")"),"güvenen")</f>
        <v>güvenen</v>
      </c>
    </row>
    <row r="391">
      <c r="A391" s="3" t="s">
        <v>391</v>
      </c>
      <c r="B391" s="4" t="str">
        <f>IFERROR(__xludf.DUMMYFUNCTION("GOOGLETRANSLATE(A391,""en"",""tr"")"),"cinsel olarak")</f>
        <v>cinsel olarak</v>
      </c>
    </row>
    <row r="392">
      <c r="A392" s="3" t="s">
        <v>392</v>
      </c>
      <c r="B392" s="4" t="str">
        <f>IFERROR(__xludf.DUMMYFUNCTION("GOOGLETRANSLATE(A392,""en"",""tr"")"),"randezvous")</f>
        <v>randezvous</v>
      </c>
    </row>
    <row r="393">
      <c r="A393" s="3" t="s">
        <v>393</v>
      </c>
      <c r="B393" s="4" t="str">
        <f>IFERROR(__xludf.DUMMYFUNCTION("GOOGLETRANSLATE(A393,""en"",""tr"")"),"kale")</f>
        <v>kale</v>
      </c>
    </row>
    <row r="394">
      <c r="A394" s="3" t="s">
        <v>394</v>
      </c>
      <c r="B394" s="4" t="str">
        <f>IFERROR(__xludf.DUMMYFUNCTION("GOOGLETRANSLATE(A394,""en"",""tr"")"),"terketmek")</f>
        <v>terketmek</v>
      </c>
    </row>
    <row r="395">
      <c r="A395" s="3" t="s">
        <v>395</v>
      </c>
      <c r="B395" s="4" t="str">
        <f>IFERROR(__xludf.DUMMYFUNCTION("GOOGLETRANSLATE(A395,""en"",""tr"")"),"kümes")</f>
        <v>kümes</v>
      </c>
    </row>
    <row r="396">
      <c r="A396" s="3" t="s">
        <v>396</v>
      </c>
      <c r="B396" s="4" t="str">
        <f>IFERROR(__xludf.DUMMYFUNCTION("GOOGLETRANSLATE(A396,""en"",""tr"")"),"uyuşma")</f>
        <v>uyuşma</v>
      </c>
    </row>
    <row r="397">
      <c r="A397" s="3" t="s">
        <v>397</v>
      </c>
      <c r="B397" s="4" t="str">
        <f>IFERROR(__xludf.DUMMYFUNCTION("GOOGLETRANSLATE(A397,""en"",""tr"")"),"etkinleştirmek")</f>
        <v>etkinleştirmek</v>
      </c>
    </row>
    <row r="398">
      <c r="A398" s="3" t="s">
        <v>398</v>
      </c>
      <c r="B398" s="4" t="str">
        <f>IFERROR(__xludf.DUMMYFUNCTION("GOOGLETRANSLATE(A398,""en"",""tr"")"),"stadyum")</f>
        <v>stadyum</v>
      </c>
    </row>
    <row r="399">
      <c r="A399" s="3" t="s">
        <v>399</v>
      </c>
      <c r="B399" s="4" t="str">
        <f>IFERROR(__xludf.DUMMYFUNCTION("GOOGLETRANSLATE(A399,""en"",""tr"")"),"iklim")</f>
        <v>iklim</v>
      </c>
    </row>
    <row r="400">
      <c r="A400" s="3" t="s">
        <v>400</v>
      </c>
      <c r="B400" s="4" t="str">
        <f>IFERROR(__xludf.DUMMYFUNCTION("GOOGLETRANSLATE(A400,""en"",""tr"")"),"divan")</f>
        <v>divan</v>
      </c>
    </row>
    <row r="401">
      <c r="A401" s="3" t="s">
        <v>401</v>
      </c>
      <c r="B401" s="4" t="str">
        <f>IFERROR(__xludf.DUMMYFUNCTION("GOOGLETRANSLATE(A401,""en"",""tr"")"),"klips")</f>
        <v>klips</v>
      </c>
    </row>
    <row r="402">
      <c r="A402" s="3" t="s">
        <v>402</v>
      </c>
      <c r="B402" s="4" t="str">
        <f>IFERROR(__xludf.DUMMYFUNCTION("GOOGLETRANSLATE(A402,""en"",""tr"")"),"mafya")</f>
        <v>mafya</v>
      </c>
    </row>
    <row r="403">
      <c r="A403" s="3" t="s">
        <v>403</v>
      </c>
      <c r="B403" s="4" t="str">
        <f>IFERROR(__xludf.DUMMYFUNCTION("GOOGLETRANSLATE(A403,""en"",""tr"")"),"istifa etmek")</f>
        <v>istifa etmek</v>
      </c>
    </row>
    <row r="404">
      <c r="A404" s="3" t="s">
        <v>404</v>
      </c>
      <c r="B404" s="4" t="str">
        <f>IFERROR(__xludf.DUMMYFUNCTION("GOOGLETRANSLATE(A404,""en"",""tr"")"),"mahkeme salonu")</f>
        <v>mahkeme salonu</v>
      </c>
    </row>
    <row r="405">
      <c r="A405" s="3" t="s">
        <v>405</v>
      </c>
      <c r="B405" s="4" t="str">
        <f>IFERROR(__xludf.DUMMYFUNCTION("GOOGLETRANSLATE(A405,""en"",""tr"")"),"rahibe")</f>
        <v>rahibe</v>
      </c>
    </row>
    <row r="406">
      <c r="A406" s="3" t="s">
        <v>406</v>
      </c>
      <c r="B406" s="4" t="str">
        <f>IFERROR(__xludf.DUMMYFUNCTION("GOOGLETRANSLATE(A406,""en"",""tr"")"),"alkollü")</f>
        <v>alkollü</v>
      </c>
    </row>
    <row r="407">
      <c r="A407" s="3" t="s">
        <v>407</v>
      </c>
      <c r="B407" s="4" t="str">
        <f>IFERROR(__xludf.DUMMYFUNCTION("GOOGLETRANSLATE(A407,""en"",""tr"")"),"el bombası")</f>
        <v>el bombası</v>
      </c>
    </row>
    <row r="408">
      <c r="A408" s="3" t="s">
        <v>408</v>
      </c>
      <c r="B408" s="4" t="str">
        <f>IFERROR(__xludf.DUMMYFUNCTION("GOOGLETRANSLATE(A408,""en"",""tr"")"),"kıskançlık")</f>
        <v>kıskançlık</v>
      </c>
    </row>
    <row r="409">
      <c r="A409" s="3" t="s">
        <v>409</v>
      </c>
      <c r="B409" s="4" t="str">
        <f>IFERROR(__xludf.DUMMYFUNCTION("GOOGLETRANSLATE(A409,""en"",""tr"")"),"Carlo")</f>
        <v>Carlo</v>
      </c>
    </row>
    <row r="410">
      <c r="A410" s="3" t="s">
        <v>410</v>
      </c>
      <c r="B410" s="4" t="str">
        <f>IFERROR(__xludf.DUMMYFUNCTION("GOOGLETRANSLATE(A410,""en"",""tr"")"),"öz")</f>
        <v>öz</v>
      </c>
    </row>
    <row r="411">
      <c r="A411" s="3" t="s">
        <v>411</v>
      </c>
      <c r="B411" s="4" t="str">
        <f>IFERROR(__xludf.DUMMYFUNCTION("GOOGLETRANSLATE(A411,""en"",""tr"")"),"Roosevelt")</f>
        <v>Roosevelt</v>
      </c>
    </row>
    <row r="412">
      <c r="A412" s="3" t="s">
        <v>412</v>
      </c>
      <c r="B412" s="4" t="str">
        <f>IFERROR(__xludf.DUMMYFUNCTION("GOOGLETRANSLATE(A412,""en"",""tr"")"),"önerme")</f>
        <v>önerme</v>
      </c>
    </row>
    <row r="413">
      <c r="A413" s="3" t="s">
        <v>413</v>
      </c>
      <c r="B413" s="4" t="str">
        <f>IFERROR(__xludf.DUMMYFUNCTION("GOOGLETRANSLATE(A413,""en"",""tr"")"),"fikir")</f>
        <v>fikir</v>
      </c>
    </row>
    <row r="414">
      <c r="A414" s="3" t="s">
        <v>414</v>
      </c>
      <c r="B414" s="4" t="str">
        <f>IFERROR(__xludf.DUMMYFUNCTION("GOOGLETRANSLATE(A414,""en"",""tr"")"),"zorluk")</f>
        <v>zorluk</v>
      </c>
    </row>
    <row r="415">
      <c r="A415" s="3" t="s">
        <v>415</v>
      </c>
      <c r="B415" s="4" t="str">
        <f>IFERROR(__xludf.DUMMYFUNCTION("GOOGLETRANSLATE(A415,""en"",""tr"")"),"Chelsea")</f>
        <v>Chelsea</v>
      </c>
    </row>
    <row r="416">
      <c r="A416" s="3" t="s">
        <v>416</v>
      </c>
      <c r="B416" s="4" t="str">
        <f>IFERROR(__xludf.DUMMYFUNCTION("GOOGLETRANSLATE(A416,""en"",""tr"")"),"Napolyon")</f>
        <v>Napolyon</v>
      </c>
    </row>
    <row r="417">
      <c r="A417" s="3" t="s">
        <v>417</v>
      </c>
      <c r="B417" s="4" t="str">
        <f>IFERROR(__xludf.DUMMYFUNCTION("GOOGLETRANSLATE(A417,""en"",""tr"")"),"Güveç")</f>
        <v>Güveç</v>
      </c>
    </row>
    <row r="418">
      <c r="A418" s="3" t="s">
        <v>418</v>
      </c>
      <c r="B418" s="4" t="str">
        <f>IFERROR(__xludf.DUMMYFUNCTION("GOOGLETRANSLATE(A418,""en"",""tr"")"),"lodge")</f>
        <v>lodge</v>
      </c>
    </row>
    <row r="419">
      <c r="A419" s="3" t="s">
        <v>419</v>
      </c>
      <c r="B419" s="4" t="str">
        <f>IFERROR(__xludf.DUMMYFUNCTION("GOOGLETRANSLATE(A419,""en"",""tr"")"),"metre")</f>
        <v>metre</v>
      </c>
    </row>
    <row r="420">
      <c r="A420" s="3" t="s">
        <v>420</v>
      </c>
      <c r="B420" s="4" t="str">
        <f>IFERROR(__xludf.DUMMYFUNCTION("GOOGLETRANSLATE(A420,""en"",""tr"")"),"kanal")</f>
        <v>kanal</v>
      </c>
    </row>
    <row r="421">
      <c r="A421" s="3" t="s">
        <v>421</v>
      </c>
      <c r="B421" s="4" t="str">
        <f>IFERROR(__xludf.DUMMYFUNCTION("GOOGLETRANSLATE(A421,""en"",""tr"")"),"Somon")</f>
        <v>Somon</v>
      </c>
    </row>
    <row r="422">
      <c r="A422" s="3" t="s">
        <v>422</v>
      </c>
      <c r="B422" s="4" t="str">
        <f>IFERROR(__xludf.DUMMYFUNCTION("GOOGLETRANSLATE(A422,""en"",""tr"")"),"gündelik")</f>
        <v>gündelik</v>
      </c>
    </row>
    <row r="423">
      <c r="A423" s="3" t="s">
        <v>423</v>
      </c>
      <c r="B423" s="4" t="str">
        <f>IFERROR(__xludf.DUMMYFUNCTION("GOOGLETRANSLATE(A423,""en"",""tr"")"),"müzisyen")</f>
        <v>müzisyen</v>
      </c>
    </row>
    <row r="424">
      <c r="A424" s="3" t="s">
        <v>424</v>
      </c>
      <c r="B424" s="4" t="str">
        <f>IFERROR(__xludf.DUMMYFUNCTION("GOOGLETRANSLATE(A424,""en"",""tr"")"),"girişim")</f>
        <v>girişim</v>
      </c>
    </row>
    <row r="425">
      <c r="A425" s="3" t="s">
        <v>425</v>
      </c>
      <c r="B425" s="4" t="str">
        <f>IFERROR(__xludf.DUMMYFUNCTION("GOOGLETRANSLATE(A425,""en"",""tr"")"),"not defteri")</f>
        <v>not defteri</v>
      </c>
    </row>
    <row r="426">
      <c r="A426" s="3" t="s">
        <v>426</v>
      </c>
      <c r="B426" s="4" t="str">
        <f>IFERROR(__xludf.DUMMYFUNCTION("GOOGLETRANSLATE(A426,""en"",""tr"")"),"soba, fırın, ocak")</f>
        <v>soba, fırın, ocak</v>
      </c>
    </row>
    <row r="427">
      <c r="A427" s="3" t="s">
        <v>427</v>
      </c>
      <c r="B427" s="4" t="str">
        <f>IFERROR(__xludf.DUMMYFUNCTION("GOOGLETRANSLATE(A427,""en"",""tr"")"),"baston")</f>
        <v>baston</v>
      </c>
    </row>
    <row r="428">
      <c r="A428" s="3" t="s">
        <v>428</v>
      </c>
      <c r="B428" s="4" t="str">
        <f>IFERROR(__xludf.DUMMYFUNCTION("GOOGLETRANSLATE(A428,""en"",""tr"")"),"dolly")</f>
        <v>dolly</v>
      </c>
    </row>
    <row r="429">
      <c r="A429" s="3" t="s">
        <v>429</v>
      </c>
      <c r="B429" s="4" t="str">
        <f>IFERROR(__xludf.DUMMYFUNCTION("GOOGLETRANSLATE(A429,""en"",""tr"")"),"politikacı")</f>
        <v>politikacı</v>
      </c>
    </row>
    <row r="430">
      <c r="A430" s="3" t="s">
        <v>430</v>
      </c>
      <c r="B430" s="4" t="str">
        <f>IFERROR(__xludf.DUMMYFUNCTION("GOOGLETRANSLATE(A430,""en"",""tr"")"),"Sofya")</f>
        <v>Sofya</v>
      </c>
    </row>
    <row r="431">
      <c r="A431" s="3" t="s">
        <v>431</v>
      </c>
      <c r="B431" s="4" t="str">
        <f>IFERROR(__xludf.DUMMYFUNCTION("GOOGLETRANSLATE(A431,""en"",""tr"")"),"Pentagon")</f>
        <v>Pentagon</v>
      </c>
    </row>
    <row r="432">
      <c r="A432" s="3" t="s">
        <v>432</v>
      </c>
      <c r="B432" s="4" t="str">
        <f>IFERROR(__xludf.DUMMYFUNCTION("GOOGLETRANSLATE(A432,""en"",""tr"")"),"verimli")</f>
        <v>verimli</v>
      </c>
    </row>
    <row r="433">
      <c r="A433" s="3" t="s">
        <v>433</v>
      </c>
      <c r="B433" s="4" t="str">
        <f>IFERROR(__xludf.DUMMYFUNCTION("GOOGLETRANSLATE(A433,""en"",""tr"")"),"parlamento")</f>
        <v>parlamento</v>
      </c>
    </row>
    <row r="434">
      <c r="A434" s="3" t="s">
        <v>434</v>
      </c>
      <c r="B434" s="4" t="str">
        <f>IFERROR(__xludf.DUMMYFUNCTION("GOOGLETRANSLATE(A434,""en"",""tr"")"),"Donny")</f>
        <v>Donny</v>
      </c>
    </row>
    <row r="435">
      <c r="A435" s="3" t="s">
        <v>435</v>
      </c>
      <c r="B435" s="4" t="str">
        <f>IFERROR(__xludf.DUMMYFUNCTION("GOOGLETRANSLATE(A435,""en"",""tr"")"),"yarıçap")</f>
        <v>yarıçap</v>
      </c>
    </row>
    <row r="436">
      <c r="A436" s="3" t="s">
        <v>436</v>
      </c>
      <c r="B436" s="4" t="str">
        <f>IFERROR(__xludf.DUMMYFUNCTION("GOOGLETRANSLATE(A436,""en"",""tr"")"),"Spagetti")</f>
        <v>Spagetti</v>
      </c>
    </row>
    <row r="437">
      <c r="A437" s="3" t="s">
        <v>437</v>
      </c>
      <c r="B437" s="4" t="str">
        <f>IFERROR(__xludf.DUMMYFUNCTION("GOOGLETRANSLATE(A437,""en"",""tr"")"),"jikbaz")</f>
        <v>jikbaz</v>
      </c>
    </row>
    <row r="438">
      <c r="A438" s="3" t="s">
        <v>438</v>
      </c>
      <c r="B438" s="4" t="str">
        <f>IFERROR(__xludf.DUMMYFUNCTION("GOOGLETRANSLATE(A438,""en"",""tr"")"),"viski")</f>
        <v>viski</v>
      </c>
    </row>
    <row r="439">
      <c r="A439" s="3" t="s">
        <v>439</v>
      </c>
      <c r="B439" s="4" t="str">
        <f>IFERROR(__xludf.DUMMYFUNCTION("GOOGLETRANSLATE(A439,""en"",""tr"")"),"yatak")</f>
        <v>yatak</v>
      </c>
    </row>
    <row r="440">
      <c r="A440" s="3" t="s">
        <v>440</v>
      </c>
      <c r="B440" s="4" t="str">
        <f>IFERROR(__xludf.DUMMYFUNCTION("GOOGLETRANSLATE(A440,""en"",""tr"")"),"Barbie")</f>
        <v>Barbie</v>
      </c>
    </row>
    <row r="441">
      <c r="A441" s="3" t="s">
        <v>441</v>
      </c>
      <c r="B441" s="4" t="str">
        <f>IFERROR(__xludf.DUMMYFUNCTION("GOOGLETRANSLATE(A441,""en"",""tr"")"),"diplomatik")</f>
        <v>diplomatik</v>
      </c>
    </row>
    <row r="442">
      <c r="A442" s="3" t="s">
        <v>442</v>
      </c>
      <c r="B442" s="4" t="str">
        <f>IFERROR(__xludf.DUMMYFUNCTION("GOOGLETRANSLATE(A442,""en"",""tr"")"),"Erdem")</f>
        <v>Erdem</v>
      </c>
    </row>
    <row r="443">
      <c r="A443" s="3" t="s">
        <v>443</v>
      </c>
      <c r="B443" s="4" t="str">
        <f>IFERROR(__xludf.DUMMYFUNCTION("GOOGLETRANSLATE(A443,""en"",""tr"")"),"tepsi")</f>
        <v>tepsi</v>
      </c>
    </row>
    <row r="444">
      <c r="A444" s="3" t="s">
        <v>444</v>
      </c>
      <c r="B444" s="4" t="str">
        <f>IFERROR(__xludf.DUMMYFUNCTION("GOOGLETRANSLATE(A444,""en"",""tr"")"),"kartel")</f>
        <v>kartel</v>
      </c>
    </row>
    <row r="445">
      <c r="A445" s="3" t="s">
        <v>445</v>
      </c>
      <c r="B445" s="4" t="str">
        <f>IFERROR(__xludf.DUMMYFUNCTION("GOOGLETRANSLATE(A445,""en"",""tr"")"),"makarna")</f>
        <v>makarna</v>
      </c>
    </row>
    <row r="446">
      <c r="A446" s="3" t="s">
        <v>446</v>
      </c>
      <c r="B446" s="4" t="str">
        <f>IFERROR(__xludf.DUMMYFUNCTION("GOOGLETRANSLATE(A446,""en"",""tr"")"),"evrensel")</f>
        <v>evrensel</v>
      </c>
    </row>
    <row r="447">
      <c r="A447" s="3" t="s">
        <v>447</v>
      </c>
      <c r="B447" s="4" t="str">
        <f>IFERROR(__xludf.DUMMYFUNCTION("GOOGLETRANSLATE(A447,""en"",""tr"")"),"taşıyıcı")</f>
        <v>taşıyıcı</v>
      </c>
    </row>
    <row r="448">
      <c r="A448" s="3" t="s">
        <v>448</v>
      </c>
      <c r="B448" s="4" t="str">
        <f>IFERROR(__xludf.DUMMYFUNCTION("GOOGLETRANSLATE(A448,""en"",""tr"")"),"Türk")</f>
        <v>Türk</v>
      </c>
    </row>
    <row r="449">
      <c r="A449" s="3" t="s">
        <v>449</v>
      </c>
      <c r="B449" s="4" t="str">
        <f>IFERROR(__xludf.DUMMYFUNCTION("GOOGLETRANSLATE(A449,""en"",""tr"")"),"başa çıkmak")</f>
        <v>başa çıkmak</v>
      </c>
    </row>
    <row r="450">
      <c r="A450" s="3" t="s">
        <v>450</v>
      </c>
      <c r="B450" s="4" t="str">
        <f>IFERROR(__xludf.DUMMYFUNCTION("GOOGLETRANSLATE(A450,""en"",""tr"")"),"yaşam tarzı")</f>
        <v>yaşam tarzı</v>
      </c>
    </row>
    <row r="451">
      <c r="A451" s="3" t="s">
        <v>451</v>
      </c>
      <c r="B451" s="4" t="str">
        <f>IFERROR(__xludf.DUMMYFUNCTION("GOOGLETRANSLATE(A451,""en"",""tr"")"),"meth")</f>
        <v>meth</v>
      </c>
    </row>
    <row r="452">
      <c r="A452" s="3" t="s">
        <v>452</v>
      </c>
      <c r="B452" s="4" t="str">
        <f>IFERROR(__xludf.DUMMYFUNCTION("GOOGLETRANSLATE(A452,""en"",""tr"")"),"saman")</f>
        <v>saman</v>
      </c>
    </row>
    <row r="453">
      <c r="A453" s="3" t="s">
        <v>453</v>
      </c>
      <c r="B453" s="4" t="str">
        <f>IFERROR(__xludf.DUMMYFUNCTION("GOOGLETRANSLATE(A453,""en"",""tr"")"),"Psikoloji")</f>
        <v>Psikoloji</v>
      </c>
    </row>
    <row r="454">
      <c r="A454" s="3" t="s">
        <v>454</v>
      </c>
      <c r="B454" s="4" t="str">
        <f>IFERROR(__xludf.DUMMYFUNCTION("GOOGLETRANSLATE(A454,""en"",""tr"")"),"sigorta")</f>
        <v>sigorta</v>
      </c>
    </row>
    <row r="455">
      <c r="A455" s="3" t="s">
        <v>455</v>
      </c>
      <c r="B455" s="4" t="str">
        <f>IFERROR(__xludf.DUMMYFUNCTION("GOOGLETRANSLATE(A455,""en"",""tr"")"),"volkan")</f>
        <v>volkan</v>
      </c>
    </row>
    <row r="456">
      <c r="A456" s="3" t="s">
        <v>456</v>
      </c>
      <c r="B456" s="4" t="str">
        <f>IFERROR(__xludf.DUMMYFUNCTION("GOOGLETRANSLATE(A456,""en"",""tr"")"),"terörizm")</f>
        <v>terörizm</v>
      </c>
    </row>
    <row r="457">
      <c r="A457" s="3" t="s">
        <v>457</v>
      </c>
      <c r="B457" s="4" t="str">
        <f>IFERROR(__xludf.DUMMYFUNCTION("GOOGLETRANSLATE(A457,""en"",""tr"")"),"katman")</f>
        <v>katman</v>
      </c>
    </row>
    <row r="458">
      <c r="A458" s="3" t="s">
        <v>458</v>
      </c>
      <c r="B458" s="4" t="str">
        <f>IFERROR(__xludf.DUMMYFUNCTION("GOOGLETRANSLATE(A458,""en"",""tr"")"),"fotoğrafçılık")</f>
        <v>fotoğrafçılık</v>
      </c>
    </row>
    <row r="459">
      <c r="A459" s="3" t="s">
        <v>459</v>
      </c>
      <c r="B459" s="4" t="str">
        <f>IFERROR(__xludf.DUMMYFUNCTION("GOOGLETRANSLATE(A459,""en"",""tr"")"),"girişim")</f>
        <v>girişim</v>
      </c>
    </row>
    <row r="460">
      <c r="A460" s="3" t="s">
        <v>460</v>
      </c>
      <c r="B460" s="4" t="str">
        <f>IFERROR(__xludf.DUMMYFUNCTION("GOOGLETRANSLATE(A460,""en"",""tr"")"),"ibne")</f>
        <v>ibne</v>
      </c>
    </row>
    <row r="461">
      <c r="A461" s="3" t="s">
        <v>461</v>
      </c>
      <c r="B461" s="4" t="str">
        <f>IFERROR(__xludf.DUMMYFUNCTION("GOOGLETRANSLATE(A461,""en"",""tr"")"),"atomik")</f>
        <v>atomik</v>
      </c>
    </row>
    <row r="462">
      <c r="A462" s="3" t="s">
        <v>462</v>
      </c>
      <c r="B462" s="4" t="str">
        <f>IFERROR(__xludf.DUMMYFUNCTION("GOOGLETRANSLATE(A462,""en"",""tr"")"),"deşarj")</f>
        <v>deşarj</v>
      </c>
    </row>
    <row r="463">
      <c r="A463" s="3" t="s">
        <v>463</v>
      </c>
      <c r="B463" s="4" t="str">
        <f>IFERROR(__xludf.DUMMYFUNCTION("GOOGLETRANSLATE(A463,""en"",""tr"")"),"Clayton")</f>
        <v>Clayton</v>
      </c>
    </row>
    <row r="464">
      <c r="A464" s="3" t="s">
        <v>464</v>
      </c>
      <c r="B464" s="4" t="str">
        <f>IFERROR(__xludf.DUMMYFUNCTION("GOOGLETRANSLATE(A464,""en"",""tr"")"),"protein")</f>
        <v>protein</v>
      </c>
    </row>
    <row r="465">
      <c r="A465" s="3" t="s">
        <v>465</v>
      </c>
      <c r="B465" s="4" t="str">
        <f>IFERROR(__xludf.DUMMYFUNCTION("GOOGLETRANSLATE(A465,""en"",""tr"")"),"piramit")</f>
        <v>piramit</v>
      </c>
    </row>
    <row r="466">
      <c r="A466" s="3" t="s">
        <v>466</v>
      </c>
      <c r="B466" s="4" t="str">
        <f>IFERROR(__xludf.DUMMYFUNCTION("GOOGLETRANSLATE(A466,""en"",""tr"")"),"kafe")</f>
        <v>kafe</v>
      </c>
    </row>
    <row r="467">
      <c r="A467" s="3" t="s">
        <v>467</v>
      </c>
      <c r="B467" s="4" t="str">
        <f>IFERROR(__xludf.DUMMYFUNCTION("GOOGLETRANSLATE(A467,""en"",""tr"")"),"gürültülü")</f>
        <v>gürültülü</v>
      </c>
    </row>
    <row r="468">
      <c r="A468" s="3" t="s">
        <v>468</v>
      </c>
      <c r="B468" s="4" t="str">
        <f>IFERROR(__xludf.DUMMYFUNCTION("GOOGLETRANSLATE(A468,""en"",""tr"")"),"Newton")</f>
        <v>Newton</v>
      </c>
    </row>
    <row r="469">
      <c r="A469" s="3" t="s">
        <v>469</v>
      </c>
      <c r="B469" s="4" t="str">
        <f>IFERROR(__xludf.DUMMYFUNCTION("GOOGLETRANSLATE(A469,""en"",""tr"")"),"milyoner")</f>
        <v>milyoner</v>
      </c>
    </row>
    <row r="470">
      <c r="A470" s="3" t="s">
        <v>470</v>
      </c>
      <c r="B470" s="4" t="str">
        <f>IFERROR(__xludf.DUMMYFUNCTION("GOOGLETRANSLATE(A470,""en"",""tr"")"),"Yayınla")</f>
        <v>Yayınla</v>
      </c>
    </row>
    <row r="471">
      <c r="A471" s="3" t="s">
        <v>471</v>
      </c>
      <c r="B471" s="4" t="str">
        <f>IFERROR(__xludf.DUMMYFUNCTION("GOOGLETRANSLATE(A471,""en"",""tr"")"),"bankacı")</f>
        <v>bankacı</v>
      </c>
    </row>
    <row r="472">
      <c r="A472" s="3" t="s">
        <v>472</v>
      </c>
      <c r="B472" s="4" t="str">
        <f>IFERROR(__xludf.DUMMYFUNCTION("GOOGLETRANSLATE(A472,""en"",""tr"")"),"mahsul")</f>
        <v>mahsul</v>
      </c>
    </row>
    <row r="473">
      <c r="A473" s="3" t="s">
        <v>473</v>
      </c>
      <c r="B473" s="4" t="str">
        <f>IFERROR(__xludf.DUMMYFUNCTION("GOOGLETRANSLATE(A473,""en"",""tr"")"),"terli")</f>
        <v>terli</v>
      </c>
    </row>
    <row r="474">
      <c r="A474" s="3" t="s">
        <v>474</v>
      </c>
      <c r="B474" s="4" t="str">
        <f>IFERROR(__xludf.DUMMYFUNCTION("GOOGLETRANSLATE(A474,""en"",""tr"")"),"Biyoloji")</f>
        <v>Biyoloji</v>
      </c>
    </row>
    <row r="475">
      <c r="A475" s="3" t="s">
        <v>475</v>
      </c>
      <c r="B475" s="4" t="str">
        <f>IFERROR(__xludf.DUMMYFUNCTION("GOOGLETRANSLATE(A475,""en"",""tr"")"),"sultan")</f>
        <v>sultan</v>
      </c>
    </row>
    <row r="476">
      <c r="A476" s="3" t="s">
        <v>476</v>
      </c>
      <c r="B476" s="4" t="str">
        <f>IFERROR(__xludf.DUMMYFUNCTION("GOOGLETRANSLATE(A476,""en"",""tr"")"),"demokratik")</f>
        <v>demokratik</v>
      </c>
    </row>
    <row r="477">
      <c r="A477" s="3" t="s">
        <v>477</v>
      </c>
      <c r="B477" s="4" t="str">
        <f>IFERROR(__xludf.DUMMYFUNCTION("GOOGLETRANSLATE(A477,""en"",""tr"")"),"kırsal kesim")</f>
        <v>kırsal kesim</v>
      </c>
    </row>
    <row r="478">
      <c r="A478" s="3" t="s">
        <v>478</v>
      </c>
      <c r="B478" s="4" t="str">
        <f>IFERROR(__xludf.DUMMYFUNCTION("GOOGLETRANSLATE(A478,""en"",""tr"")"),"Türkçe")</f>
        <v>Türkçe</v>
      </c>
    </row>
    <row r="479">
      <c r="A479" s="3" t="s">
        <v>479</v>
      </c>
      <c r="B479" s="4" t="str">
        <f>IFERROR(__xludf.DUMMYFUNCTION("GOOGLETRANSLATE(A479,""en"",""tr"")"),"danışman")</f>
        <v>danışman</v>
      </c>
    </row>
    <row r="480">
      <c r="A480" s="3" t="s">
        <v>480</v>
      </c>
      <c r="B480" s="4" t="str">
        <f>IFERROR(__xludf.DUMMYFUNCTION("GOOGLETRANSLATE(A480,""en"",""tr"")"),"Kontrol")</f>
        <v>Kontrol</v>
      </c>
    </row>
    <row r="481">
      <c r="A481" s="3" t="s">
        <v>481</v>
      </c>
      <c r="B481" s="4" t="str">
        <f>IFERROR(__xludf.DUMMYFUNCTION("GOOGLETRANSLATE(A481,""en"",""tr"")"),"hile")</f>
        <v>hile</v>
      </c>
    </row>
    <row r="482">
      <c r="A482" s="3" t="s">
        <v>482</v>
      </c>
      <c r="B482" s="4" t="str">
        <f>IFERROR(__xludf.DUMMYFUNCTION("GOOGLETRANSLATE(A482,""en"",""tr"")"),"plaza")</f>
        <v>plaza</v>
      </c>
    </row>
    <row r="483">
      <c r="A483" s="3" t="s">
        <v>483</v>
      </c>
      <c r="B483" s="4" t="str">
        <f>IFERROR(__xludf.DUMMYFUNCTION("GOOGLETRANSLATE(A483,""en"",""tr"")"),"el feneri")</f>
        <v>el feneri</v>
      </c>
    </row>
    <row r="484">
      <c r="A484" s="3" t="s">
        <v>484</v>
      </c>
      <c r="B484" s="4" t="str">
        <f>IFERROR(__xludf.DUMMYFUNCTION("GOOGLETRANSLATE(A484,""en"",""tr"")"),"salon")</f>
        <v>salon</v>
      </c>
    </row>
    <row r="485">
      <c r="A485" s="3" t="s">
        <v>485</v>
      </c>
      <c r="B485" s="4" t="str">
        <f>IFERROR(__xludf.DUMMYFUNCTION("GOOGLETRANSLATE(A485,""en"",""tr"")"),"yuan")</f>
        <v>yuan</v>
      </c>
    </row>
    <row r="486">
      <c r="A486" s="3" t="s">
        <v>486</v>
      </c>
      <c r="B486" s="4" t="str">
        <f>IFERROR(__xludf.DUMMYFUNCTION("GOOGLETRANSLATE(A486,""en"",""tr"")"),"imparatoriçe")</f>
        <v>imparatoriçe</v>
      </c>
    </row>
    <row r="487">
      <c r="A487" s="3" t="s">
        <v>487</v>
      </c>
      <c r="B487" s="4" t="str">
        <f>IFERROR(__xludf.DUMMYFUNCTION("GOOGLETRANSLATE(A487,""en"",""tr"")"),"rahim")</f>
        <v>rahim</v>
      </c>
    </row>
    <row r="488">
      <c r="A488" s="3" t="s">
        <v>488</v>
      </c>
      <c r="B488" s="4" t="str">
        <f>IFERROR(__xludf.DUMMYFUNCTION("GOOGLETRANSLATE(A488,""en"",""tr"")"),"Baba")</f>
        <v>Baba</v>
      </c>
    </row>
    <row r="489">
      <c r="A489" s="3" t="s">
        <v>489</v>
      </c>
      <c r="B489" s="4" t="str">
        <f>IFERROR(__xludf.DUMMYFUNCTION("GOOGLETRANSLATE(A489,""en"",""tr"")"),"süpermarket")</f>
        <v>süpermarket</v>
      </c>
    </row>
    <row r="490">
      <c r="A490" s="3" t="s">
        <v>490</v>
      </c>
      <c r="B490" s="4" t="str">
        <f>IFERROR(__xludf.DUMMYFUNCTION("GOOGLETRANSLATE(A490,""en"",""tr"")"),"mesajlaşmak")</f>
        <v>mesajlaşmak</v>
      </c>
    </row>
    <row r="491">
      <c r="A491" s="3" t="s">
        <v>491</v>
      </c>
      <c r="B491" s="4" t="str">
        <f>IFERROR(__xludf.DUMMYFUNCTION("GOOGLETRANSLATE(A491,""en"",""tr"")"),"boksör")</f>
        <v>boksör</v>
      </c>
    </row>
    <row r="492">
      <c r="A492" s="3" t="s">
        <v>492</v>
      </c>
      <c r="B492" s="4" t="str">
        <f>IFERROR(__xludf.DUMMYFUNCTION("GOOGLETRANSLATE(A492,""en"",""tr"")"),"Körfez")</f>
        <v>Körfez</v>
      </c>
    </row>
    <row r="493">
      <c r="A493" s="3" t="s">
        <v>493</v>
      </c>
      <c r="B493" s="4" t="str">
        <f>IFERROR(__xludf.DUMMYFUNCTION("GOOGLETRANSLATE(A493,""en"",""tr"")"),"komedyen")</f>
        <v>komedyen</v>
      </c>
    </row>
    <row r="494">
      <c r="A494" s="3" t="s">
        <v>494</v>
      </c>
      <c r="B494" s="4" t="str">
        <f>IFERROR(__xludf.DUMMYFUNCTION("GOOGLETRANSLATE(A494,""en"",""tr"")"),"kafeterya")</f>
        <v>kafeterya</v>
      </c>
    </row>
    <row r="495">
      <c r="A495" s="3" t="s">
        <v>495</v>
      </c>
      <c r="B495" s="4" t="str">
        <f>IFERROR(__xludf.DUMMYFUNCTION("GOOGLETRANSLATE(A495,""en"",""tr"")"),"Clinton")</f>
        <v>Clinton</v>
      </c>
    </row>
    <row r="496">
      <c r="A496" s="3" t="s">
        <v>496</v>
      </c>
      <c r="B496" s="4" t="str">
        <f>IFERROR(__xludf.DUMMYFUNCTION("GOOGLETRANSLATE(A496,""en"",""tr"")"),"Portland")</f>
        <v>Portland</v>
      </c>
    </row>
    <row r="497">
      <c r="A497" s="3" t="s">
        <v>497</v>
      </c>
      <c r="B497" s="4" t="str">
        <f>IFERROR(__xludf.DUMMYFUNCTION("GOOGLETRANSLATE(A497,""en"",""tr"")"),"marifetli")</f>
        <v>marifetli</v>
      </c>
    </row>
    <row r="498">
      <c r="A498" s="3" t="s">
        <v>498</v>
      </c>
      <c r="B498" s="4" t="str">
        <f>IFERROR(__xludf.DUMMYFUNCTION("GOOGLETRANSLATE(A498,""en"",""tr"")"),"eşya")</f>
        <v>eşya</v>
      </c>
    </row>
    <row r="499">
      <c r="A499" s="3" t="s">
        <v>499</v>
      </c>
      <c r="B499" s="4" t="str">
        <f>IFERROR(__xludf.DUMMYFUNCTION("GOOGLETRANSLATE(A499,""en"",""tr"")"),"otomatik olarak")</f>
        <v>otomatik olarak</v>
      </c>
    </row>
    <row r="500">
      <c r="A500" s="3" t="s">
        <v>500</v>
      </c>
      <c r="B500" s="4" t="str">
        <f>IFERROR(__xludf.DUMMYFUNCTION("GOOGLETRANSLATE(A500,""en"",""tr"")"),"kaygan")</f>
        <v>kaygan</v>
      </c>
    </row>
    <row r="501">
      <c r="A501" s="3" t="s">
        <v>501</v>
      </c>
      <c r="B501" s="4" t="str">
        <f>IFERROR(__xludf.DUMMYFUNCTION("GOOGLETRANSLATE(A501,""en"",""tr"")"),"baharatlı")</f>
        <v>baharatlı</v>
      </c>
    </row>
    <row r="502">
      <c r="A502" s="3" t="s">
        <v>502</v>
      </c>
      <c r="B502" s="4" t="str">
        <f>IFERROR(__xludf.DUMMYFUNCTION("GOOGLETRANSLATE(A502,""en"",""tr"")"),"salon")</f>
        <v>salon</v>
      </c>
    </row>
    <row r="503">
      <c r="A503" s="3" t="s">
        <v>503</v>
      </c>
      <c r="B503" s="4" t="str">
        <f>IFERROR(__xludf.DUMMYFUNCTION("GOOGLETRANSLATE(A503,""en"",""tr"")"),"Vulcan")</f>
        <v>Vulcan</v>
      </c>
    </row>
    <row r="504">
      <c r="A504" s="3" t="s">
        <v>504</v>
      </c>
      <c r="B504" s="4" t="str">
        <f>IFERROR(__xludf.DUMMYFUNCTION("GOOGLETRANSLATE(A504,""en"",""tr"")"),"Adliye")</f>
        <v>Adliye</v>
      </c>
    </row>
    <row r="505">
      <c r="A505" s="3" t="s">
        <v>505</v>
      </c>
      <c r="B505" s="4" t="str">
        <f>IFERROR(__xludf.DUMMYFUNCTION("GOOGLETRANSLATE(A505,""en"",""tr"")"),"Wo")</f>
        <v>Wo</v>
      </c>
    </row>
    <row r="506">
      <c r="A506" s="3" t="s">
        <v>506</v>
      </c>
      <c r="B506" s="4" t="str">
        <f>IFERROR(__xludf.DUMMYFUNCTION("GOOGLETRANSLATE(A506,""en"",""tr"")"),"büfe")</f>
        <v>büfe</v>
      </c>
    </row>
    <row r="507">
      <c r="A507" s="3" t="s">
        <v>507</v>
      </c>
      <c r="B507" s="4" t="str">
        <f>IFERROR(__xludf.DUMMYFUNCTION("GOOGLETRANSLATE(A507,""en"",""tr"")"),"mersi")</f>
        <v>mersi</v>
      </c>
    </row>
    <row r="508">
      <c r="A508" s="3" t="s">
        <v>508</v>
      </c>
      <c r="B508" s="4" t="str">
        <f>IFERROR(__xludf.DUMMYFUNCTION("GOOGLETRANSLATE(A508,""en"",""tr"")"),"havayolu")</f>
        <v>havayolu</v>
      </c>
    </row>
    <row r="509">
      <c r="A509" s="3" t="s">
        <v>509</v>
      </c>
      <c r="B509" s="4" t="str">
        <f>IFERROR(__xludf.DUMMYFUNCTION("GOOGLETRANSLATE(A509,""en"",""tr"")"),"havaya ait")</f>
        <v>havaya ait</v>
      </c>
    </row>
    <row r="510">
      <c r="A510" s="3" t="s">
        <v>510</v>
      </c>
      <c r="B510" s="4" t="str">
        <f>IFERROR(__xludf.DUMMYFUNCTION("GOOGLETRANSLATE(A510,""en"",""tr"")"),"şurup")</f>
        <v>şurup</v>
      </c>
    </row>
    <row r="511">
      <c r="A511" s="3" t="s">
        <v>511</v>
      </c>
      <c r="B511" s="4" t="str">
        <f>IFERROR(__xludf.DUMMYFUNCTION("GOOGLETRANSLATE(A511,""en"",""tr"")"),"alternatif")</f>
        <v>alternatif</v>
      </c>
    </row>
    <row r="512">
      <c r="A512" s="3" t="s">
        <v>512</v>
      </c>
      <c r="B512" s="4" t="str">
        <f>IFERROR(__xludf.DUMMYFUNCTION("GOOGLETRANSLATE(A512,""en"",""tr"")"),"Monte")</f>
        <v>Monte</v>
      </c>
    </row>
    <row r="513">
      <c r="A513" s="3" t="s">
        <v>513</v>
      </c>
      <c r="B513" s="4" t="str">
        <f>IFERROR(__xludf.DUMMYFUNCTION("GOOGLETRANSLATE(A513,""en"",""tr"")"),"prototip")</f>
        <v>prototip</v>
      </c>
    </row>
    <row r="514">
      <c r="A514" s="3" t="s">
        <v>514</v>
      </c>
      <c r="B514" s="4" t="str">
        <f>IFERROR(__xludf.DUMMYFUNCTION("GOOGLETRANSLATE(A514,""en"",""tr"")"),"iflas etti")</f>
        <v>iflas etti</v>
      </c>
    </row>
    <row r="515">
      <c r="A515" s="3" t="s">
        <v>515</v>
      </c>
      <c r="B515" s="4" t="str">
        <f>IFERROR(__xludf.DUMMYFUNCTION("GOOGLETRANSLATE(A515,""en"",""tr"")"),"toplu")</f>
        <v>toplu</v>
      </c>
    </row>
    <row r="516">
      <c r="A516" s="3" t="s">
        <v>516</v>
      </c>
      <c r="B516" s="4" t="str">
        <f>IFERROR(__xludf.DUMMYFUNCTION("GOOGLETRANSLATE(A516,""en"",""tr"")"),"mikrofon")</f>
        <v>mikrofon</v>
      </c>
    </row>
    <row r="517">
      <c r="A517" s="3" t="s">
        <v>517</v>
      </c>
      <c r="B517" s="4" t="str">
        <f>IFERROR(__xludf.DUMMYFUNCTION("GOOGLETRANSLATE(A517,""en"",""tr"")"),"kategori")</f>
        <v>kategori</v>
      </c>
    </row>
    <row r="518">
      <c r="A518" s="3" t="s">
        <v>518</v>
      </c>
      <c r="B518" s="4" t="str">
        <f>IFERROR(__xludf.DUMMYFUNCTION("GOOGLETRANSLATE(A518,""en"",""tr"")"),"akademisyen")</f>
        <v>akademisyen</v>
      </c>
    </row>
    <row r="519">
      <c r="A519" s="3" t="s">
        <v>519</v>
      </c>
      <c r="B519" s="4" t="str">
        <f>IFERROR(__xludf.DUMMYFUNCTION("GOOGLETRANSLATE(A519,""en"",""tr"")"),"kafiye")</f>
        <v>kafiye</v>
      </c>
    </row>
    <row r="520">
      <c r="A520" s="3" t="s">
        <v>520</v>
      </c>
      <c r="B520" s="4" t="str">
        <f>IFERROR(__xludf.DUMMYFUNCTION("GOOGLETRANSLATE(A520,""en"",""tr"")"),"diyalog")</f>
        <v>diyalog</v>
      </c>
    </row>
    <row r="521">
      <c r="A521" s="3" t="s">
        <v>521</v>
      </c>
      <c r="B521" s="4" t="str">
        <f>IFERROR(__xludf.DUMMYFUNCTION("GOOGLETRANSLATE(A521,""en"",""tr"")"),"ons")</f>
        <v>ons</v>
      </c>
    </row>
    <row r="522">
      <c r="A522" s="3" t="s">
        <v>522</v>
      </c>
      <c r="B522" s="4" t="str">
        <f>IFERROR(__xludf.DUMMYFUNCTION("GOOGLETRANSLATE(A522,""en"",""tr"")"),"interpol")</f>
        <v>interpol</v>
      </c>
    </row>
    <row r="523">
      <c r="A523" s="3" t="s">
        <v>523</v>
      </c>
      <c r="B523" s="4" t="str">
        <f>IFERROR(__xludf.DUMMYFUNCTION("GOOGLETRANSLATE(A523,""en"",""tr"")"),"röle")</f>
        <v>röle</v>
      </c>
    </row>
    <row r="524">
      <c r="A524" s="3" t="s">
        <v>524</v>
      </c>
      <c r="B524" s="4" t="str">
        <f>IFERROR(__xludf.DUMMYFUNCTION("GOOGLETRANSLATE(A524,""en"",""tr"")"),"Biberiye")</f>
        <v>Biberiye</v>
      </c>
    </row>
    <row r="525">
      <c r="A525" s="3" t="s">
        <v>525</v>
      </c>
      <c r="B525" s="4" t="str">
        <f>IFERROR(__xludf.DUMMYFUNCTION("GOOGLETRANSLATE(A525,""en"",""tr"")"),"Hamburger")</f>
        <v>Hamburger</v>
      </c>
    </row>
    <row r="526">
      <c r="A526" s="3" t="s">
        <v>526</v>
      </c>
      <c r="B526" s="4" t="str">
        <f>IFERROR(__xludf.DUMMYFUNCTION("GOOGLETRANSLATE(A526,""en"",""tr"")"),"kalıba dökmek")</f>
        <v>kalıba dökmek</v>
      </c>
    </row>
    <row r="527">
      <c r="A527" s="3" t="s">
        <v>527</v>
      </c>
      <c r="B527" s="4" t="str">
        <f>IFERROR(__xludf.DUMMYFUNCTION("GOOGLETRANSLATE(A527,""en"",""tr"")"),"papağan")</f>
        <v>papağan</v>
      </c>
    </row>
    <row r="528">
      <c r="A528" s="3" t="s">
        <v>528</v>
      </c>
      <c r="B528" s="4" t="str">
        <f>IFERROR(__xludf.DUMMYFUNCTION("GOOGLETRANSLATE(A528,""en"",""tr"")"),"taco")</f>
        <v>taco</v>
      </c>
    </row>
    <row r="529">
      <c r="A529" s="3" t="s">
        <v>529</v>
      </c>
      <c r="B529" s="4" t="str">
        <f>IFERROR(__xludf.DUMMYFUNCTION("GOOGLETRANSLATE(A529,""en"",""tr"")"),"beyanname")</f>
        <v>beyanname</v>
      </c>
    </row>
    <row r="530">
      <c r="A530" s="3" t="s">
        <v>530</v>
      </c>
      <c r="B530" s="4" t="str">
        <f>IFERROR(__xludf.DUMMYFUNCTION("GOOGLETRANSLATE(A530,""en"",""tr"")"),"liberal")</f>
        <v>liberal</v>
      </c>
    </row>
    <row r="531">
      <c r="A531" s="3" t="s">
        <v>531</v>
      </c>
      <c r="B531" s="4" t="str">
        <f>IFERROR(__xludf.DUMMYFUNCTION("GOOGLETRANSLATE(A531,""en"",""tr"")"),"hantal")</f>
        <v>hantal</v>
      </c>
    </row>
    <row r="532">
      <c r="A532" s="3" t="s">
        <v>532</v>
      </c>
      <c r="B532" s="4" t="str">
        <f>IFERROR(__xludf.DUMMYFUNCTION("GOOGLETRANSLATE(A532,""en"",""tr"")"),"mikrodalga")</f>
        <v>mikrodalga</v>
      </c>
    </row>
    <row r="533">
      <c r="A533" s="3" t="s">
        <v>533</v>
      </c>
      <c r="B533" s="4" t="str">
        <f>IFERROR(__xludf.DUMMYFUNCTION("GOOGLETRANSLATE(A533,""en"",""tr"")"),"tebeşir")</f>
        <v>tebeşir</v>
      </c>
    </row>
    <row r="534">
      <c r="A534" s="3" t="s">
        <v>534</v>
      </c>
      <c r="B534" s="4" t="str">
        <f>IFERROR(__xludf.DUMMYFUNCTION("GOOGLETRANSLATE(A534,""en"",""tr"")"),"sol")</f>
        <v>sol</v>
      </c>
    </row>
    <row r="535">
      <c r="A535" s="3" t="s">
        <v>535</v>
      </c>
      <c r="B535" s="4" t="str">
        <f>IFERROR(__xludf.DUMMYFUNCTION("GOOGLETRANSLATE(A535,""en"",""tr"")"),"psikolog")</f>
        <v>psikolog</v>
      </c>
    </row>
    <row r="536">
      <c r="A536" s="3" t="s">
        <v>536</v>
      </c>
      <c r="B536" s="4" t="str">
        <f>IFERROR(__xludf.DUMMYFUNCTION("GOOGLETRANSLATE(A536,""en"",""tr"")"),"ziyafet")</f>
        <v>ziyafet</v>
      </c>
    </row>
    <row r="537">
      <c r="A537" s="3" t="s">
        <v>537</v>
      </c>
      <c r="B537" s="4" t="str">
        <f>IFERROR(__xludf.DUMMYFUNCTION("GOOGLETRANSLATE(A537,""en"",""tr"")"),"Napoli")</f>
        <v>Napoli</v>
      </c>
    </row>
    <row r="538">
      <c r="A538" s="3" t="s">
        <v>538</v>
      </c>
      <c r="B538" s="4" t="str">
        <f>IFERROR(__xludf.DUMMYFUNCTION("GOOGLETRANSLATE(A538,""en"",""tr"")"),"tuval")</f>
        <v>tuval</v>
      </c>
    </row>
    <row r="539">
      <c r="A539" s="3" t="s">
        <v>539</v>
      </c>
      <c r="B539" s="4" t="str">
        <f>IFERROR(__xludf.DUMMYFUNCTION("GOOGLETRANSLATE(A539,""en"",""tr"")"),"atom")</f>
        <v>atom</v>
      </c>
    </row>
    <row r="540">
      <c r="A540" s="3" t="s">
        <v>540</v>
      </c>
      <c r="B540" s="4" t="str">
        <f>IFERROR(__xludf.DUMMYFUNCTION("GOOGLETRANSLATE(A540,""en"",""tr"")"),"piyade")</f>
        <v>piyade</v>
      </c>
    </row>
    <row r="541">
      <c r="A541" s="3" t="s">
        <v>541</v>
      </c>
      <c r="B541" s="4" t="str">
        <f>IFERROR(__xludf.DUMMYFUNCTION("GOOGLETRANSLATE(A541,""en"",""tr"")"),"karikatür")</f>
        <v>karikatür</v>
      </c>
    </row>
    <row r="542">
      <c r="A542" s="3" t="s">
        <v>542</v>
      </c>
      <c r="B542" s="4" t="str">
        <f>IFERROR(__xludf.DUMMYFUNCTION("GOOGLETRANSLATE(A542,""en"",""tr"")"),"zımpara")</f>
        <v>zımpara</v>
      </c>
    </row>
    <row r="543">
      <c r="A543" s="3" t="s">
        <v>543</v>
      </c>
      <c r="B543" s="4" t="str">
        <f>IFERROR(__xludf.DUMMYFUNCTION("GOOGLETRANSLATE(A543,""en"",""tr"")"),"kulis")</f>
        <v>kulis</v>
      </c>
    </row>
    <row r="544">
      <c r="A544" s="3" t="s">
        <v>544</v>
      </c>
      <c r="B544" s="4" t="str">
        <f>IFERROR(__xludf.DUMMYFUNCTION("GOOGLETRANSLATE(A544,""en"",""tr"")"),"yasaklamak")</f>
        <v>yasaklamak</v>
      </c>
    </row>
    <row r="545">
      <c r="A545" s="3" t="s">
        <v>545</v>
      </c>
      <c r="B545" s="4" t="str">
        <f>IFERROR(__xludf.DUMMYFUNCTION("GOOGLETRANSLATE(A545,""en"",""tr"")"),"analiz etmek")</f>
        <v>analiz etmek</v>
      </c>
    </row>
    <row r="546">
      <c r="A546" s="3" t="s">
        <v>546</v>
      </c>
      <c r="B546" s="4" t="str">
        <f>IFERROR(__xludf.DUMMYFUNCTION("GOOGLETRANSLATE(A546,""en"",""tr"")"),"maraton")</f>
        <v>maraton</v>
      </c>
    </row>
    <row r="547">
      <c r="A547" s="3" t="s">
        <v>547</v>
      </c>
      <c r="B547" s="4" t="str">
        <f>IFERROR(__xludf.DUMMYFUNCTION("GOOGLETRANSLATE(A547,""en"",""tr"")"),"dinamik")</f>
        <v>dinamik</v>
      </c>
    </row>
    <row r="548">
      <c r="A548" s="3" t="s">
        <v>548</v>
      </c>
      <c r="B548" s="4" t="str">
        <f>IFERROR(__xludf.DUMMYFUNCTION("GOOGLETRANSLATE(A548,""en"",""tr"")"),"mat")</f>
        <v>mat</v>
      </c>
    </row>
    <row r="549">
      <c r="A549" s="3" t="s">
        <v>549</v>
      </c>
      <c r="B549" s="4" t="str">
        <f>IFERROR(__xludf.DUMMYFUNCTION("GOOGLETRANSLATE(A549,""en"",""tr"")"),"baca")</f>
        <v>baca</v>
      </c>
    </row>
    <row r="550">
      <c r="A550" s="3" t="s">
        <v>550</v>
      </c>
      <c r="B550" s="4" t="str">
        <f>IFERROR(__xludf.DUMMYFUNCTION("GOOGLETRANSLATE(A550,""en"",""tr"")"),"radyoaktif")</f>
        <v>radyoaktif</v>
      </c>
    </row>
    <row r="551">
      <c r="A551" s="3" t="s">
        <v>551</v>
      </c>
      <c r="B551" s="4" t="str">
        <f>IFERROR(__xludf.DUMMYFUNCTION("GOOGLETRANSLATE(A551,""en"",""tr"")"),"kokmuş")</f>
        <v>kokmuş</v>
      </c>
    </row>
    <row r="552">
      <c r="A552" s="3" t="s">
        <v>552</v>
      </c>
      <c r="B552" s="4" t="str">
        <f>IFERROR(__xludf.DUMMYFUNCTION("GOOGLETRANSLATE(A552,""en"",""tr"")"),"sonuç")</f>
        <v>sonuç</v>
      </c>
    </row>
    <row r="553">
      <c r="A553" s="3" t="s">
        <v>553</v>
      </c>
      <c r="B553" s="4" t="str">
        <f>IFERROR(__xludf.DUMMYFUNCTION("GOOGLETRANSLATE(A553,""en"",""tr"")"),"gösterge")</f>
        <v>gösterge</v>
      </c>
    </row>
    <row r="554">
      <c r="A554" s="3" t="s">
        <v>554</v>
      </c>
      <c r="B554" s="4" t="str">
        <f>IFERROR(__xludf.DUMMYFUNCTION("GOOGLETRANSLATE(A554,""en"",""tr"")"),"seri")</f>
        <v>seri</v>
      </c>
    </row>
    <row r="555">
      <c r="A555" s="3" t="s">
        <v>555</v>
      </c>
      <c r="B555" s="4" t="str">
        <f>IFERROR(__xludf.DUMMYFUNCTION("GOOGLETRANSLATE(A555,""en"",""tr"")"),"Fener")</f>
        <v>Fener</v>
      </c>
    </row>
    <row r="556">
      <c r="A556" s="3" t="s">
        <v>556</v>
      </c>
      <c r="B556" s="4" t="str">
        <f>IFERROR(__xludf.DUMMYFUNCTION("GOOGLETRANSLATE(A556,""en"",""tr"")"),"kartpostal")</f>
        <v>kartpostal</v>
      </c>
    </row>
    <row r="557">
      <c r="A557" s="3" t="s">
        <v>557</v>
      </c>
      <c r="B557" s="4" t="str">
        <f>IFERROR(__xludf.DUMMYFUNCTION("GOOGLETRANSLATE(A557,""en"",""tr"")"),"suçlu")</f>
        <v>suçlu</v>
      </c>
    </row>
    <row r="558">
      <c r="A558" s="3" t="s">
        <v>558</v>
      </c>
      <c r="B558" s="4" t="str">
        <f>IFERROR(__xludf.DUMMYFUNCTION("GOOGLETRANSLATE(A558,""en"",""tr"")"),"bluz")</f>
        <v>bluz</v>
      </c>
    </row>
    <row r="559">
      <c r="A559" s="3" t="s">
        <v>559</v>
      </c>
      <c r="B559" s="4" t="str">
        <f>IFERROR(__xludf.DUMMYFUNCTION("GOOGLETRANSLATE(A559,""en"",""tr"")"),"maaş çekimi")</f>
        <v>maaş çekimi</v>
      </c>
    </row>
    <row r="560">
      <c r="A560" s="3" t="s">
        <v>560</v>
      </c>
      <c r="B560" s="4" t="str">
        <f>IFERROR(__xludf.DUMMYFUNCTION("GOOGLETRANSLATE(A560,""en"",""tr"")"),"modül")</f>
        <v>modül</v>
      </c>
    </row>
    <row r="561">
      <c r="A561" s="3" t="s">
        <v>561</v>
      </c>
      <c r="B561" s="4" t="str">
        <f>IFERROR(__xludf.DUMMYFUNCTION("GOOGLETRANSLATE(A561,""en"",""tr"")"),"bulvar")</f>
        <v>bulvar</v>
      </c>
    </row>
    <row r="562">
      <c r="A562" s="3" t="s">
        <v>562</v>
      </c>
      <c r="B562" s="4" t="str">
        <f>IFERROR(__xludf.DUMMYFUNCTION("GOOGLETRANSLATE(A562,""en"",""tr"")"),"yakın")</f>
        <v>yakın</v>
      </c>
    </row>
    <row r="563">
      <c r="A563" s="3" t="s">
        <v>563</v>
      </c>
      <c r="B563" s="4" t="str">
        <f>IFERROR(__xludf.DUMMYFUNCTION("GOOGLETRANSLATE(A563,""en"",""tr"")"),"tüzük")</f>
        <v>tüzük</v>
      </c>
    </row>
    <row r="564">
      <c r="A564" s="3" t="s">
        <v>564</v>
      </c>
      <c r="B564" s="4" t="str">
        <f>IFERROR(__xludf.DUMMYFUNCTION("GOOGLETRANSLATE(A564,""en"",""tr"")"),"posta kutusu")</f>
        <v>posta kutusu</v>
      </c>
    </row>
    <row r="565">
      <c r="A565" s="3" t="s">
        <v>565</v>
      </c>
      <c r="B565" s="4" t="str">
        <f>IFERROR(__xludf.DUMMYFUNCTION("GOOGLETRANSLATE(A565,""en"",""tr"")"),"kaprisli")</f>
        <v>kaprisli</v>
      </c>
    </row>
    <row r="566">
      <c r="A566" s="3" t="s">
        <v>566</v>
      </c>
      <c r="B566" s="4" t="str">
        <f>IFERROR(__xludf.DUMMYFUNCTION("GOOGLETRANSLATE(A566,""en"",""tr"")"),"insan ticareti")</f>
        <v>insan ticareti</v>
      </c>
    </row>
    <row r="567">
      <c r="A567" s="3" t="s">
        <v>567</v>
      </c>
      <c r="B567" s="4" t="str">
        <f>IFERROR(__xludf.DUMMYFUNCTION("GOOGLETRANSLATE(A567,""en"",""tr"")"),"üs")</f>
        <v>üs</v>
      </c>
    </row>
    <row r="568">
      <c r="A568" s="3" t="s">
        <v>568</v>
      </c>
      <c r="B568" s="4" t="str">
        <f>IFERROR(__xludf.DUMMYFUNCTION("GOOGLETRANSLATE(A568,""en"",""tr"")"),"spekülasyon")</f>
        <v>spekülasyon</v>
      </c>
    </row>
    <row r="569">
      <c r="A569" s="3" t="s">
        <v>569</v>
      </c>
      <c r="B569" s="4" t="str">
        <f>IFERROR(__xludf.DUMMYFUNCTION("GOOGLETRANSLATE(A569,""en"",""tr"")"),"paraşüt")</f>
        <v>paraşüt</v>
      </c>
    </row>
    <row r="570">
      <c r="A570" s="3" t="s">
        <v>570</v>
      </c>
      <c r="B570" s="4" t="str">
        <f>IFERROR(__xludf.DUMMYFUNCTION("GOOGLETRANSLATE(A570,""en"",""tr"")"),"depo")</f>
        <v>depo</v>
      </c>
    </row>
    <row r="571">
      <c r="A571" s="3" t="s">
        <v>571</v>
      </c>
      <c r="B571" s="4" t="str">
        <f>IFERROR(__xludf.DUMMYFUNCTION("GOOGLETRANSLATE(A571,""en"",""tr"")"),"mina")</f>
        <v>mina</v>
      </c>
    </row>
    <row r="572">
      <c r="A572" s="3" t="s">
        <v>572</v>
      </c>
      <c r="B572" s="4" t="str">
        <f>IFERROR(__xludf.DUMMYFUNCTION("GOOGLETRANSLATE(A572,""en"",""tr"")"),"metropol")</f>
        <v>metropol</v>
      </c>
    </row>
    <row r="573">
      <c r="A573" s="3" t="s">
        <v>573</v>
      </c>
      <c r="B573" s="4" t="str">
        <f>IFERROR(__xludf.DUMMYFUNCTION("GOOGLETRANSLATE(A573,""en"",""tr"")"),"havyar")</f>
        <v>havyar</v>
      </c>
    </row>
    <row r="574">
      <c r="A574" s="3" t="s">
        <v>574</v>
      </c>
      <c r="B574" s="4" t="str">
        <f>IFERROR(__xludf.DUMMYFUNCTION("GOOGLETRANSLATE(A574,""en"",""tr"")"),"yan")</f>
        <v>yan</v>
      </c>
    </row>
    <row r="575">
      <c r="A575" s="3" t="s">
        <v>575</v>
      </c>
      <c r="B575" s="4" t="str">
        <f>IFERROR(__xludf.DUMMYFUNCTION("GOOGLETRANSLATE(A575,""en"",""tr"")"),"guru")</f>
        <v>guru</v>
      </c>
    </row>
    <row r="576">
      <c r="A576" s="3" t="s">
        <v>576</v>
      </c>
      <c r="B576" s="4" t="str">
        <f>IFERROR(__xludf.DUMMYFUNCTION("GOOGLETRANSLATE(A576,""en"",""tr"")"),"avlu")</f>
        <v>avlu</v>
      </c>
    </row>
    <row r="577">
      <c r="A577" s="3" t="s">
        <v>577</v>
      </c>
      <c r="B577" s="4" t="str">
        <f>IFERROR(__xludf.DUMMYFUNCTION("GOOGLETRANSLATE(A577,""en"",""tr"")"),"karavan")</f>
        <v>karavan</v>
      </c>
    </row>
    <row r="578">
      <c r="A578" s="3" t="s">
        <v>578</v>
      </c>
      <c r="B578" s="4" t="str">
        <f>IFERROR(__xludf.DUMMYFUNCTION("GOOGLETRANSLATE(A578,""en"",""tr"")"),"ses çıkarma")</f>
        <v>ses çıkarma</v>
      </c>
    </row>
    <row r="579">
      <c r="A579" s="3" t="s">
        <v>579</v>
      </c>
      <c r="B579" s="4" t="str">
        <f>IFERROR(__xludf.DUMMYFUNCTION("GOOGLETRANSLATE(A579,""en"",""tr"")"),"püskül")</f>
        <v>püskül</v>
      </c>
    </row>
    <row r="580">
      <c r="A580" s="3" t="s">
        <v>580</v>
      </c>
      <c r="B580" s="4" t="str">
        <f>IFERROR(__xludf.DUMMYFUNCTION("GOOGLETRANSLATE(A580,""en"",""tr"")"),"stresli")</f>
        <v>stresli</v>
      </c>
    </row>
    <row r="581">
      <c r="A581" s="3" t="s">
        <v>581</v>
      </c>
      <c r="B581" s="4" t="str">
        <f>IFERROR(__xludf.DUMMYFUNCTION("GOOGLETRANSLATE(A581,""en"",""tr"")"),"evlenmek")</f>
        <v>evlenmek</v>
      </c>
    </row>
    <row r="582">
      <c r="A582" s="3" t="s">
        <v>582</v>
      </c>
      <c r="B582" s="4" t="str">
        <f>IFERROR(__xludf.DUMMYFUNCTION("GOOGLETRANSLATE(A582,""en"",""tr"")"),"patron")</f>
        <v>patron</v>
      </c>
    </row>
    <row r="583">
      <c r="A583" s="3" t="s">
        <v>583</v>
      </c>
      <c r="B583" s="4" t="str">
        <f>IFERROR(__xludf.DUMMYFUNCTION("GOOGLETRANSLATE(A583,""en"",""tr"")"),"agresif")</f>
        <v>agresif</v>
      </c>
    </row>
    <row r="584">
      <c r="A584" s="3" t="s">
        <v>584</v>
      </c>
      <c r="B584" s="4" t="str">
        <f>IFERROR(__xludf.DUMMYFUNCTION("GOOGLETRANSLATE(A584,""en"",""tr"")"),"karaoke")</f>
        <v>karaoke</v>
      </c>
    </row>
    <row r="585">
      <c r="A585" s="3" t="s">
        <v>585</v>
      </c>
      <c r="B585" s="4" t="str">
        <f>IFERROR(__xludf.DUMMYFUNCTION("GOOGLETRANSLATE(A585,""en"",""tr"")"),"televizyon")</f>
        <v>televizyon</v>
      </c>
    </row>
    <row r="586">
      <c r="A586" s="3" t="s">
        <v>586</v>
      </c>
      <c r="B586" s="4" t="str">
        <f>IFERROR(__xludf.DUMMYFUNCTION("GOOGLETRANSLATE(A586,""en"",""tr"")"),"senaryo")</f>
        <v>senaryo</v>
      </c>
    </row>
    <row r="587">
      <c r="A587" s="3" t="s">
        <v>587</v>
      </c>
      <c r="B587" s="4" t="str">
        <f>IFERROR(__xludf.DUMMYFUNCTION("GOOGLETRANSLATE(A587,""en"",""tr"")"),"yapışkan madde")</f>
        <v>yapışkan madde</v>
      </c>
    </row>
    <row r="588">
      <c r="A588" s="3" t="s">
        <v>588</v>
      </c>
      <c r="B588" s="4" t="str">
        <f>IFERROR(__xludf.DUMMYFUNCTION("GOOGLETRANSLATE(A588,""en"",""tr"")"),"bikini")</f>
        <v>bikini</v>
      </c>
    </row>
    <row r="589">
      <c r="A589" s="3" t="s">
        <v>589</v>
      </c>
      <c r="B589" s="4" t="str">
        <f>IFERROR(__xludf.DUMMYFUNCTION("GOOGLETRANSLATE(A589,""en"",""tr"")"),"kek")</f>
        <v>kek</v>
      </c>
    </row>
    <row r="590">
      <c r="A590" s="3" t="s">
        <v>590</v>
      </c>
      <c r="B590" s="4" t="str">
        <f>IFERROR(__xludf.DUMMYFUNCTION("GOOGLETRANSLATE(A590,""en"",""tr"")"),"latte")</f>
        <v>latte</v>
      </c>
    </row>
    <row r="591">
      <c r="A591" s="3" t="s">
        <v>591</v>
      </c>
      <c r="B591" s="4" t="str">
        <f>IFERROR(__xludf.DUMMYFUNCTION("GOOGLETRANSLATE(A591,""en"",""tr"")"),"paranoya")</f>
        <v>paranoya</v>
      </c>
    </row>
    <row r="592">
      <c r="A592" s="3" t="s">
        <v>592</v>
      </c>
      <c r="B592" s="4" t="str">
        <f>IFERROR(__xludf.DUMMYFUNCTION("GOOGLETRANSLATE(A592,""en"",""tr"")"),"sıkıca")</f>
        <v>sıkıca</v>
      </c>
    </row>
    <row r="593">
      <c r="A593" s="3" t="s">
        <v>593</v>
      </c>
      <c r="B593" s="4" t="str">
        <f>IFERROR(__xludf.DUMMYFUNCTION("GOOGLETRANSLATE(A593,""en"",""tr"")"),"cephanelik")</f>
        <v>cephanelik</v>
      </c>
    </row>
    <row r="594">
      <c r="A594" s="3" t="s">
        <v>594</v>
      </c>
      <c r="B594" s="4" t="str">
        <f>IFERROR(__xludf.DUMMYFUNCTION("GOOGLETRANSLATE(A594,""en"",""tr"")"),"maço")</f>
        <v>maço</v>
      </c>
    </row>
    <row r="595">
      <c r="A595" s="3" t="s">
        <v>595</v>
      </c>
      <c r="B595" s="4" t="str">
        <f>IFERROR(__xludf.DUMMYFUNCTION("GOOGLETRANSLATE(A595,""en"",""tr"")"),"salon")</f>
        <v>salon</v>
      </c>
    </row>
    <row r="596">
      <c r="A596" s="3" t="s">
        <v>596</v>
      </c>
      <c r="B596" s="4" t="str">
        <f>IFERROR(__xludf.DUMMYFUNCTION("GOOGLETRANSLATE(A596,""en"",""tr"")"),"acımasız")</f>
        <v>acımasız</v>
      </c>
    </row>
    <row r="597">
      <c r="A597" s="3" t="s">
        <v>597</v>
      </c>
      <c r="B597" s="4" t="str">
        <f>IFERROR(__xludf.DUMMYFUNCTION("GOOGLETRANSLATE(A597,""en"",""tr"")"),"Mandıra")</f>
        <v>Mandıra</v>
      </c>
    </row>
    <row r="598">
      <c r="A598" s="3" t="s">
        <v>598</v>
      </c>
      <c r="B598" s="4" t="str">
        <f>IFERROR(__xludf.DUMMYFUNCTION("GOOGLETRANSLATE(A598,""en"",""tr"")"),"çene")</f>
        <v>çene</v>
      </c>
    </row>
    <row r="599">
      <c r="A599" s="3" t="s">
        <v>599</v>
      </c>
      <c r="B599" s="4" t="str">
        <f>IFERROR(__xludf.DUMMYFUNCTION("GOOGLETRANSLATE(A599,""en"",""tr"")"),"İstanbul")</f>
        <v>İstanbul</v>
      </c>
    </row>
    <row r="600">
      <c r="A600" s="3" t="s">
        <v>600</v>
      </c>
      <c r="B600" s="4" t="str">
        <f>IFERROR(__xludf.DUMMYFUNCTION("GOOGLETRANSLATE(A600,""en"",""tr"")"),"Whitey")</f>
        <v>Whitey</v>
      </c>
    </row>
    <row r="601">
      <c r="A601" s="3" t="s">
        <v>601</v>
      </c>
      <c r="B601" s="4" t="str">
        <f>IFERROR(__xludf.DUMMYFUNCTION("GOOGLETRANSLATE(A601,""en"",""tr"")"),"Atina")</f>
        <v>Atina</v>
      </c>
    </row>
    <row r="602">
      <c r="A602" s="3" t="s">
        <v>602</v>
      </c>
      <c r="B602" s="4" t="str">
        <f>IFERROR(__xludf.DUMMYFUNCTION("GOOGLETRANSLATE(A602,""en"",""tr"")"),"ördek")</f>
        <v>ördek</v>
      </c>
    </row>
    <row r="603">
      <c r="A603" s="3" t="s">
        <v>603</v>
      </c>
      <c r="B603" s="4" t="str">
        <f>IFERROR(__xludf.DUMMYFUNCTION("GOOGLETRANSLATE(A603,""en"",""tr"")"),"final")</f>
        <v>final</v>
      </c>
    </row>
    <row r="604">
      <c r="A604" s="3" t="s">
        <v>604</v>
      </c>
      <c r="B604" s="4" t="str">
        <f>IFERROR(__xludf.DUMMYFUNCTION("GOOGLETRANSLATE(A604,""en"",""tr"")"),"Neville")</f>
        <v>Neville</v>
      </c>
    </row>
    <row r="605">
      <c r="A605" s="3" t="s">
        <v>605</v>
      </c>
      <c r="B605" s="4" t="str">
        <f>IFERROR(__xludf.DUMMYFUNCTION("GOOGLETRANSLATE(A605,""en"",""tr"")"),"kale")</f>
        <v>kale</v>
      </c>
    </row>
    <row r="606">
      <c r="A606" s="3" t="s">
        <v>606</v>
      </c>
      <c r="B606" s="4" t="str">
        <f>IFERROR(__xludf.DUMMYFUNCTION("GOOGLETRANSLATE(A606,""en"",""tr"")"),"güzel")</f>
        <v>güzel</v>
      </c>
    </row>
    <row r="607">
      <c r="A607" s="3" t="s">
        <v>607</v>
      </c>
      <c r="B607" s="4" t="str">
        <f>IFERROR(__xludf.DUMMYFUNCTION("GOOGLETRANSLATE(A607,""en"",""tr"")"),"vah")</f>
        <v>vah</v>
      </c>
    </row>
    <row r="608">
      <c r="A608" s="3" t="s">
        <v>608</v>
      </c>
      <c r="B608" s="4" t="str">
        <f>IFERROR(__xludf.DUMMYFUNCTION("GOOGLETRANSLATE(A608,""en"",""tr"")"),"ateşli")</f>
        <v>ateşli</v>
      </c>
    </row>
    <row r="609">
      <c r="A609" s="3" t="s">
        <v>609</v>
      </c>
      <c r="B609" s="4" t="str">
        <f>IFERROR(__xludf.DUMMYFUNCTION("GOOGLETRANSLATE(A609,""en"",""tr"")"),"soymak")</f>
        <v>soymak</v>
      </c>
    </row>
    <row r="610">
      <c r="A610" s="3" t="s">
        <v>610</v>
      </c>
      <c r="B610" s="4" t="str">
        <f>IFERROR(__xludf.DUMMYFUNCTION("GOOGLETRANSLATE(A610,""en"",""tr"")"),"sömürgeci")</f>
        <v>sömürgeci</v>
      </c>
    </row>
    <row r="611">
      <c r="A611" s="3" t="s">
        <v>611</v>
      </c>
      <c r="B611" s="4" t="str">
        <f>IFERROR(__xludf.DUMMYFUNCTION("GOOGLETRANSLATE(A611,""en"",""tr"")"),"gen")</f>
        <v>gen</v>
      </c>
    </row>
    <row r="612">
      <c r="A612" s="3" t="s">
        <v>612</v>
      </c>
      <c r="B612" s="4" t="str">
        <f>IFERROR(__xludf.DUMMYFUNCTION("GOOGLETRANSLATE(A612,""en"",""tr"")"),"Sahnede")</f>
        <v>Sahnede</v>
      </c>
    </row>
    <row r="613">
      <c r="A613" s="3" t="s">
        <v>613</v>
      </c>
      <c r="B613" s="4" t="str">
        <f>IFERROR(__xludf.DUMMYFUNCTION("GOOGLETRANSLATE(A613,""en"",""tr"")"),"Farsça")</f>
        <v>Farsça</v>
      </c>
    </row>
    <row r="614">
      <c r="A614" s="3" t="s">
        <v>614</v>
      </c>
      <c r="B614" s="4" t="str">
        <f>IFERROR(__xludf.DUMMYFUNCTION("GOOGLETRANSLATE(A614,""en"",""tr"")"),"Yaratılış")</f>
        <v>Yaratılış</v>
      </c>
    </row>
    <row r="615">
      <c r="A615" s="3" t="s">
        <v>615</v>
      </c>
      <c r="B615" s="4" t="str">
        <f>IFERROR(__xludf.DUMMYFUNCTION("GOOGLETRANSLATE(A615,""en"",""tr"")"),"Princeton")</f>
        <v>Princeton</v>
      </c>
    </row>
    <row r="616">
      <c r="A616" s="3" t="s">
        <v>616</v>
      </c>
      <c r="B616" s="4" t="str">
        <f>IFERROR(__xludf.DUMMYFUNCTION("GOOGLETRANSLATE(A616,""en"",""tr"")"),"video kaseti")</f>
        <v>video kaseti</v>
      </c>
    </row>
    <row r="617">
      <c r="A617" s="3" t="s">
        <v>617</v>
      </c>
      <c r="B617" s="4" t="str">
        <f>IFERROR(__xludf.DUMMYFUNCTION("GOOGLETRANSLATE(A617,""en"",""tr"")"),"taş ocağı")</f>
        <v>taş ocağı</v>
      </c>
    </row>
    <row r="618">
      <c r="A618" s="3" t="s">
        <v>618</v>
      </c>
      <c r="B618" s="4" t="str">
        <f>IFERROR(__xludf.DUMMYFUNCTION("GOOGLETRANSLATE(A618,""en"",""tr"")"),"boktan")</f>
        <v>boktan</v>
      </c>
    </row>
    <row r="619">
      <c r="A619" s="3" t="s">
        <v>619</v>
      </c>
      <c r="B619" s="4" t="str">
        <f>IFERROR(__xludf.DUMMYFUNCTION("GOOGLETRANSLATE(A619,""en"",""tr"")"),"şame")</f>
        <v>şame</v>
      </c>
    </row>
    <row r="620">
      <c r="A620" s="3" t="s">
        <v>620</v>
      </c>
      <c r="B620" s="4" t="str">
        <f>IFERROR(__xludf.DUMMYFUNCTION("GOOGLETRANSLATE(A620,""en"",""tr"")"),"zümrüt")</f>
        <v>zümrüt</v>
      </c>
    </row>
    <row r="621">
      <c r="A621" s="3" t="s">
        <v>621</v>
      </c>
      <c r="B621" s="4" t="str">
        <f>IFERROR(__xludf.DUMMYFUNCTION("GOOGLETRANSLATE(A621,""en"",""tr"")"),"Yerleşim")</f>
        <v>Yerleşim</v>
      </c>
    </row>
    <row r="622">
      <c r="A622" s="3" t="s">
        <v>622</v>
      </c>
      <c r="B622" s="4" t="str">
        <f>IFERROR(__xludf.DUMMYFUNCTION("GOOGLETRANSLATE(A622,""en"",""tr"")"),"Melvin")</f>
        <v>Melvin</v>
      </c>
    </row>
    <row r="623">
      <c r="A623" s="3" t="s">
        <v>623</v>
      </c>
      <c r="B623" s="4" t="str">
        <f>IFERROR(__xludf.DUMMYFUNCTION("GOOGLETRANSLATE(A623,""en"",""tr"")"),"yırtmaç")</f>
        <v>yırtmaç</v>
      </c>
    </row>
    <row r="624">
      <c r="A624" s="3" t="s">
        <v>624</v>
      </c>
      <c r="B624" s="4" t="str">
        <f>IFERROR(__xludf.DUMMYFUNCTION("GOOGLETRANSLATE(A624,""en"",""tr"")"),"sosyalist")</f>
        <v>sosyalist</v>
      </c>
    </row>
    <row r="625">
      <c r="A625" s="3" t="s">
        <v>625</v>
      </c>
      <c r="B625" s="4" t="str">
        <f>IFERROR(__xludf.DUMMYFUNCTION("GOOGLETRANSLATE(A625,""en"",""tr"")"),"ekonomi")</f>
        <v>ekonomi</v>
      </c>
    </row>
    <row r="626">
      <c r="A626" s="3" t="s">
        <v>626</v>
      </c>
      <c r="B626" s="4" t="str">
        <f>IFERROR(__xludf.DUMMYFUNCTION("GOOGLETRANSLATE(A626,""en"",""tr"")"),"kameraman")</f>
        <v>kameraman</v>
      </c>
    </row>
    <row r="627">
      <c r="A627" s="3" t="s">
        <v>627</v>
      </c>
      <c r="B627" s="4" t="str">
        <f>IFERROR(__xludf.DUMMYFUNCTION("GOOGLETRANSLATE(A627,""en"",""tr"")"),"Charlene")</f>
        <v>Charlene</v>
      </c>
    </row>
    <row r="628">
      <c r="A628" s="3" t="s">
        <v>628</v>
      </c>
      <c r="B628" s="4" t="str">
        <f>IFERROR(__xludf.DUMMYFUNCTION("GOOGLETRANSLATE(A628,""en"",""tr"")"),"moleküler")</f>
        <v>moleküler</v>
      </c>
    </row>
    <row r="629">
      <c r="A629" s="3" t="s">
        <v>629</v>
      </c>
      <c r="B629" s="4" t="str">
        <f>IFERROR(__xludf.DUMMYFUNCTION("GOOGLETRANSLATE(A629,""en"",""tr"")"),"tarama")</f>
        <v>tarama</v>
      </c>
    </row>
    <row r="630">
      <c r="A630" s="3" t="s">
        <v>630</v>
      </c>
      <c r="B630" s="4" t="str">
        <f>IFERROR(__xludf.DUMMYFUNCTION("GOOGLETRANSLATE(A630,""en"",""tr"")"),"Sesar")</f>
        <v>Sesar</v>
      </c>
    </row>
    <row r="631">
      <c r="A631" s="3" t="s">
        <v>631</v>
      </c>
      <c r="B631" s="4" t="str">
        <f>IFERROR(__xludf.DUMMYFUNCTION("GOOGLETRANSLATE(A631,""en"",""tr"")"),"rahat")</f>
        <v>rahat</v>
      </c>
    </row>
    <row r="632">
      <c r="A632" s="3" t="s">
        <v>632</v>
      </c>
      <c r="B632" s="4" t="str">
        <f>IFERROR(__xludf.DUMMYFUNCTION("GOOGLETRANSLATE(A632,""en"",""tr"")"),"cinsellik")</f>
        <v>cinsellik</v>
      </c>
    </row>
    <row r="633">
      <c r="A633" s="3" t="s">
        <v>633</v>
      </c>
      <c r="B633" s="4" t="str">
        <f>IFERROR(__xludf.DUMMYFUNCTION("GOOGLETRANSLATE(A633,""en"",""tr"")"),"hava kilidi")</f>
        <v>hava kilidi</v>
      </c>
    </row>
    <row r="634">
      <c r="A634" s="3" t="s">
        <v>634</v>
      </c>
      <c r="B634" s="4" t="str">
        <f>IFERROR(__xludf.DUMMYFUNCTION("GOOGLETRANSLATE(A634,""en"",""tr"")"),"tipik")</f>
        <v>tipik</v>
      </c>
    </row>
    <row r="635">
      <c r="A635" s="3" t="s">
        <v>635</v>
      </c>
      <c r="B635" s="4" t="str">
        <f>IFERROR(__xludf.DUMMYFUNCTION("GOOGLETRANSLATE(A635,""en"",""tr"")"),"hamur işi")</f>
        <v>hamur işi</v>
      </c>
    </row>
    <row r="636">
      <c r="A636" s="3" t="s">
        <v>636</v>
      </c>
      <c r="B636" s="4" t="str">
        <f>IFERROR(__xludf.DUMMYFUNCTION("GOOGLETRANSLATE(A636,""en"",""tr"")"),"algoritma")</f>
        <v>algoritma</v>
      </c>
    </row>
    <row r="637">
      <c r="A637" s="3" t="s">
        <v>637</v>
      </c>
      <c r="B637" s="4" t="str">
        <f>IFERROR(__xludf.DUMMYFUNCTION("GOOGLETRANSLATE(A637,""en"",""tr"")"),"daktilo")</f>
        <v>daktilo</v>
      </c>
    </row>
    <row r="638">
      <c r="A638" s="3" t="s">
        <v>638</v>
      </c>
      <c r="B638" s="4" t="str">
        <f>IFERROR(__xludf.DUMMYFUNCTION("GOOGLETRANSLATE(A638,""en"",""tr"")"),"Peru")</f>
        <v>Peru</v>
      </c>
    </row>
    <row r="639">
      <c r="A639" s="3" t="s">
        <v>639</v>
      </c>
      <c r="B639" s="4" t="str">
        <f>IFERROR(__xludf.DUMMYFUNCTION("GOOGLETRANSLATE(A639,""en"",""tr"")"),"tost makinası")</f>
        <v>tost makinası</v>
      </c>
    </row>
    <row r="640">
      <c r="A640" s="3" t="s">
        <v>640</v>
      </c>
      <c r="B640" s="4" t="str">
        <f>IFERROR(__xludf.DUMMYFUNCTION("GOOGLETRANSLATE(A640,""en"",""tr"")"),"Budist")</f>
        <v>Budist</v>
      </c>
    </row>
    <row r="641">
      <c r="A641" s="3" t="s">
        <v>641</v>
      </c>
      <c r="B641" s="4" t="str">
        <f>IFERROR(__xludf.DUMMYFUNCTION("GOOGLETRANSLATE(A641,""en"",""tr"")"),"Gözleme")</f>
        <v>Gözleme</v>
      </c>
    </row>
    <row r="642">
      <c r="A642" s="3" t="s">
        <v>642</v>
      </c>
      <c r="B642" s="4" t="str">
        <f>IFERROR(__xludf.DUMMYFUNCTION("GOOGLETRANSLATE(A642,""en"",""tr"")"),"diş macunu")</f>
        <v>diş macunu</v>
      </c>
    </row>
    <row r="643">
      <c r="A643" s="3" t="s">
        <v>643</v>
      </c>
      <c r="B643" s="4" t="str">
        <f>IFERROR(__xludf.DUMMYFUNCTION("GOOGLETRANSLATE(A643,""en"",""tr"")"),"Rosen")</f>
        <v>Rosen</v>
      </c>
    </row>
    <row r="644">
      <c r="A644" s="3" t="s">
        <v>644</v>
      </c>
      <c r="B644" s="4" t="str">
        <f>IFERROR(__xludf.DUMMYFUNCTION("GOOGLETRANSLATE(A644,""en"",""tr"")"),"chum")</f>
        <v>chum</v>
      </c>
    </row>
    <row r="645">
      <c r="A645" s="3" t="s">
        <v>645</v>
      </c>
      <c r="B645" s="4" t="str">
        <f>IFERROR(__xludf.DUMMYFUNCTION("GOOGLETRANSLATE(A645,""en"",""tr"")"),"şifoniyer")</f>
        <v>şifoniyer</v>
      </c>
    </row>
    <row r="646">
      <c r="A646" s="3" t="s">
        <v>646</v>
      </c>
      <c r="B646" s="4" t="str">
        <f>IFERROR(__xludf.DUMMYFUNCTION("GOOGLETRANSLATE(A646,""en"",""tr"")"),"fildişi")</f>
        <v>fildişi</v>
      </c>
    </row>
    <row r="647">
      <c r="A647" s="3" t="s">
        <v>647</v>
      </c>
      <c r="B647" s="4" t="str">
        <f>IFERROR(__xludf.DUMMYFUNCTION("GOOGLETRANSLATE(A647,""en"",""tr"")"),"yapıştırmak")</f>
        <v>yapıştırmak</v>
      </c>
    </row>
    <row r="648">
      <c r="A648" s="3" t="s">
        <v>648</v>
      </c>
      <c r="B648" s="4" t="str">
        <f>IFERROR(__xludf.DUMMYFUNCTION("GOOGLETRANSLATE(A648,""en"",""tr"")"),"Fas")</f>
        <v>Fas</v>
      </c>
    </row>
    <row r="649">
      <c r="A649" s="3" t="s">
        <v>649</v>
      </c>
      <c r="B649" s="4" t="str">
        <f>IFERROR(__xludf.DUMMYFUNCTION("GOOGLETRANSLATE(A649,""en"",""tr"")"),"Charleston")</f>
        <v>Charleston</v>
      </c>
    </row>
    <row r="650">
      <c r="A650" s="3" t="s">
        <v>650</v>
      </c>
      <c r="B650" s="4" t="str">
        <f>IFERROR(__xludf.DUMMYFUNCTION("GOOGLETRANSLATE(A650,""en"",""tr"")"),"ders kitabı")</f>
        <v>ders kitabı</v>
      </c>
    </row>
    <row r="651">
      <c r="A651" s="3" t="s">
        <v>651</v>
      </c>
      <c r="B651" s="4" t="str">
        <f>IFERROR(__xludf.DUMMYFUNCTION("GOOGLETRANSLATE(A651,""en"",""tr"")"),"rüzgarlı")</f>
        <v>rüzgarlı</v>
      </c>
    </row>
    <row r="652">
      <c r="A652" s="3" t="s">
        <v>652</v>
      </c>
      <c r="B652" s="4" t="str">
        <f>IFERROR(__xludf.DUMMYFUNCTION("GOOGLETRANSLATE(A652,""en"",""tr"")"),"güvenilir")</f>
        <v>güvenilir</v>
      </c>
    </row>
    <row r="653">
      <c r="A653" s="3" t="s">
        <v>653</v>
      </c>
      <c r="B653" s="4" t="str">
        <f>IFERROR(__xludf.DUMMYFUNCTION("GOOGLETRANSLATE(A653,""en"",""tr"")"),"modelleme")</f>
        <v>modelleme</v>
      </c>
    </row>
    <row r="654">
      <c r="A654" s="3" t="s">
        <v>654</v>
      </c>
      <c r="B654" s="4" t="str">
        <f>IFERROR(__xludf.DUMMYFUNCTION("GOOGLETRANSLATE(A654,""en"",""tr"")"),"sevimsiz")</f>
        <v>sevimsiz</v>
      </c>
    </row>
    <row r="655">
      <c r="A655" s="3" t="s">
        <v>655</v>
      </c>
      <c r="B655" s="4" t="str">
        <f>IFERROR(__xludf.DUMMYFUNCTION("GOOGLETRANSLATE(A655,""en"",""tr"")"),"iflas")</f>
        <v>iflas</v>
      </c>
    </row>
    <row r="656">
      <c r="A656" s="3" t="s">
        <v>656</v>
      </c>
      <c r="B656" s="4" t="str">
        <f>IFERROR(__xludf.DUMMYFUNCTION("GOOGLETRANSLATE(A656,""en"",""tr"")"),"Konyak")</f>
        <v>Konyak</v>
      </c>
    </row>
    <row r="657">
      <c r="A657" s="3" t="s">
        <v>657</v>
      </c>
      <c r="B657" s="4" t="str">
        <f>IFERROR(__xludf.DUMMYFUNCTION("GOOGLETRANSLATE(A657,""en"",""tr"")"),"şırınga")</f>
        <v>şırınga</v>
      </c>
    </row>
    <row r="658">
      <c r="A658" s="3" t="s">
        <v>658</v>
      </c>
      <c r="B658" s="4" t="str">
        <f>IFERROR(__xludf.DUMMYFUNCTION("GOOGLETRANSLATE(A658,""en"",""tr"")"),"alt yazı")</f>
        <v>alt yazı</v>
      </c>
    </row>
    <row r="659">
      <c r="A659" s="3" t="s">
        <v>659</v>
      </c>
      <c r="B659" s="4" t="str">
        <f>IFERROR(__xludf.DUMMYFUNCTION("GOOGLETRANSLATE(A659,""en"",""tr"")"),"mater")</f>
        <v>mater</v>
      </c>
    </row>
    <row r="660">
      <c r="A660" s="3" t="s">
        <v>660</v>
      </c>
      <c r="B660" s="4" t="str">
        <f>IFERROR(__xludf.DUMMYFUNCTION("GOOGLETRANSLATE(A660,""en"",""tr"")"),"vahşice")</f>
        <v>vahşice</v>
      </c>
    </row>
    <row r="661">
      <c r="A661" s="3" t="s">
        <v>661</v>
      </c>
      <c r="B661" s="4" t="str">
        <f>IFERROR(__xludf.DUMMYFUNCTION("GOOGLETRANSLATE(A661,""en"",""tr"")"),"temsil")</f>
        <v>temsil</v>
      </c>
    </row>
    <row r="662">
      <c r="A662" s="3" t="s">
        <v>662</v>
      </c>
      <c r="B662" s="4" t="str">
        <f>IFERROR(__xludf.DUMMYFUNCTION("GOOGLETRANSLATE(A662,""en"",""tr"")"),"karmaşa")</f>
        <v>karmaşa</v>
      </c>
    </row>
    <row r="663">
      <c r="A663" s="3" t="s">
        <v>663</v>
      </c>
      <c r="B663" s="4" t="str">
        <f>IFERROR(__xludf.DUMMYFUNCTION("GOOGLETRANSLATE(A663,""en"",""tr"")"),"kürklü")</f>
        <v>kürklü</v>
      </c>
    </row>
    <row r="664">
      <c r="A664" s="3" t="s">
        <v>664</v>
      </c>
      <c r="B664" s="4" t="str">
        <f>IFERROR(__xludf.DUMMYFUNCTION("GOOGLETRANSLATE(A664,""en"",""tr"")"),"vahşilik")</f>
        <v>vahşilik</v>
      </c>
    </row>
    <row r="665">
      <c r="A665" s="3" t="s">
        <v>665</v>
      </c>
      <c r="B665" s="4" t="str">
        <f>IFERROR(__xludf.DUMMYFUNCTION("GOOGLETRANSLATE(A665,""en"",""tr"")"),"kafein")</f>
        <v>kafein</v>
      </c>
    </row>
    <row r="666">
      <c r="A666" s="3" t="s">
        <v>666</v>
      </c>
      <c r="B666" s="4" t="str">
        <f>IFERROR(__xludf.DUMMYFUNCTION("GOOGLETRANSLATE(A666,""en"",""tr"")"),"sümüksü")</f>
        <v>sümüksü</v>
      </c>
    </row>
    <row r="667">
      <c r="A667" s="3" t="s">
        <v>667</v>
      </c>
      <c r="B667" s="4" t="str">
        <f>IFERROR(__xludf.DUMMYFUNCTION("GOOGLETRANSLATE(A667,""en"",""tr"")"),"espresso")</f>
        <v>espresso</v>
      </c>
    </row>
    <row r="668">
      <c r="A668" s="3" t="s">
        <v>668</v>
      </c>
      <c r="B668" s="4" t="str">
        <f>IFERROR(__xludf.DUMMYFUNCTION("GOOGLETRANSLATE(A668,""en"",""tr"")"),"bükmek")</f>
        <v>bükmek</v>
      </c>
    </row>
    <row r="669">
      <c r="A669" s="3" t="s">
        <v>669</v>
      </c>
      <c r="B669" s="4" t="str">
        <f>IFERROR(__xludf.DUMMYFUNCTION("GOOGLETRANSLATE(A669,""en"",""tr"")"),"sosyal olarak")</f>
        <v>sosyal olarak</v>
      </c>
    </row>
    <row r="670">
      <c r="A670" s="3" t="s">
        <v>670</v>
      </c>
      <c r="B670" s="4" t="str">
        <f>IFERROR(__xludf.DUMMYFUNCTION("GOOGLETRANSLATE(A670,""en"",""tr"")"),"paşa")</f>
        <v>paşa</v>
      </c>
    </row>
    <row r="671">
      <c r="A671" s="3" t="s">
        <v>671</v>
      </c>
      <c r="B671" s="4" t="str">
        <f>IFERROR(__xludf.DUMMYFUNCTION("GOOGLETRANSLATE(A671,""en"",""tr"")"),"Hindu")</f>
        <v>Hindu</v>
      </c>
    </row>
    <row r="672">
      <c r="A672" s="3" t="s">
        <v>672</v>
      </c>
      <c r="B672" s="4" t="str">
        <f>IFERROR(__xludf.DUMMYFUNCTION("GOOGLETRANSLATE(A672,""en"",""tr"")"),"kontrol noktası")</f>
        <v>kontrol noktası</v>
      </c>
    </row>
    <row r="673">
      <c r="A673" s="3" t="s">
        <v>673</v>
      </c>
      <c r="B673" s="4" t="str">
        <f>IFERROR(__xludf.DUMMYFUNCTION("GOOGLETRANSLATE(A673,""en"",""tr"")"),"esprili")</f>
        <v>esprili</v>
      </c>
    </row>
    <row r="674">
      <c r="A674" s="3" t="s">
        <v>674</v>
      </c>
      <c r="B674" s="4" t="str">
        <f>IFERROR(__xludf.DUMMYFUNCTION("GOOGLETRANSLATE(A674,""en"",""tr"")"),"ultrason")</f>
        <v>ultrason</v>
      </c>
    </row>
    <row r="675">
      <c r="A675" s="3" t="s">
        <v>675</v>
      </c>
      <c r="B675" s="4" t="str">
        <f>IFERROR(__xludf.DUMMYFUNCTION("GOOGLETRANSLATE(A675,""en"",""tr"")"),"casusluk")</f>
        <v>casusluk</v>
      </c>
    </row>
    <row r="676">
      <c r="A676" s="3" t="s">
        <v>676</v>
      </c>
      <c r="B676" s="4" t="str">
        <f>IFERROR(__xludf.DUMMYFUNCTION("GOOGLETRANSLATE(A676,""en"",""tr"")"),"hamster")</f>
        <v>hamster</v>
      </c>
    </row>
    <row r="677">
      <c r="A677" s="3" t="s">
        <v>677</v>
      </c>
      <c r="B677" s="4" t="str">
        <f>IFERROR(__xludf.DUMMYFUNCTION("GOOGLETRANSLATE(A677,""en"",""tr"")"),"arya")</f>
        <v>arya</v>
      </c>
    </row>
    <row r="678">
      <c r="A678" s="3" t="s">
        <v>678</v>
      </c>
      <c r="B678" s="4" t="str">
        <f>IFERROR(__xludf.DUMMYFUNCTION("GOOGLETRANSLATE(A678,""en"",""tr"")"),"karton")</f>
        <v>karton</v>
      </c>
    </row>
    <row r="679">
      <c r="A679" s="3" t="s">
        <v>679</v>
      </c>
      <c r="B679" s="4" t="str">
        <f>IFERROR(__xludf.DUMMYFUNCTION("GOOGLETRANSLATE(A679,""en"",""tr"")"),"hızlı")</f>
        <v>hızlı</v>
      </c>
    </row>
    <row r="680">
      <c r="A680" s="3" t="s">
        <v>680</v>
      </c>
      <c r="B680" s="4" t="str">
        <f>IFERROR(__xludf.DUMMYFUNCTION("GOOGLETRANSLATE(A680,""en"",""tr"")"),"havaalanı")</f>
        <v>havaalanı</v>
      </c>
    </row>
    <row r="681">
      <c r="A681" s="3" t="s">
        <v>681</v>
      </c>
      <c r="B681" s="4" t="str">
        <f>IFERROR(__xludf.DUMMYFUNCTION("GOOGLETRANSLATE(A681,""en"",""tr"")"),"cheeseburger")</f>
        <v>cheeseburger</v>
      </c>
    </row>
    <row r="682">
      <c r="A682" s="3" t="s">
        <v>682</v>
      </c>
      <c r="B682" s="4" t="str">
        <f>IFERROR(__xludf.DUMMYFUNCTION("GOOGLETRANSLATE(A682,""en"",""tr"")"),"Karşılamak")</f>
        <v>Karşılamak</v>
      </c>
    </row>
    <row r="683">
      <c r="A683" s="3" t="s">
        <v>683</v>
      </c>
      <c r="B683" s="4" t="str">
        <f>IFERROR(__xludf.DUMMYFUNCTION("GOOGLETRANSLATE(A683,""en"",""tr"")"),"volkanik")</f>
        <v>volkanik</v>
      </c>
    </row>
    <row r="684">
      <c r="A684" s="3" t="s">
        <v>684</v>
      </c>
      <c r="B684" s="4" t="str">
        <f>IFERROR(__xludf.DUMMYFUNCTION("GOOGLETRANSLATE(A684,""en"",""tr"")"),"alerji")</f>
        <v>alerji</v>
      </c>
    </row>
    <row r="685">
      <c r="A685" s="3" t="s">
        <v>685</v>
      </c>
      <c r="B685" s="4" t="str">
        <f>IFERROR(__xludf.DUMMYFUNCTION("GOOGLETRANSLATE(A685,""en"",""tr"")"),"şık")</f>
        <v>şık</v>
      </c>
    </row>
    <row r="686">
      <c r="A686" s="3" t="s">
        <v>686</v>
      </c>
      <c r="B686" s="4" t="str">
        <f>IFERROR(__xludf.DUMMYFUNCTION("GOOGLETRANSLATE(A686,""en"",""tr"")"),"cappuccino")</f>
        <v>cappuccino</v>
      </c>
    </row>
    <row r="687">
      <c r="A687" s="3" t="s">
        <v>687</v>
      </c>
      <c r="B687" s="4" t="str">
        <f>IFERROR(__xludf.DUMMYFUNCTION("GOOGLETRANSLATE(A687,""en"",""tr"")"),"ıvır zıvır")</f>
        <v>ıvır zıvır</v>
      </c>
    </row>
    <row r="688">
      <c r="A688" s="3" t="s">
        <v>688</v>
      </c>
      <c r="B688" s="4" t="str">
        <f>IFERROR(__xludf.DUMMYFUNCTION("GOOGLETRANSLATE(A688,""en"",""tr"")"),"belirsiz bir şekilde")</f>
        <v>belirsiz bir şekilde</v>
      </c>
    </row>
    <row r="689">
      <c r="A689" s="3" t="s">
        <v>689</v>
      </c>
      <c r="B689" s="4" t="str">
        <f>IFERROR(__xludf.DUMMYFUNCTION("GOOGLETRANSLATE(A689,""en"",""tr"")"),"hijyen")</f>
        <v>hijyen</v>
      </c>
    </row>
    <row r="690">
      <c r="A690" s="3" t="s">
        <v>690</v>
      </c>
      <c r="B690" s="4" t="str">
        <f>IFERROR(__xludf.DUMMYFUNCTION("GOOGLETRANSLATE(A690,""en"",""tr"")"),"marş")</f>
        <v>marş</v>
      </c>
    </row>
    <row r="691">
      <c r="A691" s="3" t="s">
        <v>691</v>
      </c>
      <c r="B691" s="4" t="str">
        <f>IFERROR(__xludf.DUMMYFUNCTION("GOOGLETRANSLATE(A691,""en"",""tr"")"),"şifre")</f>
        <v>şifre</v>
      </c>
    </row>
    <row r="692">
      <c r="A692" s="3" t="s">
        <v>692</v>
      </c>
      <c r="B692" s="4" t="str">
        <f>IFERROR(__xludf.DUMMYFUNCTION("GOOGLETRANSLATE(A692,""en"",""tr"")"),"staj")</f>
        <v>staj</v>
      </c>
    </row>
    <row r="693">
      <c r="A693" s="3" t="s">
        <v>693</v>
      </c>
      <c r="B693" s="4" t="str">
        <f>IFERROR(__xludf.DUMMYFUNCTION("GOOGLETRANSLATE(A693,""en"",""tr"")"),"Vista")</f>
        <v>Vista</v>
      </c>
    </row>
    <row r="694">
      <c r="A694" s="3" t="s">
        <v>694</v>
      </c>
      <c r="B694" s="4" t="str">
        <f>IFERROR(__xludf.DUMMYFUNCTION("GOOGLETRANSLATE(A694,""en"",""tr"")"),"brik")</f>
        <v>brik</v>
      </c>
    </row>
    <row r="695">
      <c r="A695" s="3" t="s">
        <v>695</v>
      </c>
      <c r="B695" s="4" t="str">
        <f>IFERROR(__xludf.DUMMYFUNCTION("GOOGLETRANSLATE(A695,""en"",""tr"")"),"Alistair")</f>
        <v>Alistair</v>
      </c>
    </row>
    <row r="696">
      <c r="A696" s="3" t="s">
        <v>696</v>
      </c>
      <c r="B696" s="4" t="str">
        <f>IFERROR(__xludf.DUMMYFUNCTION("GOOGLETRANSLATE(A696,""en"",""tr"")"),"diplomat")</f>
        <v>diplomat</v>
      </c>
    </row>
    <row r="697">
      <c r="A697" s="3" t="s">
        <v>697</v>
      </c>
      <c r="B697" s="4" t="str">
        <f>IFERROR(__xludf.DUMMYFUNCTION("GOOGLETRANSLATE(A697,""en"",""tr"")"),"Bolton")</f>
        <v>Bolton</v>
      </c>
    </row>
    <row r="698">
      <c r="A698" s="3" t="s">
        <v>698</v>
      </c>
      <c r="B698" s="4" t="str">
        <f>IFERROR(__xludf.DUMMYFUNCTION("GOOGLETRANSLATE(A698,""en"",""tr"")"),"ch")</f>
        <v>ch</v>
      </c>
    </row>
    <row r="699">
      <c r="A699" s="3" t="s">
        <v>699</v>
      </c>
      <c r="B699" s="4" t="str">
        <f>IFERROR(__xludf.DUMMYFUNCTION("GOOGLETRANSLATE(A699,""en"",""tr"")"),"milimetre")</f>
        <v>milimetre</v>
      </c>
    </row>
    <row r="700">
      <c r="A700" s="3" t="s">
        <v>700</v>
      </c>
      <c r="B700" s="4" t="str">
        <f>IFERROR(__xludf.DUMMYFUNCTION("GOOGLETRANSLATE(A700,""en"",""tr"")"),"fes")</f>
        <v>fes</v>
      </c>
    </row>
    <row r="701">
      <c r="A701" s="3" t="s">
        <v>701</v>
      </c>
      <c r="B701" s="4" t="str">
        <f>IFERROR(__xludf.DUMMYFUNCTION("GOOGLETRANSLATE(A701,""en"",""tr"")"),"denetleyici")</f>
        <v>denetleyici</v>
      </c>
    </row>
    <row r="702">
      <c r="A702" s="3" t="s">
        <v>702</v>
      </c>
      <c r="B702" s="4" t="str">
        <f>IFERROR(__xludf.DUMMYFUNCTION("GOOGLETRANSLATE(A702,""en"",""tr"")"),"amir")</f>
        <v>amir</v>
      </c>
    </row>
    <row r="703">
      <c r="A703" s="3" t="s">
        <v>703</v>
      </c>
      <c r="B703" s="4" t="str">
        <f>IFERROR(__xludf.DUMMYFUNCTION("GOOGLETRANSLATE(A703,""en"",""tr"")"),"Selma")</f>
        <v>Selma</v>
      </c>
    </row>
    <row r="704">
      <c r="A704" s="3" t="s">
        <v>704</v>
      </c>
      <c r="B704" s="4" t="str">
        <f>IFERROR(__xludf.DUMMYFUNCTION("GOOGLETRANSLATE(A704,""en"",""tr"")"),"koalisyon")</f>
        <v>koalisyon</v>
      </c>
    </row>
    <row r="705">
      <c r="A705" s="3" t="s">
        <v>705</v>
      </c>
      <c r="B705" s="4" t="str">
        <f>IFERROR(__xludf.DUMMYFUNCTION("GOOGLETRANSLATE(A705,""en"",""tr"")"),"kese")</f>
        <v>kese</v>
      </c>
    </row>
    <row r="706">
      <c r="A706" s="3" t="s">
        <v>706</v>
      </c>
      <c r="B706" s="4" t="str">
        <f>IFERROR(__xludf.DUMMYFUNCTION("GOOGLETRANSLATE(A706,""en"",""tr"")"),"Hamburg")</f>
        <v>Hamburg</v>
      </c>
    </row>
    <row r="707">
      <c r="A707" s="3" t="s">
        <v>707</v>
      </c>
      <c r="B707" s="4" t="str">
        <f>IFERROR(__xludf.DUMMYFUNCTION("GOOGLETRANSLATE(A707,""en"",""tr"")"),"kelime bilgisi")</f>
        <v>kelime bilgisi</v>
      </c>
    </row>
    <row r="708">
      <c r="A708" s="3" t="s">
        <v>708</v>
      </c>
      <c r="B708" s="4" t="str">
        <f>IFERROR(__xludf.DUMMYFUNCTION("GOOGLETRANSLATE(A708,""en"",""tr"")"),"plaket")</f>
        <v>plaket</v>
      </c>
    </row>
    <row r="709">
      <c r="A709" s="3" t="s">
        <v>709</v>
      </c>
      <c r="B709" s="4" t="str">
        <f>IFERROR(__xludf.DUMMYFUNCTION("GOOGLETRANSLATE(A709,""en"",""tr"")"),"barbar")</f>
        <v>barbar</v>
      </c>
    </row>
    <row r="710">
      <c r="A710" s="3" t="s">
        <v>710</v>
      </c>
      <c r="B710" s="4" t="str">
        <f>IFERROR(__xludf.DUMMYFUNCTION("GOOGLETRANSLATE(A710,""en"",""tr"")"),"Ronny")</f>
        <v>Ronny</v>
      </c>
    </row>
    <row r="711">
      <c r="A711" s="3" t="s">
        <v>711</v>
      </c>
      <c r="B711" s="4" t="str">
        <f>IFERROR(__xludf.DUMMYFUNCTION("GOOGLETRANSLATE(A711,""en"",""tr"")"),"dicky")</f>
        <v>dicky</v>
      </c>
    </row>
    <row r="712">
      <c r="A712" s="3" t="s">
        <v>712</v>
      </c>
      <c r="B712" s="4" t="str">
        <f>IFERROR(__xludf.DUMMYFUNCTION("GOOGLETRANSLATE(A712,""en"",""tr"")"),"doku")</f>
        <v>doku</v>
      </c>
    </row>
    <row r="713">
      <c r="A713" s="3" t="s">
        <v>713</v>
      </c>
      <c r="B713" s="4" t="str">
        <f>IFERROR(__xludf.DUMMYFUNCTION("GOOGLETRANSLATE(A713,""en"",""tr"")"),"kıpkırmızı")</f>
        <v>kıpkırmızı</v>
      </c>
    </row>
    <row r="714">
      <c r="A714" s="3" t="s">
        <v>714</v>
      </c>
      <c r="B714" s="4" t="str">
        <f>IFERROR(__xludf.DUMMYFUNCTION("GOOGLETRANSLATE(A714,""en"",""tr"")"),"melankoli")</f>
        <v>melankoli</v>
      </c>
    </row>
    <row r="715">
      <c r="A715" s="3" t="s">
        <v>715</v>
      </c>
      <c r="B715" s="4" t="str">
        <f>IFERROR(__xludf.DUMMYFUNCTION("GOOGLETRANSLATE(A715,""en"",""tr"")"),"şah")</f>
        <v>şah</v>
      </c>
    </row>
    <row r="716">
      <c r="A716" s="3" t="s">
        <v>716</v>
      </c>
      <c r="B716" s="4" t="str">
        <f>IFERROR(__xludf.DUMMYFUNCTION("GOOGLETRANSLATE(A716,""en"",""tr"")"),"yeniden toparlamak")</f>
        <v>yeniden toparlamak</v>
      </c>
    </row>
    <row r="717">
      <c r="A717" s="3" t="s">
        <v>717</v>
      </c>
      <c r="B717" s="4" t="str">
        <f>IFERROR(__xludf.DUMMYFUNCTION("GOOGLETRANSLATE(A717,""en"",""tr"")"),"diplomasi")</f>
        <v>diplomasi</v>
      </c>
    </row>
    <row r="718">
      <c r="A718" s="3" t="s">
        <v>718</v>
      </c>
      <c r="B718" s="4" t="str">
        <f>IFERROR(__xludf.DUMMYFUNCTION("GOOGLETRANSLATE(A718,""en"",""tr"")"),"Alejandro")</f>
        <v>Alejandro</v>
      </c>
    </row>
    <row r="719">
      <c r="A719" s="3" t="s">
        <v>719</v>
      </c>
      <c r="B719" s="4" t="str">
        <f>IFERROR(__xludf.DUMMYFUNCTION("GOOGLETRANSLATE(A719,""en"",""tr"")"),"engel")</f>
        <v>engel</v>
      </c>
    </row>
    <row r="720">
      <c r="A720" s="3" t="s">
        <v>720</v>
      </c>
      <c r="B720" s="4" t="str">
        <f>IFERROR(__xludf.DUMMYFUNCTION("GOOGLETRANSLATE(A720,""en"",""tr"")"),"lokomotif")</f>
        <v>lokomotif</v>
      </c>
    </row>
    <row r="721">
      <c r="A721" s="3" t="s">
        <v>721</v>
      </c>
      <c r="B721" s="4" t="str">
        <f>IFERROR(__xludf.DUMMYFUNCTION("GOOGLETRANSLATE(A721,""en"",""tr"")"),"Augustus")</f>
        <v>Augustus</v>
      </c>
    </row>
    <row r="722">
      <c r="A722" s="3" t="s">
        <v>722</v>
      </c>
      <c r="B722" s="4" t="str">
        <f>IFERROR(__xludf.DUMMYFUNCTION("GOOGLETRANSLATE(A722,""en"",""tr"")"),"mayonez")</f>
        <v>mayonez</v>
      </c>
    </row>
    <row r="723">
      <c r="A723" s="3" t="s">
        <v>723</v>
      </c>
      <c r="B723" s="4" t="str">
        <f>IFERROR(__xludf.DUMMYFUNCTION("GOOGLETRANSLATE(A723,""en"",""tr"")"),"pembe")</f>
        <v>pembe</v>
      </c>
    </row>
    <row r="724">
      <c r="A724" s="3" t="s">
        <v>724</v>
      </c>
      <c r="B724" s="4" t="str">
        <f>IFERROR(__xludf.DUMMYFUNCTION("GOOGLETRANSLATE(A724,""en"",""tr"")"),"sap")</f>
        <v>sap</v>
      </c>
    </row>
    <row r="725">
      <c r="A725" s="3" t="s">
        <v>725</v>
      </c>
      <c r="B725" s="4" t="str">
        <f>IFERROR(__xludf.DUMMYFUNCTION("GOOGLETRANSLATE(A725,""en"",""tr"")"),"yorulmak")</f>
        <v>yorulmak</v>
      </c>
    </row>
    <row r="726">
      <c r="A726" s="3" t="s">
        <v>726</v>
      </c>
      <c r="B726" s="4" t="str">
        <f>IFERROR(__xludf.DUMMYFUNCTION("GOOGLETRANSLATE(A726,""en"",""tr"")"),"sıtma")</f>
        <v>sıtma</v>
      </c>
    </row>
    <row r="727">
      <c r="A727" s="3" t="s">
        <v>727</v>
      </c>
      <c r="B727" s="4" t="str">
        <f>IFERROR(__xludf.DUMMYFUNCTION("GOOGLETRANSLATE(A727,""en"",""tr"")"),"zayıflatmak")</f>
        <v>zayıflatmak</v>
      </c>
    </row>
    <row r="728">
      <c r="A728" s="3" t="s">
        <v>728</v>
      </c>
      <c r="B728" s="4" t="str">
        <f>IFERROR(__xludf.DUMMYFUNCTION("GOOGLETRANSLATE(A728,""en"",""tr"")"),"franny")</f>
        <v>franny</v>
      </c>
    </row>
    <row r="729">
      <c r="A729" s="3" t="s">
        <v>729</v>
      </c>
      <c r="B729" s="4" t="str">
        <f>IFERROR(__xludf.DUMMYFUNCTION("GOOGLETRANSLATE(A729,""en"",""tr"")"),"şımarık")</f>
        <v>şımarık</v>
      </c>
    </row>
    <row r="730">
      <c r="A730" s="3" t="s">
        <v>730</v>
      </c>
      <c r="B730" s="4" t="str">
        <f>IFERROR(__xludf.DUMMYFUNCTION("GOOGLETRANSLATE(A730,""en"",""tr"")"),"kaiser")</f>
        <v>kaiser</v>
      </c>
    </row>
    <row r="731">
      <c r="A731" s="3" t="s">
        <v>731</v>
      </c>
      <c r="B731" s="4" t="str">
        <f>IFERROR(__xludf.DUMMYFUNCTION("GOOGLETRANSLATE(A731,""en"",""tr"")"),"Newport")</f>
        <v>Newport</v>
      </c>
    </row>
    <row r="732">
      <c r="A732" s="3" t="s">
        <v>732</v>
      </c>
      <c r="B732" s="4" t="str">
        <f>IFERROR(__xludf.DUMMYFUNCTION("GOOGLETRANSLATE(A732,""en"",""tr"")"),"çember")</f>
        <v>çember</v>
      </c>
    </row>
    <row r="733">
      <c r="A733" s="3" t="s">
        <v>733</v>
      </c>
      <c r="B733" s="4" t="str">
        <f>IFERROR(__xludf.DUMMYFUNCTION("GOOGLETRANSLATE(A733,""en"",""tr"")"),"paramedik")</f>
        <v>paramedik</v>
      </c>
    </row>
    <row r="734">
      <c r="A734" s="3" t="s">
        <v>734</v>
      </c>
      <c r="B734" s="4" t="str">
        <f>IFERROR(__xludf.DUMMYFUNCTION("GOOGLETRANSLATE(A734,""en"",""tr"")"),"şık")</f>
        <v>şık</v>
      </c>
    </row>
    <row r="735">
      <c r="A735" s="3" t="s">
        <v>735</v>
      </c>
      <c r="B735" s="4" t="str">
        <f>IFERROR(__xludf.DUMMYFUNCTION("GOOGLETRANSLATE(A735,""en"",""tr"")"),"gerçek")</f>
        <v>gerçek</v>
      </c>
    </row>
    <row r="736">
      <c r="A736" s="3" t="s">
        <v>736</v>
      </c>
      <c r="B736" s="4" t="str">
        <f>IFERROR(__xludf.DUMMYFUNCTION("GOOGLETRANSLATE(A736,""en"",""tr"")"),"soykırım")</f>
        <v>soykırım</v>
      </c>
    </row>
    <row r="737">
      <c r="A737" s="3" t="s">
        <v>737</v>
      </c>
      <c r="B737" s="4" t="str">
        <f>IFERROR(__xludf.DUMMYFUNCTION("GOOGLETRANSLATE(A737,""en"",""tr"")"),"ufacık")</f>
        <v>ufacık</v>
      </c>
    </row>
    <row r="738">
      <c r="A738" s="3" t="s">
        <v>738</v>
      </c>
      <c r="B738" s="4" t="str">
        <f>IFERROR(__xludf.DUMMYFUNCTION("GOOGLETRANSLATE(A738,""en"",""tr"")"),"Brokoli")</f>
        <v>Brokoli</v>
      </c>
    </row>
    <row r="739">
      <c r="A739" s="3" t="s">
        <v>739</v>
      </c>
      <c r="B739" s="4" t="str">
        <f>IFERROR(__xludf.DUMMYFUNCTION("GOOGLETRANSLATE(A739,""en"",""tr"")"),"Bulldog")</f>
        <v>Bulldog</v>
      </c>
    </row>
    <row r="740">
      <c r="A740" s="3" t="s">
        <v>740</v>
      </c>
      <c r="B740" s="4" t="str">
        <f>IFERROR(__xludf.DUMMYFUNCTION("GOOGLETRANSLATE(A740,""en"",""tr"")"),"chai")</f>
        <v>chai</v>
      </c>
    </row>
    <row r="741">
      <c r="A741" s="3" t="s">
        <v>741</v>
      </c>
      <c r="B741" s="4" t="str">
        <f>IFERROR(__xludf.DUMMYFUNCTION("GOOGLETRANSLATE(A741,""en"",""tr"")"),"sahib")</f>
        <v>sahib</v>
      </c>
    </row>
    <row r="742">
      <c r="A742" s="3" t="s">
        <v>742</v>
      </c>
      <c r="B742" s="4" t="str">
        <f>IFERROR(__xludf.DUMMYFUNCTION("GOOGLETRANSLATE(A742,""en"",""tr"")"),"paranormal")</f>
        <v>paranormal</v>
      </c>
    </row>
    <row r="743">
      <c r="A743" s="3" t="s">
        <v>743</v>
      </c>
      <c r="B743" s="4" t="str">
        <f>IFERROR(__xludf.DUMMYFUNCTION("GOOGLETRANSLATE(A743,""en"",""tr"")"),"sedir")</f>
        <v>sedir</v>
      </c>
    </row>
    <row r="744">
      <c r="A744" s="3" t="s">
        <v>744</v>
      </c>
      <c r="B744" s="4" t="str">
        <f>IFERROR(__xludf.DUMMYFUNCTION("GOOGLETRANSLATE(A744,""en"",""tr"")"),"etnik")</f>
        <v>etnik</v>
      </c>
    </row>
    <row r="745">
      <c r="A745" s="3" t="s">
        <v>745</v>
      </c>
      <c r="B745" s="4" t="str">
        <f>IFERROR(__xludf.DUMMYFUNCTION("GOOGLETRANSLATE(A745,""en"",""tr"")"),"gübre")</f>
        <v>gübre</v>
      </c>
    </row>
    <row r="746">
      <c r="A746" s="3" t="s">
        <v>746</v>
      </c>
      <c r="B746" s="4" t="str">
        <f>IFERROR(__xludf.DUMMYFUNCTION("GOOGLETRANSLATE(A746,""en"",""tr"")"),"vaha")</f>
        <v>vaha</v>
      </c>
    </row>
    <row r="747">
      <c r="A747" s="3" t="s">
        <v>747</v>
      </c>
      <c r="B747" s="4" t="str">
        <f>IFERROR(__xludf.DUMMYFUNCTION("GOOGLETRANSLATE(A747,""en"",""tr"")"),"oy pusulası")</f>
        <v>oy pusulası</v>
      </c>
    </row>
    <row r="748">
      <c r="A748" s="3" t="s">
        <v>748</v>
      </c>
      <c r="B748" s="4" t="str">
        <f>IFERROR(__xludf.DUMMYFUNCTION("GOOGLETRANSLATE(A748,""en"",""tr"")"),"makarna")</f>
        <v>makarna</v>
      </c>
    </row>
    <row r="749">
      <c r="A749" s="3" t="s">
        <v>749</v>
      </c>
      <c r="B749" s="4" t="str">
        <f>IFERROR(__xludf.DUMMYFUNCTION("GOOGLETRANSLATE(A749,""en"",""tr"")"),"kar yağışlı")</f>
        <v>kar yağışlı</v>
      </c>
    </row>
    <row r="750">
      <c r="A750" s="3" t="s">
        <v>750</v>
      </c>
      <c r="B750" s="4" t="str">
        <f>IFERROR(__xludf.DUMMYFUNCTION("GOOGLETRANSLATE(A750,""en"",""tr"")"),"susam")</f>
        <v>susam</v>
      </c>
    </row>
    <row r="751">
      <c r="A751" s="3" t="s">
        <v>751</v>
      </c>
      <c r="B751" s="4" t="str">
        <f>IFERROR(__xludf.DUMMYFUNCTION("GOOGLETRANSLATE(A751,""en"",""tr"")"),"direk")</f>
        <v>direk</v>
      </c>
    </row>
    <row r="752">
      <c r="A752" s="3" t="s">
        <v>752</v>
      </c>
      <c r="B752" s="4" t="str">
        <f>IFERROR(__xludf.DUMMYFUNCTION("GOOGLETRANSLATE(A752,""en"",""tr"")"),"silindir")</f>
        <v>silindir</v>
      </c>
    </row>
    <row r="753">
      <c r="A753" s="3" t="s">
        <v>753</v>
      </c>
      <c r="B753" s="4" t="str">
        <f>IFERROR(__xludf.DUMMYFUNCTION("GOOGLETRANSLATE(A753,""en"",""tr"")"),"danışman")</f>
        <v>danışman</v>
      </c>
    </row>
    <row r="754">
      <c r="A754" s="3" t="s">
        <v>754</v>
      </c>
      <c r="B754" s="4" t="str">
        <f>IFERROR(__xludf.DUMMYFUNCTION("GOOGLETRANSLATE(A754,""en"",""tr"")"),"tükenme")</f>
        <v>tükenme</v>
      </c>
    </row>
    <row r="755">
      <c r="A755" s="3" t="s">
        <v>755</v>
      </c>
      <c r="B755" s="4" t="str">
        <f>IFERROR(__xludf.DUMMYFUNCTION("GOOGLETRANSLATE(A755,""en"",""tr"")"),"yetki")</f>
        <v>yetki</v>
      </c>
    </row>
    <row r="756">
      <c r="A756" s="3" t="s">
        <v>756</v>
      </c>
      <c r="B756" s="4" t="str">
        <f>IFERROR(__xludf.DUMMYFUNCTION("GOOGLETRANSLATE(A756,""en"",""tr"")"),"övmek")</f>
        <v>övmek</v>
      </c>
    </row>
    <row r="757">
      <c r="A757" s="3" t="s">
        <v>757</v>
      </c>
      <c r="B757" s="4" t="str">
        <f>IFERROR(__xludf.DUMMYFUNCTION("GOOGLETRANSLATE(A757,""en"",""tr"")"),"karamel")</f>
        <v>karamel</v>
      </c>
    </row>
    <row r="758">
      <c r="A758" s="3" t="s">
        <v>758</v>
      </c>
      <c r="B758" s="4" t="str">
        <f>IFERROR(__xludf.DUMMYFUNCTION("GOOGLETRANSLATE(A758,""en"",""tr"")"),"abluka")</f>
        <v>abluka</v>
      </c>
    </row>
    <row r="759">
      <c r="A759" s="3" t="s">
        <v>759</v>
      </c>
      <c r="B759" s="4" t="str">
        <f>IFERROR(__xludf.DUMMYFUNCTION("GOOGLETRANSLATE(A759,""en"",""tr"")"),"sersem")</f>
        <v>sersem</v>
      </c>
    </row>
    <row r="760">
      <c r="A760" s="3" t="s">
        <v>760</v>
      </c>
      <c r="B760" s="4" t="str">
        <f>IFERROR(__xludf.DUMMYFUNCTION("GOOGLETRANSLATE(A760,""en"",""tr"")"),"fetiş")</f>
        <v>fetiş</v>
      </c>
    </row>
    <row r="761">
      <c r="A761" s="3" t="s">
        <v>761</v>
      </c>
      <c r="B761" s="4" t="str">
        <f>IFERROR(__xludf.DUMMYFUNCTION("GOOGLETRANSLATE(A761,""en"",""tr"")"),"çita")</f>
        <v>çita</v>
      </c>
    </row>
    <row r="762">
      <c r="A762" s="3" t="s">
        <v>762</v>
      </c>
      <c r="B762" s="4" t="str">
        <f>IFERROR(__xludf.DUMMYFUNCTION("GOOGLETRANSLATE(A762,""en"",""tr"")"),"broşür")</f>
        <v>broşür</v>
      </c>
    </row>
    <row r="763">
      <c r="A763" s="3" t="s">
        <v>763</v>
      </c>
      <c r="B763" s="4" t="str">
        <f>IFERROR(__xludf.DUMMYFUNCTION("GOOGLETRANSLATE(A763,""en"",""tr"")"),"pazar")</f>
        <v>pazar</v>
      </c>
    </row>
    <row r="764">
      <c r="A764" s="3" t="s">
        <v>764</v>
      </c>
      <c r="B764" s="4" t="str">
        <f>IFERROR(__xludf.DUMMYFUNCTION("GOOGLETRANSLATE(A764,""en"",""tr"")"),"Saç Kremi")</f>
        <v>Saç Kremi</v>
      </c>
    </row>
    <row r="765">
      <c r="A765" s="3" t="s">
        <v>765</v>
      </c>
      <c r="B765" s="4" t="str">
        <f>IFERROR(__xludf.DUMMYFUNCTION("GOOGLETRANSLATE(A765,""en"",""tr"")"),"Bristol")</f>
        <v>Bristol</v>
      </c>
    </row>
    <row r="766">
      <c r="A766" s="3" t="s">
        <v>766</v>
      </c>
      <c r="B766" s="4" t="str">
        <f>IFERROR(__xludf.DUMMYFUNCTION("GOOGLETRANSLATE(A766,""en"",""tr"")"),"gezegensel")</f>
        <v>gezegensel</v>
      </c>
    </row>
    <row r="767">
      <c r="A767" s="3" t="s">
        <v>767</v>
      </c>
      <c r="B767" s="4" t="str">
        <f>IFERROR(__xludf.DUMMYFUNCTION("GOOGLETRANSLATE(A767,""en"",""tr"")"),"Afgan")</f>
        <v>Afgan</v>
      </c>
    </row>
    <row r="768">
      <c r="A768" s="3" t="s">
        <v>768</v>
      </c>
      <c r="B768" s="4" t="str">
        <f>IFERROR(__xludf.DUMMYFUNCTION("GOOGLETRANSLATE(A768,""en"",""tr"")"),"çene")</f>
        <v>çene</v>
      </c>
    </row>
    <row r="769">
      <c r="A769" s="3" t="s">
        <v>769</v>
      </c>
      <c r="B769" s="4" t="str">
        <f>IFERROR(__xludf.DUMMYFUNCTION("GOOGLETRANSLATE(A769,""en"",""tr"")"),"deşifre etmek")</f>
        <v>deşifre etmek</v>
      </c>
    </row>
    <row r="770">
      <c r="A770" s="3" t="s">
        <v>770</v>
      </c>
      <c r="B770" s="4" t="str">
        <f>IFERROR(__xludf.DUMMYFUNCTION("GOOGLETRANSLATE(A770,""en"",""tr"")"),"demokrat")</f>
        <v>demokrat</v>
      </c>
    </row>
    <row r="771">
      <c r="A771" s="3" t="s">
        <v>771</v>
      </c>
      <c r="B771" s="4" t="str">
        <f>IFERROR(__xludf.DUMMYFUNCTION("GOOGLETRANSLATE(A771,""en"",""tr"")"),"Çizkek")</f>
        <v>Çizkek</v>
      </c>
    </row>
    <row r="772">
      <c r="A772" s="3" t="s">
        <v>772</v>
      </c>
      <c r="B772" s="4" t="str">
        <f>IFERROR(__xludf.DUMMYFUNCTION("GOOGLETRANSLATE(A772,""en"",""tr"")"),"cinsiyetçi")</f>
        <v>cinsiyetçi</v>
      </c>
    </row>
    <row r="773">
      <c r="A773" s="3" t="s">
        <v>773</v>
      </c>
      <c r="B773" s="4" t="str">
        <f>IFERROR(__xludf.DUMMYFUNCTION("GOOGLETRANSLATE(A773,""en"",""tr"")"),"nehir kenarı")</f>
        <v>nehir kenarı</v>
      </c>
    </row>
    <row r="774">
      <c r="A774" s="3" t="s">
        <v>774</v>
      </c>
      <c r="B774" s="4" t="str">
        <f>IFERROR(__xludf.DUMMYFUNCTION("GOOGLETRANSLATE(A774,""en"",""tr"")"),"ruh")</f>
        <v>ruh</v>
      </c>
    </row>
    <row r="775">
      <c r="A775" s="3" t="s">
        <v>775</v>
      </c>
      <c r="B775" s="4" t="str">
        <f>IFERROR(__xludf.DUMMYFUNCTION("GOOGLETRANSLATE(A775,""en"",""tr"")"),"lale")</f>
        <v>lale</v>
      </c>
    </row>
    <row r="776">
      <c r="A776" s="3" t="s">
        <v>776</v>
      </c>
      <c r="B776" s="4" t="str">
        <f>IFERROR(__xludf.DUMMYFUNCTION("GOOGLETRANSLATE(A776,""en"",""tr"")"),"şarj cihazı")</f>
        <v>şarj cihazı</v>
      </c>
    </row>
    <row r="777">
      <c r="A777" s="3" t="s">
        <v>777</v>
      </c>
      <c r="B777" s="4" t="str">
        <f>IFERROR(__xludf.DUMMYFUNCTION("GOOGLETRANSLATE(A777,""en"",""tr"")"),"Romanlar")</f>
        <v>Romanlar</v>
      </c>
    </row>
    <row r="778">
      <c r="A778" s="3" t="s">
        <v>778</v>
      </c>
      <c r="B778" s="4" t="str">
        <f>IFERROR(__xludf.DUMMYFUNCTION("GOOGLETRANSLATE(A778,""en"",""tr"")"),"Hintçe")</f>
        <v>Hintçe</v>
      </c>
    </row>
    <row r="779">
      <c r="A779" s="3" t="s">
        <v>779</v>
      </c>
      <c r="B779" s="4" t="str">
        <f>IFERROR(__xludf.DUMMYFUNCTION("GOOGLETRANSLATE(A779,""en"",""tr"")"),"Kemp")</f>
        <v>Kemp</v>
      </c>
    </row>
    <row r="780">
      <c r="A780" s="3" t="s">
        <v>780</v>
      </c>
      <c r="B780" s="4" t="str">
        <f>IFERROR(__xludf.DUMMYFUNCTION("GOOGLETRANSLATE(A780,""en"",""tr"")"),"mega")</f>
        <v>mega</v>
      </c>
    </row>
    <row r="781">
      <c r="A781" s="3" t="s">
        <v>781</v>
      </c>
      <c r="B781" s="4" t="str">
        <f>IFERROR(__xludf.DUMMYFUNCTION("GOOGLETRANSLATE(A781,""en"",""tr"")"),"görgü kuralları")</f>
        <v>görgü kuralları</v>
      </c>
    </row>
    <row r="782">
      <c r="A782" s="3" t="s">
        <v>782</v>
      </c>
      <c r="B782" s="4" t="str">
        <f>IFERROR(__xludf.DUMMYFUNCTION("GOOGLETRANSLATE(A782,""en"",""tr"")"),"hava boşluğu")</f>
        <v>hava boşluğu</v>
      </c>
    </row>
    <row r="783">
      <c r="A783" s="3" t="s">
        <v>783</v>
      </c>
      <c r="B783" s="4" t="str">
        <f>IFERROR(__xludf.DUMMYFUNCTION("GOOGLETRANSLATE(A783,""en"",""tr"")"),"mikroskobik")</f>
        <v>mikroskobik</v>
      </c>
    </row>
    <row r="784">
      <c r="A784" s="3" t="s">
        <v>784</v>
      </c>
      <c r="B784" s="4" t="str">
        <f>IFERROR(__xludf.DUMMYFUNCTION("GOOGLETRANSLATE(A784,""en"",""tr"")"),"akılda kalıcı")</f>
        <v>akılda kalıcı</v>
      </c>
    </row>
    <row r="785">
      <c r="A785" s="3" t="s">
        <v>785</v>
      </c>
      <c r="B785" s="4" t="str">
        <f>IFERROR(__xludf.DUMMYFUNCTION("GOOGLETRANSLATE(A785,""en"",""tr"")"),"madenci")</f>
        <v>madenci</v>
      </c>
    </row>
    <row r="786">
      <c r="A786" s="3" t="s">
        <v>786</v>
      </c>
      <c r="B786" s="4" t="str">
        <f>IFERROR(__xludf.DUMMYFUNCTION("GOOGLETRANSLATE(A786,""en"",""tr"")"),"aktif olarak")</f>
        <v>aktif olarak</v>
      </c>
    </row>
    <row r="787">
      <c r="A787" s="3" t="s">
        <v>787</v>
      </c>
      <c r="B787" s="4" t="str">
        <f>IFERROR(__xludf.DUMMYFUNCTION("GOOGLETRANSLATE(A787,""en"",""tr"")"),"mazeret")</f>
        <v>mazeret</v>
      </c>
    </row>
    <row r="788">
      <c r="A788" s="3" t="s">
        <v>788</v>
      </c>
      <c r="B788" s="4" t="str">
        <f>IFERROR(__xludf.DUMMYFUNCTION("GOOGLETRANSLATE(A788,""en"",""tr"")"),"elektrikçi")</f>
        <v>elektrikçi</v>
      </c>
    </row>
    <row r="789">
      <c r="A789" s="3" t="s">
        <v>789</v>
      </c>
      <c r="B789" s="4" t="str">
        <f>IFERROR(__xludf.DUMMYFUNCTION("GOOGLETRANSLATE(A789,""en"",""tr"")"),"görselleştirmek")</f>
        <v>görselleştirmek</v>
      </c>
    </row>
    <row r="790">
      <c r="A790" s="3" t="s">
        <v>790</v>
      </c>
      <c r="B790" s="4" t="str">
        <f>IFERROR(__xludf.DUMMYFUNCTION("GOOGLETRANSLATE(A790,""en"",""tr"")"),"kabare")</f>
        <v>kabare</v>
      </c>
    </row>
    <row r="791">
      <c r="A791" s="3" t="s">
        <v>791</v>
      </c>
      <c r="B791" s="4" t="str">
        <f>IFERROR(__xludf.DUMMYFUNCTION("GOOGLETRANSLATE(A791,""en"",""tr"")"),"trajik bir şekilde")</f>
        <v>trajik bir şekilde</v>
      </c>
    </row>
    <row r="792">
      <c r="A792" s="3" t="s">
        <v>792</v>
      </c>
      <c r="B792" s="4" t="str">
        <f>IFERROR(__xludf.DUMMYFUNCTION("GOOGLETRANSLATE(A792,""en"",""tr"")"),"etik olmayan")</f>
        <v>etik olmayan</v>
      </c>
    </row>
    <row r="793">
      <c r="A793" s="3" t="s">
        <v>793</v>
      </c>
      <c r="B793" s="4" t="str">
        <f>IFERROR(__xludf.DUMMYFUNCTION("GOOGLETRANSLATE(A793,""en"",""tr"")"),"Rosalie")</f>
        <v>Rosalie</v>
      </c>
    </row>
    <row r="794">
      <c r="A794" s="3" t="s">
        <v>794</v>
      </c>
      <c r="B794" s="4" t="str">
        <f>IFERROR(__xludf.DUMMYFUNCTION("GOOGLETRANSLATE(A794,""en"",""tr"")"),"metalik")</f>
        <v>metalik</v>
      </c>
    </row>
    <row r="795">
      <c r="A795" s="3" t="s">
        <v>795</v>
      </c>
      <c r="B795" s="4" t="str">
        <f>IFERROR(__xludf.DUMMYFUNCTION("GOOGLETRANSLATE(A795,""en"",""tr"")"),"felsefi")</f>
        <v>felsefi</v>
      </c>
    </row>
    <row r="796">
      <c r="A796" s="3" t="s">
        <v>796</v>
      </c>
      <c r="B796" s="4" t="str">
        <f>IFERROR(__xludf.DUMMYFUNCTION("GOOGLETRANSLATE(A796,""en"",""tr"")"),"geometri")</f>
        <v>geometri</v>
      </c>
    </row>
    <row r="797">
      <c r="A797" s="3" t="s">
        <v>797</v>
      </c>
      <c r="B797" s="4" t="str">
        <f>IFERROR(__xludf.DUMMYFUNCTION("GOOGLETRANSLATE(A797,""en"",""tr"")"),"silikon")</f>
        <v>silikon</v>
      </c>
    </row>
    <row r="798">
      <c r="A798" s="3" t="s">
        <v>798</v>
      </c>
      <c r="B798" s="4" t="str">
        <f>IFERROR(__xludf.DUMMYFUNCTION("GOOGLETRANSLATE(A798,""en"",""tr"")"),"hızlanmak")</f>
        <v>hızlanmak</v>
      </c>
    </row>
    <row r="799">
      <c r="A799" s="3" t="s">
        <v>799</v>
      </c>
      <c r="B799" s="4" t="str">
        <f>IFERROR(__xludf.DUMMYFUNCTION("GOOGLETRANSLATE(A799,""en"",""tr"")"),"kampçı")</f>
        <v>kampçı</v>
      </c>
    </row>
    <row r="800">
      <c r="A800" s="3" t="s">
        <v>800</v>
      </c>
      <c r="B800" s="4" t="str">
        <f>IFERROR(__xludf.DUMMYFUNCTION("GOOGLETRANSLATE(A800,""en"",""tr"")"),"aktivist")</f>
        <v>aktivist</v>
      </c>
    </row>
    <row r="801">
      <c r="A801" s="3" t="s">
        <v>801</v>
      </c>
      <c r="B801" s="4" t="str">
        <f>IFERROR(__xludf.DUMMYFUNCTION("GOOGLETRANSLATE(A801,""en"",""tr"")"),"Çar")</f>
        <v>Çar</v>
      </c>
    </row>
    <row r="802">
      <c r="A802" s="3" t="s">
        <v>802</v>
      </c>
      <c r="B802" s="4" t="str">
        <f>IFERROR(__xludf.DUMMYFUNCTION("GOOGLETRANSLATE(A802,""en"",""tr"")"),"övünme")</f>
        <v>övünme</v>
      </c>
    </row>
    <row r="803">
      <c r="A803" s="3" t="s">
        <v>803</v>
      </c>
      <c r="B803" s="4" t="str">
        <f>IFERROR(__xludf.DUMMYFUNCTION("GOOGLETRANSLATE(A803,""en"",""tr"")"),"müzik kutusu")</f>
        <v>müzik kutusu</v>
      </c>
    </row>
    <row r="804">
      <c r="A804" s="3" t="s">
        <v>804</v>
      </c>
      <c r="B804" s="4" t="str">
        <f>IFERROR(__xludf.DUMMYFUNCTION("GOOGLETRANSLATE(A804,""en"",""tr"")"),"beyanname")</f>
        <v>beyanname</v>
      </c>
    </row>
    <row r="805">
      <c r="A805" s="3" t="s">
        <v>805</v>
      </c>
      <c r="B805" s="4" t="str">
        <f>IFERROR(__xludf.DUMMYFUNCTION("GOOGLETRANSLATE(A805,""en"",""tr"")"),"kasvetli")</f>
        <v>kasvetli</v>
      </c>
    </row>
    <row r="806">
      <c r="A806" s="3" t="s">
        <v>806</v>
      </c>
      <c r="B806" s="4" t="str">
        <f>IFERROR(__xludf.DUMMYFUNCTION("GOOGLETRANSLATE(A806,""en"",""tr"")"),"Rövanş")</f>
        <v>Rövanş</v>
      </c>
    </row>
    <row r="807">
      <c r="A807" s="3" t="s">
        <v>807</v>
      </c>
      <c r="B807" s="4" t="str">
        <f>IFERROR(__xludf.DUMMYFUNCTION("GOOGLETRANSLATE(A807,""en"",""tr"")"),"ayrılmak")</f>
        <v>ayrılmak</v>
      </c>
    </row>
    <row r="808">
      <c r="A808" s="3" t="s">
        <v>808</v>
      </c>
      <c r="B808" s="4" t="str">
        <f>IFERROR(__xludf.DUMMYFUNCTION("GOOGLETRANSLATE(A808,""en"",""tr"")"),"astronomi")</f>
        <v>astronomi</v>
      </c>
    </row>
    <row r="809">
      <c r="A809" s="3" t="s">
        <v>809</v>
      </c>
      <c r="B809" s="4" t="str">
        <f>IFERROR(__xludf.DUMMYFUNCTION("GOOGLETRANSLATE(A809,""en"",""tr"")"),"tekrar başlat")</f>
        <v>tekrar başlat</v>
      </c>
    </row>
    <row r="810">
      <c r="A810" s="3" t="s">
        <v>810</v>
      </c>
      <c r="B810" s="4" t="str">
        <f>IFERROR(__xludf.DUMMYFUNCTION("GOOGLETRANSLATE(A810,""en"",""tr"")"),"gösterişli")</f>
        <v>gösterişli</v>
      </c>
    </row>
    <row r="811">
      <c r="A811" s="3" t="s">
        <v>811</v>
      </c>
      <c r="B811" s="4" t="str">
        <f>IFERROR(__xludf.DUMMYFUNCTION("GOOGLETRANSLATE(A811,""en"",""tr"")"),"şişe")</f>
        <v>şişe</v>
      </c>
    </row>
    <row r="812">
      <c r="A812" s="3" t="s">
        <v>812</v>
      </c>
      <c r="B812" s="4" t="str">
        <f>IFERROR(__xludf.DUMMYFUNCTION("GOOGLETRANSLATE(A812,""en"",""tr"")"),"kanopi")</f>
        <v>kanopi</v>
      </c>
    </row>
    <row r="813">
      <c r="A813" s="3" t="s">
        <v>813</v>
      </c>
      <c r="B813" s="4" t="str">
        <f>IFERROR(__xludf.DUMMYFUNCTION("GOOGLETRANSLATE(A813,""en"",""tr"")"),"çedar")</f>
        <v>çedar</v>
      </c>
    </row>
    <row r="814">
      <c r="A814" s="3" t="s">
        <v>814</v>
      </c>
      <c r="B814" s="4" t="str">
        <f>IFERROR(__xludf.DUMMYFUNCTION("GOOGLETRANSLATE(A814,""en"",""tr"")"),"kalabalık")</f>
        <v>kalabalık</v>
      </c>
    </row>
    <row r="815">
      <c r="A815" s="3" t="s">
        <v>815</v>
      </c>
      <c r="B815" s="4" t="str">
        <f>IFERROR(__xludf.DUMMYFUNCTION("GOOGLETRANSLATE(A815,""en"",""tr"")"),"tayfun")</f>
        <v>tayfun</v>
      </c>
    </row>
    <row r="816">
      <c r="A816" s="3" t="s">
        <v>816</v>
      </c>
      <c r="B816" s="4" t="str">
        <f>IFERROR(__xludf.DUMMYFUNCTION("GOOGLETRANSLATE(A816,""en"",""tr"")"),"sosyalizm")</f>
        <v>sosyalizm</v>
      </c>
    </row>
    <row r="817">
      <c r="A817" s="3" t="s">
        <v>817</v>
      </c>
      <c r="B817" s="4" t="str">
        <f>IFERROR(__xludf.DUMMYFUNCTION("GOOGLETRANSLATE(A817,""en"",""tr"")"),"okuma yazma")</f>
        <v>okuma yazma</v>
      </c>
    </row>
    <row r="818">
      <c r="A818" s="3" t="s">
        <v>818</v>
      </c>
      <c r="B818" s="4" t="str">
        <f>IFERROR(__xludf.DUMMYFUNCTION("GOOGLETRANSLATE(A818,""en"",""tr"")"),"dinamik")</f>
        <v>dinamik</v>
      </c>
    </row>
    <row r="819">
      <c r="A819" s="3" t="s">
        <v>819</v>
      </c>
      <c r="B819" s="4" t="str">
        <f>IFERROR(__xludf.DUMMYFUNCTION("GOOGLETRANSLATE(A819,""en"",""tr"")"),"hava geçirmez")</f>
        <v>hava geçirmez</v>
      </c>
    </row>
    <row r="820">
      <c r="A820" s="3" t="s">
        <v>820</v>
      </c>
      <c r="B820" s="4" t="str">
        <f>IFERROR(__xludf.DUMMYFUNCTION("GOOGLETRANSLATE(A820,""en"",""tr"")"),"Riviera")</f>
        <v>Riviera</v>
      </c>
    </row>
    <row r="821">
      <c r="A821" s="3" t="s">
        <v>821</v>
      </c>
      <c r="B821" s="4" t="str">
        <f>IFERROR(__xludf.DUMMYFUNCTION("GOOGLETRANSLATE(A821,""en"",""tr"")"),"Cezayir")</f>
        <v>Cezayir</v>
      </c>
    </row>
    <row r="822">
      <c r="A822" s="3" t="s">
        <v>822</v>
      </c>
      <c r="B822" s="4" t="str">
        <f>IFERROR(__xludf.DUMMYFUNCTION("GOOGLETRANSLATE(A822,""en"",""tr"")"),"fiyasko")</f>
        <v>fiyasko</v>
      </c>
    </row>
    <row r="823">
      <c r="A823" s="3" t="s">
        <v>823</v>
      </c>
      <c r="B823" s="4" t="str">
        <f>IFERROR(__xludf.DUMMYFUNCTION("GOOGLETRANSLATE(A823,""en"",""tr"")"),"Sinbad")</f>
        <v>Sinbad</v>
      </c>
    </row>
    <row r="824">
      <c r="A824" s="3" t="s">
        <v>824</v>
      </c>
      <c r="B824" s="4" t="str">
        <f>IFERROR(__xludf.DUMMYFUNCTION("GOOGLETRANSLATE(A824,""en"",""tr"")"),"mastürbasyon")</f>
        <v>mastürbasyon</v>
      </c>
    </row>
    <row r="825">
      <c r="A825" s="3" t="s">
        <v>825</v>
      </c>
      <c r="B825" s="4" t="str">
        <f>IFERROR(__xludf.DUMMYFUNCTION("GOOGLETRANSLATE(A825,""en"",""tr"")"),"uygun")</f>
        <v>uygun</v>
      </c>
    </row>
    <row r="826">
      <c r="A826" s="3" t="s">
        <v>826</v>
      </c>
      <c r="B826" s="4" t="str">
        <f>IFERROR(__xludf.DUMMYFUNCTION("GOOGLETRANSLATE(A826,""en"",""tr"")"),"emanet etmek")</f>
        <v>emanet etmek</v>
      </c>
    </row>
    <row r="827">
      <c r="A827" s="3" t="s">
        <v>827</v>
      </c>
      <c r="B827" s="4" t="str">
        <f>IFERROR(__xludf.DUMMYFUNCTION("GOOGLETRANSLATE(A827,""en"",""tr"")"),"ROM")</f>
        <v>ROM</v>
      </c>
    </row>
    <row r="828">
      <c r="A828" s="3" t="s">
        <v>828</v>
      </c>
      <c r="B828" s="4" t="str">
        <f>IFERROR(__xludf.DUMMYFUNCTION("GOOGLETRANSLATE(A828,""en"",""tr"")"),"emin olmayan")</f>
        <v>emin olmayan</v>
      </c>
    </row>
    <row r="829">
      <c r="A829" s="3" t="s">
        <v>829</v>
      </c>
      <c r="B829" s="4" t="str">
        <f>IFERROR(__xludf.DUMMYFUNCTION("GOOGLETRANSLATE(A829,""en"",""tr"")"),"keçi etmek")</f>
        <v>keçi etmek</v>
      </c>
    </row>
    <row r="830">
      <c r="A830" s="3" t="s">
        <v>830</v>
      </c>
      <c r="B830" s="4" t="str">
        <f>IFERROR(__xludf.DUMMYFUNCTION("GOOGLETRANSLATE(A830,""en"",""tr"")"),"çakal")</f>
        <v>çakal</v>
      </c>
    </row>
    <row r="831">
      <c r="A831" s="3" t="s">
        <v>831</v>
      </c>
      <c r="B831" s="4" t="str">
        <f>IFERROR(__xludf.DUMMYFUNCTION("GOOGLETRANSLATE(A831,""en"",""tr"")"),"Çarşı")</f>
        <v>Çarşı</v>
      </c>
    </row>
    <row r="832">
      <c r="A832" s="3" t="s">
        <v>832</v>
      </c>
      <c r="B832" s="4" t="str">
        <f>IFERROR(__xludf.DUMMYFUNCTION("GOOGLETRANSLATE(A832,""en"",""tr"")"),"namas")</f>
        <v>namas</v>
      </c>
    </row>
    <row r="833">
      <c r="A833" s="3" t="s">
        <v>833</v>
      </c>
      <c r="B833" s="4" t="str">
        <f>IFERROR(__xludf.DUMMYFUNCTION("GOOGLETRANSLATE(A833,""en"",""tr"")"),"psikoz")</f>
        <v>psikoz</v>
      </c>
    </row>
    <row r="834">
      <c r="A834" s="3" t="s">
        <v>834</v>
      </c>
      <c r="B834" s="4" t="str">
        <f>IFERROR(__xludf.DUMMYFUNCTION("GOOGLETRANSLATE(A834,""en"",""tr"")"),"Isa")</f>
        <v>Isa</v>
      </c>
    </row>
    <row r="835">
      <c r="A835" s="3" t="s">
        <v>835</v>
      </c>
      <c r="B835" s="4" t="str">
        <f>IFERROR(__xludf.DUMMYFUNCTION("GOOGLETRANSLATE(A835,""en"",""tr"")"),"düzgün şekilde")</f>
        <v>düzgün şekilde</v>
      </c>
    </row>
    <row r="836">
      <c r="A836" s="3" t="s">
        <v>836</v>
      </c>
      <c r="B836" s="4" t="str">
        <f>IFERROR(__xludf.DUMMYFUNCTION("GOOGLETRANSLATE(A836,""en"",""tr"")"),"corpus")</f>
        <v>corpus</v>
      </c>
    </row>
    <row r="837">
      <c r="A837" s="3" t="s">
        <v>837</v>
      </c>
      <c r="B837" s="4" t="str">
        <f>IFERROR(__xludf.DUMMYFUNCTION("GOOGLETRANSLATE(A837,""en"",""tr"")"),"dharma")</f>
        <v>dharma</v>
      </c>
    </row>
    <row r="838">
      <c r="A838" s="3" t="s">
        <v>838</v>
      </c>
      <c r="B838" s="4" t="str">
        <f>IFERROR(__xludf.DUMMYFUNCTION("GOOGLETRANSLATE(A838,""en"",""tr"")"),"heyecanlandırmak")</f>
        <v>heyecanlandırmak</v>
      </c>
    </row>
    <row r="839">
      <c r="A839" s="3" t="s">
        <v>839</v>
      </c>
      <c r="B839" s="4" t="str">
        <f>IFERROR(__xludf.DUMMYFUNCTION("GOOGLETRANSLATE(A839,""en"",""tr"")"),"harem")</f>
        <v>harem</v>
      </c>
    </row>
    <row r="840">
      <c r="A840" s="3" t="s">
        <v>840</v>
      </c>
      <c r="B840" s="4" t="str">
        <f>IFERROR(__xludf.DUMMYFUNCTION("GOOGLETRANSLATE(A840,""en"",""tr"")"),"Ukrayna")</f>
        <v>Ukrayna</v>
      </c>
    </row>
    <row r="841">
      <c r="A841" s="3" t="s">
        <v>841</v>
      </c>
      <c r="B841" s="4" t="str">
        <f>IFERROR(__xludf.DUMMYFUNCTION("GOOGLETRANSLATE(A841,""en"",""tr"")"),"kamp ateşi")</f>
        <v>kamp ateşi</v>
      </c>
    </row>
    <row r="842">
      <c r="A842" s="3" t="s">
        <v>842</v>
      </c>
      <c r="B842" s="4" t="str">
        <f>IFERROR(__xludf.DUMMYFUNCTION("GOOGLETRANSLATE(A842,""en"",""tr"")"),"meyve kekleri")</f>
        <v>meyve kekleri</v>
      </c>
    </row>
    <row r="843">
      <c r="A843" s="3" t="s">
        <v>843</v>
      </c>
      <c r="B843" s="4" t="str">
        <f>IFERROR(__xludf.DUMMYFUNCTION("GOOGLETRANSLATE(A843,""en"",""tr"")"),"gece kapağı")</f>
        <v>gece kapağı</v>
      </c>
    </row>
    <row r="844">
      <c r="A844" s="3" t="s">
        <v>844</v>
      </c>
      <c r="B844" s="4" t="str">
        <f>IFERROR(__xludf.DUMMYFUNCTION("GOOGLETRANSLATE(A844,""en"",""tr"")"),"chas")</f>
        <v>chas</v>
      </c>
    </row>
    <row r="845">
      <c r="A845" s="3" t="s">
        <v>845</v>
      </c>
      <c r="B845" s="4" t="str">
        <f>IFERROR(__xludf.DUMMYFUNCTION("GOOGLETRANSLATE(A845,""en"",""tr"")"),"ürkmek")</f>
        <v>ürkmek</v>
      </c>
    </row>
    <row r="846">
      <c r="A846" s="3" t="s">
        <v>846</v>
      </c>
      <c r="B846" s="4" t="str">
        <f>IFERROR(__xludf.DUMMYFUNCTION("GOOGLETRANSLATE(A846,""en"",""tr"")"),"bey")</f>
        <v>bey</v>
      </c>
    </row>
    <row r="847">
      <c r="A847" s="3" t="s">
        <v>847</v>
      </c>
      <c r="B847" s="4" t="str">
        <f>IFERROR(__xludf.DUMMYFUNCTION("GOOGLETRANSLATE(A847,""en"",""tr"")"),"klostrofobik")</f>
        <v>klostrofobik</v>
      </c>
    </row>
    <row r="848">
      <c r="A848" s="3" t="s">
        <v>848</v>
      </c>
      <c r="B848" s="4" t="str">
        <f>IFERROR(__xludf.DUMMYFUNCTION("GOOGLETRANSLATE(A848,""en"",""tr"")"),"istiflemek")</f>
        <v>istiflemek</v>
      </c>
    </row>
    <row r="849">
      <c r="A849" s="3" t="s">
        <v>849</v>
      </c>
      <c r="B849" s="4" t="str">
        <f>IFERROR(__xludf.DUMMYFUNCTION("GOOGLETRANSLATE(A849,""en"",""tr"")"),"değiştirmek")</f>
        <v>değiştirmek</v>
      </c>
    </row>
    <row r="850">
      <c r="A850" s="3" t="s">
        <v>850</v>
      </c>
      <c r="B850" s="4" t="str">
        <f>IFERROR(__xludf.DUMMYFUNCTION("GOOGLETRANSLATE(A850,""en"",""tr"")"),"hızlanma")</f>
        <v>hızlanma</v>
      </c>
    </row>
    <row r="851">
      <c r="A851" s="3" t="s">
        <v>851</v>
      </c>
      <c r="B851" s="4" t="str">
        <f>IFERROR(__xludf.DUMMYFUNCTION("GOOGLETRANSLATE(A851,""en"",""tr"")"),"chaz")</f>
        <v>chaz</v>
      </c>
    </row>
    <row r="852">
      <c r="A852" s="3" t="s">
        <v>852</v>
      </c>
      <c r="B852" s="4" t="str">
        <f>IFERROR(__xludf.DUMMYFUNCTION("GOOGLETRANSLATE(A852,""en"",""tr"")"),"nostalji")</f>
        <v>nostalji</v>
      </c>
    </row>
    <row r="853">
      <c r="A853" s="3" t="s">
        <v>853</v>
      </c>
      <c r="B853" s="4" t="str">
        <f>IFERROR(__xludf.DUMMYFUNCTION("GOOGLETRANSLATE(A853,""en"",""tr"")"),"kanon")</f>
        <v>kanon</v>
      </c>
    </row>
    <row r="854">
      <c r="A854" s="3" t="s">
        <v>854</v>
      </c>
      <c r="B854" s="4" t="str">
        <f>IFERROR(__xludf.DUMMYFUNCTION("GOOGLETRANSLATE(A854,""en"",""tr"")"),"resmi olmayan")</f>
        <v>resmi olmayan</v>
      </c>
    </row>
    <row r="855">
      <c r="A855" s="3" t="s">
        <v>855</v>
      </c>
      <c r="B855" s="4" t="str">
        <f>IFERROR(__xludf.DUMMYFUNCTION("GOOGLETRANSLATE(A855,""en"",""tr"")"),"jefe")</f>
        <v>jefe</v>
      </c>
    </row>
    <row r="856">
      <c r="A856" s="3" t="s">
        <v>856</v>
      </c>
      <c r="B856" s="4" t="str">
        <f>IFERROR(__xludf.DUMMYFUNCTION("GOOGLETRANSLATE(A856,""en"",""tr"")"),"korumak")</f>
        <v>korumak</v>
      </c>
    </row>
    <row r="857">
      <c r="A857" s="3" t="s">
        <v>857</v>
      </c>
      <c r="B857" s="4" t="str">
        <f>IFERROR(__xludf.DUMMYFUNCTION("GOOGLETRANSLATE(A857,""en"",""tr"")"),"hava yolu")</f>
        <v>hava yolu</v>
      </c>
    </row>
    <row r="858">
      <c r="A858" s="3" t="s">
        <v>858</v>
      </c>
      <c r="B858" s="4" t="str">
        <f>IFERROR(__xludf.DUMMYFUNCTION("GOOGLETRANSLATE(A858,""en"",""tr"")"),"termometre")</f>
        <v>termometre</v>
      </c>
    </row>
    <row r="859">
      <c r="A859" s="3" t="s">
        <v>859</v>
      </c>
      <c r="B859" s="4" t="str">
        <f>IFERROR(__xludf.DUMMYFUNCTION("GOOGLETRANSLATE(A859,""en"",""tr"")"),"elektron")</f>
        <v>elektron</v>
      </c>
    </row>
    <row r="860">
      <c r="A860" s="3" t="s">
        <v>860</v>
      </c>
      <c r="B860" s="4" t="str">
        <f>IFERROR(__xludf.DUMMYFUNCTION("GOOGLETRANSLATE(A860,""en"",""tr"")"),"başlamak")</f>
        <v>başlamak</v>
      </c>
    </row>
    <row r="861">
      <c r="A861" s="3" t="s">
        <v>861</v>
      </c>
      <c r="B861" s="4" t="str">
        <f>IFERROR(__xludf.DUMMYFUNCTION("GOOGLETRANSLATE(A861,""en"",""tr"")"),"psikiyatri")</f>
        <v>psikiyatri</v>
      </c>
    </row>
    <row r="862">
      <c r="A862" s="3" t="s">
        <v>862</v>
      </c>
      <c r="B862" s="4" t="str">
        <f>IFERROR(__xludf.DUMMYFUNCTION("GOOGLETRANSLATE(A862,""en"",""tr"")"),"kremsi")</f>
        <v>kremsi</v>
      </c>
    </row>
    <row r="863">
      <c r="A863" s="3" t="s">
        <v>863</v>
      </c>
      <c r="B863" s="4" t="str">
        <f>IFERROR(__xludf.DUMMYFUNCTION("GOOGLETRANSLATE(A863,""en"",""tr"")"),"terketmek")</f>
        <v>terketmek</v>
      </c>
    </row>
    <row r="864">
      <c r="A864" s="3" t="s">
        <v>864</v>
      </c>
      <c r="B864" s="4" t="str">
        <f>IFERROR(__xludf.DUMMYFUNCTION("GOOGLETRANSLATE(A864,""en"",""tr"")"),"şal")</f>
        <v>şal</v>
      </c>
    </row>
    <row r="865">
      <c r="A865" s="3" t="s">
        <v>865</v>
      </c>
      <c r="B865" s="4" t="str">
        <f>IFERROR(__xludf.DUMMYFUNCTION("GOOGLETRANSLATE(A865,""en"",""tr"")"),"Şenlik")</f>
        <v>Şenlik</v>
      </c>
    </row>
    <row r="866">
      <c r="A866" s="3" t="s">
        <v>866</v>
      </c>
      <c r="B866" s="4" t="str">
        <f>IFERROR(__xludf.DUMMYFUNCTION("GOOGLETRANSLATE(A866,""en"",""tr"")"),"eğim")</f>
        <v>eğim</v>
      </c>
    </row>
    <row r="867">
      <c r="A867" s="3" t="s">
        <v>867</v>
      </c>
      <c r="B867" s="4" t="str">
        <f>IFERROR(__xludf.DUMMYFUNCTION("GOOGLETRANSLATE(A867,""en"",""tr"")"),"lira")</f>
        <v>lira</v>
      </c>
    </row>
    <row r="868">
      <c r="A868" s="3" t="s">
        <v>868</v>
      </c>
      <c r="B868" s="4" t="str">
        <f>IFERROR(__xludf.DUMMYFUNCTION("GOOGLETRANSLATE(A868,""en"",""tr"")"),"kamp alanı")</f>
        <v>kamp alanı</v>
      </c>
    </row>
    <row r="869">
      <c r="A869" s="3" t="s">
        <v>869</v>
      </c>
      <c r="B869" s="4" t="str">
        <f>IFERROR(__xludf.DUMMYFUNCTION("GOOGLETRANSLATE(A869,""en"",""tr"")"),"bazuka")</f>
        <v>bazuka</v>
      </c>
    </row>
    <row r="870">
      <c r="A870" s="3" t="s">
        <v>870</v>
      </c>
      <c r="B870" s="4" t="str">
        <f>IFERROR(__xludf.DUMMYFUNCTION("GOOGLETRANSLATE(A870,""en"",""tr"")"),"nostaljik")</f>
        <v>nostaljik</v>
      </c>
    </row>
    <row r="871">
      <c r="A871" s="3" t="s">
        <v>871</v>
      </c>
      <c r="B871" s="4" t="str">
        <f>IFERROR(__xludf.DUMMYFUNCTION("GOOGLETRANSLATE(A871,""en"",""tr"")"),"dostum")</f>
        <v>dostum</v>
      </c>
    </row>
    <row r="872">
      <c r="A872" s="3" t="s">
        <v>872</v>
      </c>
      <c r="B872" s="4" t="str">
        <f>IFERROR(__xludf.DUMMYFUNCTION("GOOGLETRANSLATE(A872,""en"",""tr"")"),"eklemek")</f>
        <v>eklemek</v>
      </c>
    </row>
    <row r="873">
      <c r="A873" s="3" t="s">
        <v>873</v>
      </c>
      <c r="B873" s="4" t="str">
        <f>IFERROR(__xludf.DUMMYFUNCTION("GOOGLETRANSLATE(A873,""en"",""tr"")"),"Alexa")</f>
        <v>Alexa</v>
      </c>
    </row>
    <row r="874">
      <c r="A874" s="3" t="s">
        <v>874</v>
      </c>
      <c r="B874" s="4" t="str">
        <f>IFERROR(__xludf.DUMMYFUNCTION("GOOGLETRANSLATE(A874,""en"",""tr"")"),"çırpmak")</f>
        <v>çırpmak</v>
      </c>
    </row>
    <row r="875">
      <c r="A875" s="3" t="s">
        <v>875</v>
      </c>
      <c r="B875" s="4" t="str">
        <f>IFERROR(__xludf.DUMMYFUNCTION("GOOGLETRANSLATE(A875,""en"",""tr"")"),"taksiler")</f>
        <v>taksiler</v>
      </c>
    </row>
    <row r="876">
      <c r="A876" s="3" t="s">
        <v>876</v>
      </c>
      <c r="B876" s="4" t="str">
        <f>IFERROR(__xludf.DUMMYFUNCTION("GOOGLETRANSLATE(A876,""en"",""tr"")"),"broş")</f>
        <v>broş</v>
      </c>
    </row>
    <row r="877">
      <c r="A877" s="3" t="s">
        <v>877</v>
      </c>
      <c r="B877" s="4" t="str">
        <f>IFERROR(__xludf.DUMMYFUNCTION("GOOGLETRANSLATE(A877,""en"",""tr"")"),"tümör")</f>
        <v>tümör</v>
      </c>
    </row>
    <row r="878">
      <c r="A878" s="3" t="s">
        <v>878</v>
      </c>
      <c r="B878" s="4" t="str">
        <f>IFERROR(__xludf.DUMMYFUNCTION("GOOGLETRANSLATE(A878,""en"",""tr"")"),"Evet efendim")</f>
        <v>Evet efendim</v>
      </c>
    </row>
    <row r="879">
      <c r="A879" s="3" t="s">
        <v>879</v>
      </c>
      <c r="B879" s="4" t="str">
        <f>IFERROR(__xludf.DUMMYFUNCTION("GOOGLETRANSLATE(A879,""en"",""tr"")"),"bowling oyuncusu")</f>
        <v>bowling oyuncusu</v>
      </c>
    </row>
    <row r="880">
      <c r="A880" s="3" t="s">
        <v>880</v>
      </c>
      <c r="B880" s="4" t="str">
        <f>IFERROR(__xludf.DUMMYFUNCTION("GOOGLETRANSLATE(A880,""en"",""tr"")"),"balya")</f>
        <v>balya</v>
      </c>
    </row>
    <row r="881">
      <c r="A881" s="3" t="s">
        <v>881</v>
      </c>
      <c r="B881" s="4" t="str">
        <f>IFERROR(__xludf.DUMMYFUNCTION("GOOGLETRANSLATE(A881,""en"",""tr"")"),"Middleton")</f>
        <v>Middleton</v>
      </c>
    </row>
    <row r="882">
      <c r="A882" s="3" t="s">
        <v>882</v>
      </c>
      <c r="B882" s="4" t="str">
        <f>IFERROR(__xludf.DUMMYFUNCTION("GOOGLETRANSLATE(A882,""en"",""tr"")"),"buttercup")</f>
        <v>buttercup</v>
      </c>
    </row>
    <row r="883">
      <c r="A883" s="3" t="s">
        <v>883</v>
      </c>
      <c r="B883" s="4" t="str">
        <f>IFERROR(__xludf.DUMMYFUNCTION("GOOGLETRANSLATE(A883,""en"",""tr"")"),"argo")</f>
        <v>argo</v>
      </c>
    </row>
    <row r="884">
      <c r="A884" s="3" t="s">
        <v>884</v>
      </c>
      <c r="B884" s="4" t="str">
        <f>IFERROR(__xludf.DUMMYFUNCTION("GOOGLETRANSLATE(A884,""en"",""tr"")"),"çiftçilik")</f>
        <v>çiftçilik</v>
      </c>
    </row>
    <row r="885">
      <c r="A885" s="3" t="s">
        <v>885</v>
      </c>
      <c r="B885" s="4" t="str">
        <f>IFERROR(__xludf.DUMMYFUNCTION("GOOGLETRANSLATE(A885,""en"",""tr"")"),"Lyra")</f>
        <v>Lyra</v>
      </c>
    </row>
    <row r="886">
      <c r="A886" s="3" t="s">
        <v>886</v>
      </c>
      <c r="B886" s="4" t="str">
        <f>IFERROR(__xludf.DUMMYFUNCTION("GOOGLETRANSLATE(A886,""en"",""tr"")"),"genetik şifre")</f>
        <v>genetik şifre</v>
      </c>
    </row>
    <row r="887">
      <c r="A887" s="3" t="s">
        <v>887</v>
      </c>
      <c r="B887" s="4" t="str">
        <f>IFERROR(__xludf.DUMMYFUNCTION("GOOGLETRANSLATE(A887,""en"",""tr"")"),"manifesto")</f>
        <v>manifesto</v>
      </c>
    </row>
    <row r="888">
      <c r="A888" s="3" t="s">
        <v>888</v>
      </c>
      <c r="B888" s="4" t="str">
        <f>IFERROR(__xludf.DUMMYFUNCTION("GOOGLETRANSLATE(A888,""en"",""tr"")"),"kemikli")</f>
        <v>kemikli</v>
      </c>
    </row>
    <row r="889">
      <c r="A889" s="3" t="s">
        <v>889</v>
      </c>
      <c r="B889" s="4" t="str">
        <f>IFERROR(__xludf.DUMMYFUNCTION("GOOGLETRANSLATE(A889,""en"",""tr"")"),"gerçekleştirme")</f>
        <v>gerçekleştirme</v>
      </c>
    </row>
    <row r="890">
      <c r="A890" s="3" t="s">
        <v>890</v>
      </c>
      <c r="B890" s="4" t="str">
        <f>IFERROR(__xludf.DUMMYFUNCTION("GOOGLETRANSLATE(A890,""en"",""tr"")"),"savuşturma")</f>
        <v>savuşturma</v>
      </c>
    </row>
    <row r="891">
      <c r="A891" s="3" t="s">
        <v>891</v>
      </c>
      <c r="B891" s="4" t="str">
        <f>IFERROR(__xludf.DUMMYFUNCTION("GOOGLETRANSLATE(A891,""en"",""tr"")"),"kartuş")</f>
        <v>kartuş</v>
      </c>
    </row>
    <row r="892">
      <c r="A892" s="3" t="s">
        <v>892</v>
      </c>
      <c r="B892" s="4" t="str">
        <f>IFERROR(__xludf.DUMMYFUNCTION("GOOGLETRANSLATE(A892,""en"",""tr"")"),"mayın tarlası")</f>
        <v>mayın tarlası</v>
      </c>
    </row>
    <row r="893">
      <c r="A893" s="3" t="s">
        <v>893</v>
      </c>
      <c r="B893" s="4" t="str">
        <f>IFERROR(__xludf.DUMMYFUNCTION("GOOGLETRANSLATE(A893,""en"",""tr"")"),"kargaşa")</f>
        <v>kargaşa</v>
      </c>
    </row>
    <row r="894">
      <c r="A894" s="3" t="s">
        <v>894</v>
      </c>
      <c r="B894" s="4" t="str">
        <f>IFERROR(__xludf.DUMMYFUNCTION("GOOGLETRANSLATE(A894,""en"",""tr"")"),"emir")</f>
        <v>emir</v>
      </c>
    </row>
    <row r="895">
      <c r="A895" s="3" t="s">
        <v>895</v>
      </c>
      <c r="B895" s="4" t="str">
        <f>IFERROR(__xludf.DUMMYFUNCTION("GOOGLETRANSLATE(A895,""en"",""tr"")"),"yenileme")</f>
        <v>yenileme</v>
      </c>
    </row>
    <row r="896">
      <c r="A896" s="3" t="s">
        <v>896</v>
      </c>
      <c r="B896" s="4" t="str">
        <f>IFERROR(__xludf.DUMMYFUNCTION("GOOGLETRANSLATE(A896,""en"",""tr"")"),"lokomotif")</f>
        <v>lokomotif</v>
      </c>
    </row>
    <row r="897">
      <c r="A897" s="3" t="s">
        <v>897</v>
      </c>
      <c r="B897" s="4" t="str">
        <f>IFERROR(__xludf.DUMMYFUNCTION("GOOGLETRANSLATE(A897,""en"",""tr"")"),"litre")</f>
        <v>litre</v>
      </c>
    </row>
    <row r="898">
      <c r="A898" s="3" t="s">
        <v>898</v>
      </c>
      <c r="B898" s="4" t="str">
        <f>IFERROR(__xludf.DUMMYFUNCTION("GOOGLETRANSLATE(A898,""en"",""tr"")"),"kuru üzüm")</f>
        <v>kuru üzüm</v>
      </c>
    </row>
    <row r="899">
      <c r="A899" s="3" t="s">
        <v>899</v>
      </c>
      <c r="B899" s="4" t="str">
        <f>IFERROR(__xludf.DUMMYFUNCTION("GOOGLETRANSLATE(A899,""en"",""tr"")"),"toksikoloji")</f>
        <v>toksikoloji</v>
      </c>
    </row>
    <row r="900">
      <c r="A900" s="3" t="s">
        <v>900</v>
      </c>
      <c r="B900" s="4" t="str">
        <f>IFERROR(__xludf.DUMMYFUNCTION("GOOGLETRANSLATE(A900,""en"",""tr"")"),"molekül")</f>
        <v>molekül</v>
      </c>
    </row>
    <row r="901">
      <c r="A901" s="3" t="s">
        <v>901</v>
      </c>
      <c r="B901" s="4" t="str">
        <f>IFERROR(__xludf.DUMMYFUNCTION("GOOGLETRANSLATE(A901,""en"",""tr"")"),"nazik")</f>
        <v>nazik</v>
      </c>
    </row>
    <row r="902">
      <c r="A902" s="3" t="s">
        <v>902</v>
      </c>
      <c r="B902" s="4" t="str">
        <f>IFERROR(__xludf.DUMMYFUNCTION("GOOGLETRANSLATE(A902,""en"",""tr"")"),"özgünlük")</f>
        <v>özgünlük</v>
      </c>
    </row>
    <row r="903">
      <c r="A903" s="3" t="s">
        <v>903</v>
      </c>
      <c r="B903" s="4" t="str">
        <f>IFERROR(__xludf.DUMMYFUNCTION("GOOGLETRANSLATE(A903,""en"",""tr"")"),"anıtsal")</f>
        <v>anıtsal</v>
      </c>
    </row>
    <row r="904">
      <c r="A904" s="3" t="s">
        <v>904</v>
      </c>
      <c r="B904" s="4" t="str">
        <f>IFERROR(__xludf.DUMMYFUNCTION("GOOGLETRANSLATE(A904,""en"",""tr"")"),"gazette")</f>
        <v>gazette</v>
      </c>
    </row>
    <row r="905">
      <c r="A905" s="3" t="s">
        <v>905</v>
      </c>
      <c r="B905" s="4" t="str">
        <f>IFERROR(__xludf.DUMMYFUNCTION("GOOGLETRANSLATE(A905,""en"",""tr"")"),"pap")</f>
        <v>pap</v>
      </c>
    </row>
    <row r="906">
      <c r="A906" s="3" t="s">
        <v>906</v>
      </c>
      <c r="B906" s="4" t="str">
        <f>IFERROR(__xludf.DUMMYFUNCTION("GOOGLETRANSLATE(A906,""en"",""tr"")"),"atmak")</f>
        <v>atmak</v>
      </c>
    </row>
    <row r="907">
      <c r="A907" s="3" t="s">
        <v>907</v>
      </c>
      <c r="B907" s="4" t="str">
        <f>IFERROR(__xludf.DUMMYFUNCTION("GOOGLETRANSLATE(A907,""en"",""tr"")"),"programcı")</f>
        <v>programcı</v>
      </c>
    </row>
    <row r="908">
      <c r="A908" s="3" t="s">
        <v>908</v>
      </c>
      <c r="B908" s="4" t="str">
        <f>IFERROR(__xludf.DUMMYFUNCTION("GOOGLETRANSLATE(A908,""en"",""tr"")"),"antisosyal")</f>
        <v>antisosyal</v>
      </c>
    </row>
    <row r="909">
      <c r="A909" s="3" t="s">
        <v>909</v>
      </c>
      <c r="B909" s="4" t="str">
        <f>IFERROR(__xludf.DUMMYFUNCTION("GOOGLETRANSLATE(A909,""en"",""tr"")"),"Clifton")</f>
        <v>Clifton</v>
      </c>
    </row>
    <row r="910">
      <c r="A910" s="3" t="s">
        <v>910</v>
      </c>
      <c r="B910" s="4" t="str">
        <f>IFERROR(__xludf.DUMMYFUNCTION("GOOGLETRANSLATE(A910,""en"",""tr"")"),"aritmetik")</f>
        <v>aritmetik</v>
      </c>
    </row>
    <row r="911">
      <c r="A911" s="3" t="s">
        <v>911</v>
      </c>
      <c r="B911" s="4" t="str">
        <f>IFERROR(__xludf.DUMMYFUNCTION("GOOGLETRANSLATE(A911,""en"",""tr"")"),"püskürtme")</f>
        <v>püskürtme</v>
      </c>
    </row>
    <row r="912">
      <c r="A912" s="3" t="s">
        <v>912</v>
      </c>
      <c r="B912" s="4" t="str">
        <f>IFERROR(__xludf.DUMMYFUNCTION("GOOGLETRANSLATE(A912,""en"",""tr"")"),"krom")</f>
        <v>krom</v>
      </c>
    </row>
    <row r="913">
      <c r="A913" s="3" t="s">
        <v>913</v>
      </c>
      <c r="B913" s="4" t="str">
        <f>IFERROR(__xludf.DUMMYFUNCTION("GOOGLETRANSLATE(A913,""en"",""tr"")"),"hava pisti")</f>
        <v>hava pisti</v>
      </c>
    </row>
    <row r="914">
      <c r="A914" s="3" t="s">
        <v>914</v>
      </c>
      <c r="B914" s="4" t="str">
        <f>IFERROR(__xludf.DUMMYFUNCTION("GOOGLETRANSLATE(A914,""en"",""tr"")"),"Dooley")</f>
        <v>Dooley</v>
      </c>
    </row>
    <row r="915">
      <c r="A915" s="3" t="s">
        <v>915</v>
      </c>
      <c r="B915" s="4" t="str">
        <f>IFERROR(__xludf.DUMMYFUNCTION("GOOGLETRANSLATE(A915,""en"",""tr"")"),"buz kutusu")</f>
        <v>buz kutusu</v>
      </c>
    </row>
    <row r="916">
      <c r="A916" s="3" t="s">
        <v>916</v>
      </c>
      <c r="B916" s="4" t="str">
        <f>IFERROR(__xludf.DUMMYFUNCTION("GOOGLETRANSLATE(A916,""en"",""tr"")"),"entegrasyon")</f>
        <v>entegrasyon</v>
      </c>
    </row>
    <row r="917">
      <c r="A917" s="3" t="s">
        <v>917</v>
      </c>
      <c r="B917" s="4" t="str">
        <f>IFERROR(__xludf.DUMMYFUNCTION("GOOGLETRANSLATE(A917,""en"",""tr"")"),"hasta")</f>
        <v>hasta</v>
      </c>
    </row>
    <row r="918">
      <c r="A918" s="3" t="s">
        <v>918</v>
      </c>
      <c r="B918" s="4" t="str">
        <f>IFERROR(__xludf.DUMMYFUNCTION("GOOGLETRANSLATE(A918,""en"",""tr"")"),"gül ağacı")</f>
        <v>gül ağacı</v>
      </c>
    </row>
    <row r="919">
      <c r="A919" s="3" t="s">
        <v>919</v>
      </c>
      <c r="B919" s="4" t="str">
        <f>IFERROR(__xludf.DUMMYFUNCTION("GOOGLETRANSLATE(A919,""en"",""tr"")"),"seçkin")</f>
        <v>seçkin</v>
      </c>
    </row>
    <row r="920">
      <c r="A920" s="3" t="s">
        <v>920</v>
      </c>
      <c r="B920" s="4" t="str">
        <f>IFERROR(__xludf.DUMMYFUNCTION("GOOGLETRANSLATE(A920,""en"",""tr"")"),"mikro")</f>
        <v>mikro</v>
      </c>
    </row>
    <row r="921">
      <c r="A921" s="3" t="s">
        <v>921</v>
      </c>
      <c r="B921" s="4" t="str">
        <f>IFERROR(__xludf.DUMMYFUNCTION("GOOGLETRANSLATE(A921,""en"",""tr"")"),"kulübe")</f>
        <v>kulübe</v>
      </c>
    </row>
    <row r="922">
      <c r="A922" s="3" t="s">
        <v>922</v>
      </c>
      <c r="B922" s="4" t="str">
        <f>IFERROR(__xludf.DUMMYFUNCTION("GOOGLETRANSLATE(A922,""en"",""tr"")"),"blok")</f>
        <v>blok</v>
      </c>
    </row>
    <row r="923">
      <c r="A923" s="3" t="s">
        <v>923</v>
      </c>
      <c r="B923" s="4" t="str">
        <f>IFERROR(__xludf.DUMMYFUNCTION("GOOGLETRANSLATE(A923,""en"",""tr"")"),"kanton")</f>
        <v>kanton</v>
      </c>
    </row>
    <row r="924">
      <c r="A924" s="3" t="s">
        <v>924</v>
      </c>
      <c r="B924" s="4" t="str">
        <f>IFERROR(__xludf.DUMMYFUNCTION("GOOGLETRANSLATE(A924,""en"",""tr"")"),"kebap")</f>
        <v>kebap</v>
      </c>
    </row>
    <row r="925">
      <c r="A925" s="3" t="s">
        <v>925</v>
      </c>
      <c r="B925" s="4" t="str">
        <f>IFERROR(__xludf.DUMMYFUNCTION("GOOGLETRANSLATE(A925,""en"",""tr"")"),"ekosistem")</f>
        <v>ekosistem</v>
      </c>
    </row>
    <row r="926">
      <c r="A926" s="3" t="s">
        <v>926</v>
      </c>
      <c r="B926" s="4" t="str">
        <f>IFERROR(__xludf.DUMMYFUNCTION("GOOGLETRANSLATE(A926,""en"",""tr"")"),"tüfek")</f>
        <v>tüfek</v>
      </c>
    </row>
    <row r="927">
      <c r="A927" s="3" t="s">
        <v>927</v>
      </c>
      <c r="B927" s="4" t="str">
        <f>IFERROR(__xludf.DUMMYFUNCTION("GOOGLETRANSLATE(A927,""en"",""tr"")"),"saç modeli")</f>
        <v>saç modeli</v>
      </c>
    </row>
    <row r="928">
      <c r="A928" s="3" t="s">
        <v>928</v>
      </c>
      <c r="B928" s="4" t="str">
        <f>IFERROR(__xludf.DUMMYFUNCTION("GOOGLETRANSLATE(A928,""en"",""tr"")"),"elastik")</f>
        <v>elastik</v>
      </c>
    </row>
    <row r="929">
      <c r="A929" s="3" t="s">
        <v>929</v>
      </c>
      <c r="B929" s="4" t="str">
        <f>IFERROR(__xludf.DUMMYFUNCTION("GOOGLETRANSLATE(A929,""en"",""tr"")"),"Hazmat")</f>
        <v>Hazmat</v>
      </c>
    </row>
    <row r="930">
      <c r="A930" s="3" t="s">
        <v>930</v>
      </c>
      <c r="B930" s="4" t="str">
        <f>IFERROR(__xludf.DUMMYFUNCTION("GOOGLETRANSLATE(A930,""en"",""tr"")"),"kur")</f>
        <v>kur</v>
      </c>
    </row>
    <row r="931">
      <c r="A931" s="3" t="s">
        <v>931</v>
      </c>
      <c r="B931" s="4" t="str">
        <f>IFERROR(__xludf.DUMMYFUNCTION("GOOGLETRANSLATE(A931,""en"",""tr"")"),"güvenilir")</f>
        <v>güvenilir</v>
      </c>
    </row>
    <row r="932">
      <c r="A932" s="3" t="s">
        <v>932</v>
      </c>
      <c r="B932" s="4" t="str">
        <f>IFERROR(__xludf.DUMMYFUNCTION("GOOGLETRANSLATE(A932,""en"",""tr"")"),"emir")</f>
        <v>emir</v>
      </c>
    </row>
    <row r="933">
      <c r="A933" s="3" t="s">
        <v>933</v>
      </c>
      <c r="B933" s="4" t="str">
        <f>IFERROR(__xludf.DUMMYFUNCTION("GOOGLETRANSLATE(A933,""en"",""tr"")"),"stilist")</f>
        <v>stilist</v>
      </c>
    </row>
    <row r="934">
      <c r="A934" s="3" t="s">
        <v>934</v>
      </c>
      <c r="B934" s="4" t="str">
        <f>IFERROR(__xludf.DUMMYFUNCTION("GOOGLETRANSLATE(A934,""en"",""tr"")"),"metre")</f>
        <v>metre</v>
      </c>
    </row>
    <row r="935">
      <c r="A935" s="3" t="s">
        <v>935</v>
      </c>
      <c r="B935" s="4" t="str">
        <f>IFERROR(__xludf.DUMMYFUNCTION("GOOGLETRANSLATE(A935,""en"",""tr"")"),"flashback")</f>
        <v>flashback</v>
      </c>
    </row>
    <row r="936">
      <c r="A936" s="3" t="s">
        <v>936</v>
      </c>
      <c r="B936" s="4" t="str">
        <f>IFERROR(__xludf.DUMMYFUNCTION("GOOGLETRANSLATE(A936,""en"",""tr"")"),"güneş kremi")</f>
        <v>güneş kremi</v>
      </c>
    </row>
    <row r="937">
      <c r="A937" s="3" t="s">
        <v>937</v>
      </c>
      <c r="B937" s="4" t="str">
        <f>IFERROR(__xludf.DUMMYFUNCTION("GOOGLETRANSLATE(A937,""en"",""tr"")"),"esrar")</f>
        <v>esrar</v>
      </c>
    </row>
    <row r="938">
      <c r="A938" s="3" t="s">
        <v>938</v>
      </c>
      <c r="B938" s="4" t="str">
        <f>IFERROR(__xludf.DUMMYFUNCTION("GOOGLETRANSLATE(A938,""en"",""tr"")"),"indies")</f>
        <v>indies</v>
      </c>
    </row>
    <row r="939">
      <c r="A939" s="3" t="s">
        <v>939</v>
      </c>
      <c r="B939" s="4" t="str">
        <f>IFERROR(__xludf.DUMMYFUNCTION("GOOGLETRANSLATE(A939,""en"",""tr"")"),"otobiyografi")</f>
        <v>otobiyografi</v>
      </c>
    </row>
    <row r="940">
      <c r="A940" s="3" t="s">
        <v>940</v>
      </c>
      <c r="B940" s="4" t="str">
        <f>IFERROR(__xludf.DUMMYFUNCTION("GOOGLETRANSLATE(A940,""en"",""tr"")"),"grup")</f>
        <v>grup</v>
      </c>
    </row>
    <row r="941">
      <c r="A941" s="3" t="s">
        <v>941</v>
      </c>
      <c r="B941" s="4" t="str">
        <f>IFERROR(__xludf.DUMMYFUNCTION("GOOGLETRANSLATE(A941,""en"",""tr"")"),"güvensizlik")</f>
        <v>güvensizlik</v>
      </c>
    </row>
    <row r="942">
      <c r="A942" s="3" t="s">
        <v>942</v>
      </c>
      <c r="B942" s="4" t="str">
        <f>IFERROR(__xludf.DUMMYFUNCTION("GOOGLETRANSLATE(A942,""en"",""tr"")"),"Corvette")</f>
        <v>Corvette</v>
      </c>
    </row>
    <row r="943">
      <c r="A943" s="3" t="s">
        <v>943</v>
      </c>
      <c r="B943" s="4" t="str">
        <f>IFERROR(__xludf.DUMMYFUNCTION("GOOGLETRANSLATE(A943,""en"",""tr"")"),"terk etme")</f>
        <v>terk etme</v>
      </c>
    </row>
    <row r="944">
      <c r="A944" s="3" t="s">
        <v>944</v>
      </c>
      <c r="B944" s="4" t="str">
        <f>IFERROR(__xludf.DUMMYFUNCTION("GOOGLETRANSLATE(A944,""en"",""tr"")"),"özetlemek")</f>
        <v>özetlemek</v>
      </c>
    </row>
    <row r="945">
      <c r="A945" s="3" t="s">
        <v>945</v>
      </c>
      <c r="B945" s="4" t="str">
        <f>IFERROR(__xludf.DUMMYFUNCTION("GOOGLETRANSLATE(A945,""en"",""tr"")"),"mikroçip")</f>
        <v>mikroçip</v>
      </c>
    </row>
    <row r="946">
      <c r="A946" s="3" t="s">
        <v>946</v>
      </c>
      <c r="B946" s="4" t="str">
        <f>IFERROR(__xludf.DUMMYFUNCTION("GOOGLETRANSLATE(A946,""en"",""tr"")"),"görsel olarak")</f>
        <v>görsel olarak</v>
      </c>
    </row>
    <row r="947">
      <c r="A947" s="3" t="s">
        <v>947</v>
      </c>
      <c r="B947" s="4" t="str">
        <f>IFERROR(__xludf.DUMMYFUNCTION("GOOGLETRANSLATE(A947,""en"",""tr"")"),"ideal olarak")</f>
        <v>ideal olarak</v>
      </c>
    </row>
    <row r="948">
      <c r="A948" s="3" t="s">
        <v>948</v>
      </c>
      <c r="B948" s="4" t="str">
        <f>IFERROR(__xludf.DUMMYFUNCTION("GOOGLETRANSLATE(A948,""en"",""tr"")"),"şövalye")</f>
        <v>şövalye</v>
      </c>
    </row>
    <row r="949">
      <c r="A949" s="3" t="s">
        <v>949</v>
      </c>
      <c r="B949" s="4" t="str">
        <f>IFERROR(__xludf.DUMMYFUNCTION("GOOGLETRANSLATE(A949,""en"",""tr"")"),"isteğe bağlı")</f>
        <v>isteğe bağlı</v>
      </c>
    </row>
    <row r="950">
      <c r="A950" s="3" t="s">
        <v>950</v>
      </c>
      <c r="B950" s="4" t="str">
        <f>IFERROR(__xludf.DUMMYFUNCTION("GOOGLETRANSLATE(A950,""en"",""tr"")"),"içkili")</f>
        <v>içkili</v>
      </c>
    </row>
    <row r="951">
      <c r="A951" s="3" t="s">
        <v>951</v>
      </c>
      <c r="B951" s="4" t="str">
        <f>IFERROR(__xludf.DUMMYFUNCTION("GOOGLETRANSLATE(A951,""en"",""tr"")"),"cephe")</f>
        <v>cephe</v>
      </c>
    </row>
    <row r="952">
      <c r="A952" s="3" t="s">
        <v>952</v>
      </c>
      <c r="B952" s="4" t="str">
        <f>IFERROR(__xludf.DUMMYFUNCTION("GOOGLETRANSLATE(A952,""en"",""tr"")"),"yeniden programlamak")</f>
        <v>yeniden programlamak</v>
      </c>
    </row>
    <row r="953">
      <c r="A953" s="3" t="s">
        <v>953</v>
      </c>
      <c r="B953" s="4" t="str">
        <f>IFERROR(__xludf.DUMMYFUNCTION("GOOGLETRANSLATE(A953,""en"",""tr"")"),"uyarlama")</f>
        <v>uyarlama</v>
      </c>
    </row>
    <row r="954">
      <c r="A954" s="3" t="s">
        <v>954</v>
      </c>
      <c r="B954" s="4" t="str">
        <f>IFERROR(__xludf.DUMMYFUNCTION("GOOGLETRANSLATE(A954,""en"",""tr"")"),"launderette")</f>
        <v>launderette</v>
      </c>
    </row>
    <row r="955">
      <c r="A955" s="3" t="s">
        <v>955</v>
      </c>
      <c r="B955" s="4" t="str">
        <f>IFERROR(__xludf.DUMMYFUNCTION("GOOGLETRANSLATE(A955,""en"",""tr"")"),"parley")</f>
        <v>parley</v>
      </c>
    </row>
    <row r="956">
      <c r="A956" s="3" t="s">
        <v>956</v>
      </c>
      <c r="B956" s="4" t="str">
        <f>IFERROR(__xludf.DUMMYFUNCTION("GOOGLETRANSLATE(A956,""en"",""tr"")"),"vergi mükellefi")</f>
        <v>vergi mükellefi</v>
      </c>
    </row>
    <row r="957">
      <c r="A957" s="3" t="s">
        <v>957</v>
      </c>
      <c r="B957" s="4" t="str">
        <f>IFERROR(__xludf.DUMMYFUNCTION("GOOGLETRANSLATE(A957,""en"",""tr"")"),"Gül goncası")</f>
        <v>Gül goncası</v>
      </c>
    </row>
    <row r="958">
      <c r="A958" s="3" t="s">
        <v>958</v>
      </c>
      <c r="B958" s="4" t="str">
        <f>IFERROR(__xludf.DUMMYFUNCTION("GOOGLETRANSLATE(A958,""en"",""tr"")"),"atik")</f>
        <v>atik</v>
      </c>
    </row>
    <row r="959">
      <c r="A959" s="3" t="s">
        <v>959</v>
      </c>
      <c r="B959" s="4" t="str">
        <f>IFERROR(__xludf.DUMMYFUNCTION("GOOGLETRANSLATE(A959,""en"",""tr"")"),"topluluk")</f>
        <v>topluluk</v>
      </c>
    </row>
    <row r="960">
      <c r="A960" s="3" t="s">
        <v>960</v>
      </c>
      <c r="B960" s="4" t="str">
        <f>IFERROR(__xludf.DUMMYFUNCTION("GOOGLETRANSLATE(A960,""en"",""tr"")"),"Granville")</f>
        <v>Granville</v>
      </c>
    </row>
    <row r="961">
      <c r="A961" s="3" t="s">
        <v>961</v>
      </c>
      <c r="B961" s="4" t="str">
        <f>IFERROR(__xludf.DUMMYFUNCTION("GOOGLETRANSLATE(A961,""en"",""tr"")"),"deffon")</f>
        <v>deffon</v>
      </c>
    </row>
    <row r="962">
      <c r="A962" s="3" t="s">
        <v>962</v>
      </c>
      <c r="B962" s="4" t="str">
        <f>IFERROR(__xludf.DUMMYFUNCTION("GOOGLETRANSLATE(A962,""en"",""tr"")"),"çöpçatan")</f>
        <v>çöpçatan</v>
      </c>
    </row>
    <row r="963">
      <c r="A963" s="3" t="s">
        <v>963</v>
      </c>
      <c r="B963" s="4" t="str">
        <f>IFERROR(__xludf.DUMMYFUNCTION("GOOGLETRANSLATE(A963,""en"",""tr"")"),"kampanya")</f>
        <v>kampanya</v>
      </c>
    </row>
    <row r="964">
      <c r="A964" s="3" t="s">
        <v>964</v>
      </c>
      <c r="B964" s="4" t="str">
        <f>IFERROR(__xludf.DUMMYFUNCTION("GOOGLETRANSLATE(A964,""en"",""tr"")"),"durum komedisi")</f>
        <v>durum komedisi</v>
      </c>
    </row>
    <row r="965">
      <c r="A965" s="3" t="s">
        <v>965</v>
      </c>
      <c r="B965" s="4" t="str">
        <f>IFERROR(__xludf.DUMMYFUNCTION("GOOGLETRANSLATE(A965,""en"",""tr"")"),"sökmek")</f>
        <v>sökmek</v>
      </c>
    </row>
    <row r="966">
      <c r="A966" s="3" t="s">
        <v>966</v>
      </c>
      <c r="B966" s="4" t="str">
        <f>IFERROR(__xludf.DUMMYFUNCTION("GOOGLETRANSLATE(A966,""en"",""tr"")"),"araç kutusu")</f>
        <v>araç kutusu</v>
      </c>
    </row>
    <row r="967">
      <c r="A967" s="3" t="s">
        <v>967</v>
      </c>
      <c r="B967" s="4" t="str">
        <f>IFERROR(__xludf.DUMMYFUNCTION("GOOGLETRANSLATE(A967,""en"",""tr"")"),"beklemek")</f>
        <v>beklemek</v>
      </c>
    </row>
    <row r="968">
      <c r="A968" s="3" t="s">
        <v>968</v>
      </c>
      <c r="B968" s="4" t="str">
        <f>IFERROR(__xludf.DUMMYFUNCTION("GOOGLETRANSLATE(A968,""en"",""tr"")"),"Lindy")</f>
        <v>Lindy</v>
      </c>
    </row>
    <row r="969">
      <c r="A969" s="3" t="s">
        <v>969</v>
      </c>
      <c r="B969" s="4" t="str">
        <f>IFERROR(__xludf.DUMMYFUNCTION("GOOGLETRANSLATE(A969,""en"",""tr"")"),"tezahür")</f>
        <v>tezahür</v>
      </c>
    </row>
    <row r="970">
      <c r="A970" s="3" t="s">
        <v>970</v>
      </c>
      <c r="B970" s="4" t="str">
        <f>IFERROR(__xludf.DUMMYFUNCTION("GOOGLETRANSLATE(A970,""en"",""tr"")"),"somurtkan")</f>
        <v>somurtkan</v>
      </c>
    </row>
    <row r="971">
      <c r="A971" s="3" t="s">
        <v>971</v>
      </c>
      <c r="B971" s="4" t="str">
        <f>IFERROR(__xludf.DUMMYFUNCTION("GOOGLETRANSLATE(A971,""en"",""tr"")"),"modaya uygun")</f>
        <v>modaya uygun</v>
      </c>
    </row>
    <row r="972">
      <c r="A972" s="3" t="s">
        <v>972</v>
      </c>
      <c r="B972" s="4" t="str">
        <f>IFERROR(__xludf.DUMMYFUNCTION("GOOGLETRANSLATE(A972,""en"",""tr"")"),"garanti")</f>
        <v>garanti</v>
      </c>
    </row>
    <row r="973">
      <c r="A973" s="3" t="s">
        <v>973</v>
      </c>
      <c r="B973" s="4" t="str">
        <f>IFERROR(__xludf.DUMMYFUNCTION("GOOGLETRANSLATE(A973,""en"",""tr"")"),"maceracı")</f>
        <v>maceracı</v>
      </c>
    </row>
    <row r="974">
      <c r="A974" s="3" t="s">
        <v>974</v>
      </c>
      <c r="B974" s="4" t="str">
        <f>IFERROR(__xludf.DUMMYFUNCTION("GOOGLETRANSLATE(A974,""en"",""tr"")"),"oksit")</f>
        <v>oksit</v>
      </c>
    </row>
    <row r="975">
      <c r="A975" s="3" t="s">
        <v>975</v>
      </c>
      <c r="B975" s="4" t="str">
        <f>IFERROR(__xludf.DUMMYFUNCTION("GOOGLETRANSLATE(A975,""en"",""tr"")"),"ruhsal olarak")</f>
        <v>ruhsal olarak</v>
      </c>
    </row>
    <row r="976">
      <c r="A976" s="3" t="s">
        <v>976</v>
      </c>
      <c r="B976" s="4" t="str">
        <f>IFERROR(__xludf.DUMMYFUNCTION("GOOGLETRANSLATE(A976,""en"",""tr"")"),"cins")</f>
        <v>cins</v>
      </c>
    </row>
    <row r="977">
      <c r="A977" s="3" t="s">
        <v>977</v>
      </c>
      <c r="B977" s="4" t="str">
        <f>IFERROR(__xludf.DUMMYFUNCTION("GOOGLETRANSLATE(A977,""en"",""tr"")"),"danışmanlık")</f>
        <v>danışmanlık</v>
      </c>
    </row>
    <row r="978">
      <c r="A978" s="3" t="s">
        <v>978</v>
      </c>
      <c r="B978" s="4" t="str">
        <f>IFERROR(__xludf.DUMMYFUNCTION("GOOGLETRANSLATE(A978,""en"",""tr"")"),"yükselen")</f>
        <v>yükselen</v>
      </c>
    </row>
    <row r="979">
      <c r="A979" s="3" t="s">
        <v>979</v>
      </c>
      <c r="B979" s="4" t="str">
        <f>IFERROR(__xludf.DUMMYFUNCTION("GOOGLETRANSLATE(A979,""en"",""tr"")"),"Seville")</f>
        <v>Seville</v>
      </c>
    </row>
    <row r="980">
      <c r="A980" s="3" t="s">
        <v>980</v>
      </c>
      <c r="B980" s="4" t="str">
        <f>IFERROR(__xludf.DUMMYFUNCTION("GOOGLETRANSLATE(A980,""en"",""tr"")"),"oksi")</f>
        <v>oksi</v>
      </c>
    </row>
    <row r="981">
      <c r="A981" s="3" t="s">
        <v>981</v>
      </c>
      <c r="B981" s="4" t="str">
        <f>IFERROR(__xludf.DUMMYFUNCTION("GOOGLETRANSLATE(A981,""en"",""tr"")"),"Budizm")</f>
        <v>Budizm</v>
      </c>
    </row>
    <row r="982">
      <c r="A982" s="3" t="s">
        <v>982</v>
      </c>
      <c r="B982" s="4" t="str">
        <f>IFERROR(__xludf.DUMMYFUNCTION("GOOGLETRANSLATE(A982,""en"",""tr"")"),"gişe rekorları kıran kimse")</f>
        <v>gişe rekorları kıran kimse</v>
      </c>
    </row>
    <row r="983">
      <c r="A983" s="3" t="s">
        <v>983</v>
      </c>
      <c r="B983" s="4" t="str">
        <f>IFERROR(__xludf.DUMMYFUNCTION("GOOGLETRANSLATE(A983,""en"",""tr"")"),"mütevelli heyeti")</f>
        <v>mütevelli heyeti</v>
      </c>
    </row>
    <row r="984">
      <c r="A984" s="3" t="s">
        <v>984</v>
      </c>
      <c r="B984" s="4" t="str">
        <f>IFERROR(__xludf.DUMMYFUNCTION("GOOGLETRANSLATE(A984,""en"",""tr"")"),"yara")</f>
        <v>yara</v>
      </c>
    </row>
    <row r="985">
      <c r="A985" s="3" t="s">
        <v>985</v>
      </c>
      <c r="B985" s="4" t="str">
        <f>IFERROR(__xludf.DUMMYFUNCTION("GOOGLETRANSLATE(A985,""en"",""tr"")"),"Ajax")</f>
        <v>Ajax</v>
      </c>
    </row>
    <row r="986">
      <c r="A986" s="3" t="s">
        <v>986</v>
      </c>
      <c r="B986" s="4" t="str">
        <f>IFERROR(__xludf.DUMMYFUNCTION("GOOGLETRANSLATE(A986,""en"",""tr"")"),"sağlam bir şekilde")</f>
        <v>sağlam bir şekilde</v>
      </c>
    </row>
    <row r="987">
      <c r="A987" s="3" t="s">
        <v>987</v>
      </c>
      <c r="B987" s="4" t="str">
        <f>IFERROR(__xludf.DUMMYFUNCTION("GOOGLETRANSLATE(A987,""en"",""tr"")"),"kontrol listesi")</f>
        <v>kontrol listesi</v>
      </c>
    </row>
    <row r="988">
      <c r="A988" s="3" t="s">
        <v>988</v>
      </c>
      <c r="B988" s="4" t="str">
        <f>IFERROR(__xludf.DUMMYFUNCTION("GOOGLETRANSLATE(A988,""en"",""tr"")"),"türban")</f>
        <v>türban</v>
      </c>
    </row>
    <row r="989">
      <c r="A989" s="3" t="s">
        <v>989</v>
      </c>
      <c r="B989" s="4" t="str">
        <f>IFERROR(__xludf.DUMMYFUNCTION("GOOGLETRANSLATE(A989,""en"",""tr"")"),"Murat")</f>
        <v>Murat</v>
      </c>
    </row>
    <row r="990">
      <c r="A990" s="3" t="s">
        <v>990</v>
      </c>
      <c r="B990" s="4" t="str">
        <f>IFERROR(__xludf.DUMMYFUNCTION("GOOGLETRANSLATE(A990,""en"",""tr"")"),"diddle")</f>
        <v>diddle</v>
      </c>
    </row>
    <row r="991">
      <c r="A991" s="3" t="s">
        <v>991</v>
      </c>
      <c r="B991" s="4" t="str">
        <f>IFERROR(__xludf.DUMMYFUNCTION("GOOGLETRANSLATE(A991,""en"",""tr"")"),"Çar")</f>
        <v>Çar</v>
      </c>
    </row>
    <row r="992">
      <c r="A992" s="3" t="s">
        <v>992</v>
      </c>
      <c r="B992" s="4" t="str">
        <f>IFERROR(__xludf.DUMMYFUNCTION("GOOGLETRANSLATE(A992,""en"",""tr"")"),"iş listesi")</f>
        <v>iş listesi</v>
      </c>
    </row>
    <row r="993">
      <c r="A993" s="3" t="s">
        <v>993</v>
      </c>
      <c r="B993" s="4" t="str">
        <f>IFERROR(__xludf.DUMMYFUNCTION("GOOGLETRANSLATE(A993,""en"",""tr"")"),"Tennyson")</f>
        <v>Tennyson</v>
      </c>
    </row>
    <row r="994">
      <c r="A994" s="3" t="s">
        <v>994</v>
      </c>
      <c r="B994" s="4" t="str">
        <f>IFERROR(__xludf.DUMMYFUNCTION("GOOGLETRANSLATE(A994,""en"",""tr"")"),"sulu")</f>
        <v>sulu</v>
      </c>
    </row>
    <row r="995">
      <c r="A995" s="3" t="s">
        <v>995</v>
      </c>
      <c r="B995" s="4" t="str">
        <f>IFERROR(__xludf.DUMMYFUNCTION("GOOGLETRANSLATE(A995,""en"",""tr"")"),"antropoloji")</f>
        <v>antropoloji</v>
      </c>
    </row>
    <row r="996">
      <c r="A996" s="3" t="s">
        <v>996</v>
      </c>
      <c r="B996" s="4" t="str">
        <f>IFERROR(__xludf.DUMMYFUNCTION("GOOGLETRANSLATE(A996,""en"",""tr"")"),"misk")</f>
        <v>misk</v>
      </c>
    </row>
    <row r="997">
      <c r="A997" s="3" t="s">
        <v>997</v>
      </c>
      <c r="B997" s="4" t="str">
        <f>IFERROR(__xludf.DUMMYFUNCTION("GOOGLETRANSLATE(A997,""en"",""tr"")"),"ıstakoz")</f>
        <v>ıstakoz</v>
      </c>
    </row>
    <row r="998">
      <c r="A998" s="3" t="s">
        <v>998</v>
      </c>
      <c r="B998" s="4" t="str">
        <f>IFERROR(__xludf.DUMMYFUNCTION("GOOGLETRANSLATE(A998,""en"",""tr"")"),"metrik")</f>
        <v>metrik</v>
      </c>
    </row>
    <row r="999">
      <c r="A999" s="3" t="s">
        <v>999</v>
      </c>
      <c r="B999" s="4" t="str">
        <f>IFERROR(__xludf.DUMMYFUNCTION("GOOGLETRANSLATE(A999,""en"",""tr"")"),"film müziği")</f>
        <v>film müziği</v>
      </c>
    </row>
    <row r="1000">
      <c r="A1000" s="3" t="s">
        <v>1000</v>
      </c>
      <c r="B1000" s="4" t="str">
        <f>IFERROR(__xludf.DUMMYFUNCTION("GOOGLETRANSLATE(A1000,""en"",""tr"")"),"havada")</f>
        <v>havada</v>
      </c>
    </row>
    <row r="1001">
      <c r="A1001" s="3" t="s">
        <v>1001</v>
      </c>
      <c r="B1001" s="4" t="str">
        <f>IFERROR(__xludf.DUMMYFUNCTION("GOOGLETRANSLATE(A1001,""en"",""tr"")"),"problem")</f>
        <v>problem</v>
      </c>
    </row>
    <row r="1002">
      <c r="A1002" s="3" t="s">
        <v>1002</v>
      </c>
      <c r="B1002" s="4" t="str">
        <f>IFERROR(__xludf.DUMMYFUNCTION("GOOGLETRANSLATE(A1002,""en"",""tr"")"),"Bulgaristan")</f>
        <v>Bulgaristan</v>
      </c>
    </row>
    <row r="1003">
      <c r="A1003" s="3" t="s">
        <v>1003</v>
      </c>
      <c r="B1003" s="4" t="str">
        <f>IFERROR(__xludf.DUMMYFUNCTION("GOOGLETRANSLATE(A1003,""en"",""tr"")"),"bilim teknolojisi")</f>
        <v>bilim teknolojisi</v>
      </c>
    </row>
    <row r="1004">
      <c r="A1004" s="3" t="s">
        <v>1004</v>
      </c>
      <c r="B1004" s="4" t="str">
        <f>IFERROR(__xludf.DUMMYFUNCTION("GOOGLETRANSLATE(A1004,""en"",""tr"")"),"şık")</f>
        <v>şık</v>
      </c>
    </row>
    <row r="1005">
      <c r="A1005" s="3" t="s">
        <v>1005</v>
      </c>
      <c r="B1005" s="4" t="str">
        <f>IFERROR(__xludf.DUMMYFUNCTION("GOOGLETRANSLATE(A1005,""en"",""tr"")"),"bere")</f>
        <v>bere</v>
      </c>
    </row>
    <row r="1006">
      <c r="A1006" s="3" t="s">
        <v>1006</v>
      </c>
      <c r="B1006" s="4" t="str">
        <f>IFERROR(__xludf.DUMMYFUNCTION("GOOGLETRANSLATE(A1006,""en"",""tr"")"),"bürokrat")</f>
        <v>bürokrat</v>
      </c>
    </row>
    <row r="1007">
      <c r="A1007" s="3" t="s">
        <v>1007</v>
      </c>
      <c r="B1007" s="4" t="str">
        <f>IFERROR(__xludf.DUMMYFUNCTION("GOOGLETRANSLATE(A1007,""en"",""tr"")"),"Uganda")</f>
        <v>Uganda</v>
      </c>
    </row>
    <row r="1008">
      <c r="A1008" s="3" t="s">
        <v>1008</v>
      </c>
      <c r="B1008" s="4" t="str">
        <f>IFERROR(__xludf.DUMMYFUNCTION("GOOGLETRANSLATE(A1008,""en"",""tr"")"),"integral")</f>
        <v>integral</v>
      </c>
    </row>
    <row r="1009">
      <c r="A1009" s="3" t="s">
        <v>1009</v>
      </c>
      <c r="B1009" s="4" t="str">
        <f>IFERROR(__xludf.DUMMYFUNCTION("GOOGLETRANSLATE(A1009,""en"",""tr"")"),"ilişki")</f>
        <v>ilişki</v>
      </c>
    </row>
    <row r="1010">
      <c r="A1010" s="3" t="s">
        <v>1010</v>
      </c>
      <c r="B1010" s="4" t="str">
        <f>IFERROR(__xludf.DUMMYFUNCTION("GOOGLETRANSLATE(A1010,""en"",""tr"")"),"köprü")</f>
        <v>köprü</v>
      </c>
    </row>
    <row r="1011">
      <c r="A1011" s="3" t="s">
        <v>1011</v>
      </c>
      <c r="B1011" s="4" t="str">
        <f>IFERROR(__xludf.DUMMYFUNCTION("GOOGLETRANSLATE(A1011,""en"",""tr"")"),"antilop")</f>
        <v>antilop</v>
      </c>
    </row>
    <row r="1012">
      <c r="A1012" s="3" t="s">
        <v>1012</v>
      </c>
      <c r="B1012" s="4" t="str">
        <f>IFERROR(__xludf.DUMMYFUNCTION("GOOGLETRANSLATE(A1012,""en"",""tr"")"),"şişkinlik")</f>
        <v>şişkinlik</v>
      </c>
    </row>
    <row r="1013">
      <c r="A1013" s="3" t="s">
        <v>1013</v>
      </c>
      <c r="B1013" s="4" t="str">
        <f>IFERROR(__xludf.DUMMYFUNCTION("GOOGLETRANSLATE(A1013,""en"",""tr"")"),"abanoz")</f>
        <v>abanoz</v>
      </c>
    </row>
    <row r="1014">
      <c r="A1014" s="3" t="s">
        <v>1014</v>
      </c>
      <c r="B1014" s="4" t="str">
        <f>IFERROR(__xludf.DUMMYFUNCTION("GOOGLETRANSLATE(A1014,""en"",""tr"")"),"Sarajevo")</f>
        <v>Sarajevo</v>
      </c>
    </row>
    <row r="1015">
      <c r="A1015" s="3" t="s">
        <v>1015</v>
      </c>
      <c r="B1015" s="4" t="str">
        <f>IFERROR(__xludf.DUMMYFUNCTION("GOOGLETRANSLATE(A1015,""en"",""tr"")"),"koka")</f>
        <v>koka</v>
      </c>
    </row>
    <row r="1016">
      <c r="A1016" s="3" t="s">
        <v>1016</v>
      </c>
      <c r="B1016" s="4" t="str">
        <f>IFERROR(__xludf.DUMMYFUNCTION("GOOGLETRANSLATE(A1016,""en"",""tr"")"),"ahmak")</f>
        <v>ahmak</v>
      </c>
    </row>
    <row r="1017">
      <c r="A1017" s="3" t="s">
        <v>1017</v>
      </c>
      <c r="B1017" s="4" t="str">
        <f>IFERROR(__xludf.DUMMYFUNCTION("GOOGLETRANSLATE(A1017,""en"",""tr"")"),"sosyalleştirmek")</f>
        <v>sosyalleştirmek</v>
      </c>
    </row>
    <row r="1018">
      <c r="A1018" s="3" t="s">
        <v>1018</v>
      </c>
      <c r="B1018" s="4" t="str">
        <f>IFERROR(__xludf.DUMMYFUNCTION("GOOGLETRANSLATE(A1018,""en"",""tr"")"),"alkolizm")</f>
        <v>alkolizm</v>
      </c>
    </row>
    <row r="1019">
      <c r="A1019" s="3" t="s">
        <v>1019</v>
      </c>
      <c r="B1019" s="4" t="str">
        <f>IFERROR(__xludf.DUMMYFUNCTION("GOOGLETRANSLATE(A1019,""en"",""tr"")"),"boğuşmak")</f>
        <v>boğuşmak</v>
      </c>
    </row>
    <row r="1020">
      <c r="A1020" s="3" t="s">
        <v>1020</v>
      </c>
      <c r="B1020" s="4" t="str">
        <f>IFERROR(__xludf.DUMMYFUNCTION("GOOGLETRANSLATE(A1020,""en"",""tr"")"),"dönel kavşak")</f>
        <v>dönel kavşak</v>
      </c>
    </row>
    <row r="1021">
      <c r="A1021" s="3" t="s">
        <v>1021</v>
      </c>
      <c r="B1021" s="4" t="str">
        <f>IFERROR(__xludf.DUMMYFUNCTION("GOOGLETRANSLATE(A1021,""en"",""tr"")"),"Peru")</f>
        <v>Peru</v>
      </c>
    </row>
    <row r="1022">
      <c r="A1022" s="3" t="s">
        <v>1022</v>
      </c>
      <c r="B1022" s="4" t="str">
        <f>IFERROR(__xludf.DUMMYFUNCTION("GOOGLETRANSLATE(A1022,""en"",""tr"")"),"güvensizlik")</f>
        <v>güvensizlik</v>
      </c>
    </row>
    <row r="1023">
      <c r="A1023" s="3" t="s">
        <v>1023</v>
      </c>
      <c r="B1023" s="4" t="str">
        <f>IFERROR(__xludf.DUMMYFUNCTION("GOOGLETRANSLATE(A1023,""en"",""tr"")"),"gitarist")</f>
        <v>gitarist</v>
      </c>
    </row>
    <row r="1024">
      <c r="A1024" s="3" t="s">
        <v>1024</v>
      </c>
      <c r="B1024" s="4" t="str">
        <f>IFERROR(__xludf.DUMMYFUNCTION("GOOGLETRANSLATE(A1024,""en"",""tr"")"),"Budaklı")</f>
        <v>Budaklı</v>
      </c>
    </row>
    <row r="1025">
      <c r="A1025" s="3" t="s">
        <v>1025</v>
      </c>
      <c r="B1025" s="4" t="str">
        <f>IFERROR(__xludf.DUMMYFUNCTION("GOOGLETRANSLATE(A1025,""en"",""tr"")"),"boke")</f>
        <v>boke</v>
      </c>
    </row>
    <row r="1026">
      <c r="A1026" s="3" t="s">
        <v>1026</v>
      </c>
      <c r="B1026" s="4" t="str">
        <f>IFERROR(__xludf.DUMMYFUNCTION("GOOGLETRANSLATE(A1026,""en"",""tr"")"),"zeplin")</f>
        <v>zeplin</v>
      </c>
    </row>
    <row r="1027">
      <c r="A1027" s="3" t="s">
        <v>1027</v>
      </c>
      <c r="B1027" s="4" t="str">
        <f>IFERROR(__xludf.DUMMYFUNCTION("GOOGLETRANSLATE(A1027,""en"",""tr"")"),"psikopatik")</f>
        <v>psikopatik</v>
      </c>
    </row>
    <row r="1028">
      <c r="A1028" s="3" t="s">
        <v>1028</v>
      </c>
      <c r="B1028" s="4" t="str">
        <f>IFERROR(__xludf.DUMMYFUNCTION("GOOGLETRANSLATE(A1028,""en"",""tr"")"),"burkulma")</f>
        <v>burkulma</v>
      </c>
    </row>
    <row r="1029">
      <c r="A1029" s="3" t="s">
        <v>1029</v>
      </c>
      <c r="B1029" s="4" t="str">
        <f>IFERROR(__xludf.DUMMYFUNCTION("GOOGLETRANSLATE(A1029,""en"",""tr"")"),"crème")</f>
        <v>crème</v>
      </c>
    </row>
    <row r="1030">
      <c r="A1030" s="3" t="s">
        <v>1030</v>
      </c>
      <c r="B1030" s="4" t="str">
        <f>IFERROR(__xludf.DUMMYFUNCTION("GOOGLETRANSLATE(A1030,""en"",""tr"")"),"popo")</f>
        <v>popo</v>
      </c>
    </row>
    <row r="1031">
      <c r="A1031" s="3" t="s">
        <v>1031</v>
      </c>
      <c r="B1031" s="4" t="str">
        <f>IFERROR(__xludf.DUMMYFUNCTION("GOOGLETRANSLATE(A1031,""en"",""tr"")"),"montaj")</f>
        <v>montaj</v>
      </c>
    </row>
    <row r="1032">
      <c r="A1032" s="3" t="s">
        <v>1032</v>
      </c>
      <c r="B1032" s="4" t="str">
        <f>IFERROR(__xludf.DUMMYFUNCTION("GOOGLETRANSLATE(A1032,""en"",""tr"")"),"karter")</f>
        <v>karter</v>
      </c>
    </row>
    <row r="1033">
      <c r="A1033" s="3" t="s">
        <v>1033</v>
      </c>
      <c r="B1033" s="4" t="str">
        <f>IFERROR(__xludf.DUMMYFUNCTION("GOOGLETRANSLATE(A1033,""en"",""tr"")"),"taşlı")</f>
        <v>taşlı</v>
      </c>
    </row>
    <row r="1034">
      <c r="A1034" s="3" t="s">
        <v>1034</v>
      </c>
      <c r="B1034" s="4" t="str">
        <f>IFERROR(__xludf.DUMMYFUNCTION("GOOGLETRANSLATE(A1034,""en"",""tr"")"),"amirallik")</f>
        <v>amirallik</v>
      </c>
    </row>
    <row r="1035">
      <c r="A1035" s="3" t="s">
        <v>1035</v>
      </c>
      <c r="B1035" s="4" t="str">
        <f>IFERROR(__xludf.DUMMYFUNCTION("GOOGLETRANSLATE(A1035,""en"",""tr"")"),"taban çizgisi")</f>
        <v>taban çizgisi</v>
      </c>
    </row>
    <row r="1036">
      <c r="A1036" s="3" t="s">
        <v>1036</v>
      </c>
      <c r="B1036" s="4" t="str">
        <f>IFERROR(__xludf.DUMMYFUNCTION("GOOGLETRANSLATE(A1036,""en"",""tr"")"),"kum havuzu")</f>
        <v>kum havuzu</v>
      </c>
    </row>
    <row r="1037">
      <c r="A1037" s="3" t="s">
        <v>1037</v>
      </c>
      <c r="B1037" s="4" t="str">
        <f>IFERROR(__xludf.DUMMYFUNCTION("GOOGLETRANSLATE(A1037,""en"",""tr"")"),"teoloji")</f>
        <v>teoloji</v>
      </c>
    </row>
    <row r="1038">
      <c r="A1038" s="3" t="s">
        <v>1038</v>
      </c>
      <c r="B1038" s="4" t="str">
        <f>IFERROR(__xludf.DUMMYFUNCTION("GOOGLETRANSLATE(A1038,""en"",""tr"")"),"mektup adamı")</f>
        <v>mektup adamı</v>
      </c>
    </row>
    <row r="1039">
      <c r="A1039" s="3" t="s">
        <v>1039</v>
      </c>
      <c r="B1039" s="4" t="str">
        <f>IFERROR(__xludf.DUMMYFUNCTION("GOOGLETRANSLATE(A1039,""en"",""tr"")"),"kupe")</f>
        <v>kupe</v>
      </c>
    </row>
    <row r="1040">
      <c r="A1040" s="3" t="s">
        <v>1040</v>
      </c>
      <c r="B1040" s="4" t="str">
        <f>IFERROR(__xludf.DUMMYFUNCTION("GOOGLETRANSLATE(A1040,""en"",""tr"")"),"sou")</f>
        <v>sou</v>
      </c>
    </row>
    <row r="1041">
      <c r="A1041" s="3" t="s">
        <v>1041</v>
      </c>
      <c r="B1041" s="4" t="str">
        <f>IFERROR(__xludf.DUMMYFUNCTION("GOOGLETRANSLATE(A1041,""en"",""tr"")"),"FedEx")</f>
        <v>FedEx</v>
      </c>
    </row>
    <row r="1042">
      <c r="A1042" s="3" t="s">
        <v>1042</v>
      </c>
      <c r="B1042" s="4" t="str">
        <f>IFERROR(__xludf.DUMMYFUNCTION("GOOGLETRANSLATE(A1042,""en"",""tr"")"),"birleştirmek")</f>
        <v>birleştirmek</v>
      </c>
    </row>
    <row r="1043">
      <c r="A1043" s="3" t="s">
        <v>1043</v>
      </c>
      <c r="B1043" s="4" t="str">
        <f>IFERROR(__xludf.DUMMYFUNCTION("GOOGLETRANSLATE(A1043,""en"",""tr"")"),"kasaba halkı")</f>
        <v>kasaba halkı</v>
      </c>
    </row>
    <row r="1044">
      <c r="A1044" s="3" t="s">
        <v>1044</v>
      </c>
      <c r="B1044" s="4" t="str">
        <f>IFERROR(__xludf.DUMMYFUNCTION("GOOGLETRANSLATE(A1044,""en"",""tr"")"),"idealist")</f>
        <v>idealist</v>
      </c>
    </row>
    <row r="1045">
      <c r="A1045" s="3" t="s">
        <v>1045</v>
      </c>
      <c r="B1045" s="4" t="str">
        <f>IFERROR(__xludf.DUMMYFUNCTION("GOOGLETRANSLATE(A1045,""en"",""tr"")"),"etkileşimli")</f>
        <v>etkileşimli</v>
      </c>
    </row>
    <row r="1046">
      <c r="A1046" s="3" t="s">
        <v>1046</v>
      </c>
      <c r="B1046" s="4" t="str">
        <f>IFERROR(__xludf.DUMMYFUNCTION("GOOGLETRANSLATE(A1046,""en"",""tr"")"),"ODA")</f>
        <v>ODA</v>
      </c>
    </row>
    <row r="1047">
      <c r="A1047" s="3" t="s">
        <v>1047</v>
      </c>
      <c r="B1047" s="4" t="str">
        <f>IFERROR(__xludf.DUMMYFUNCTION("GOOGLETRANSLATE(A1047,""en"",""tr"")"),"Bulgarca")</f>
        <v>Bulgarca</v>
      </c>
    </row>
    <row r="1048">
      <c r="A1048" s="3" t="s">
        <v>1048</v>
      </c>
      <c r="B1048" s="4" t="str">
        <f>IFERROR(__xludf.DUMMYFUNCTION("GOOGLETRANSLATE(A1048,""en"",""tr"")"),"pis")</f>
        <v>pis</v>
      </c>
    </row>
    <row r="1049">
      <c r="A1049" s="3" t="s">
        <v>1049</v>
      </c>
      <c r="B1049" s="4" t="str">
        <f>IFERROR(__xludf.DUMMYFUNCTION("GOOGLETRANSLATE(A1049,""en"",""tr"")"),"quiche")</f>
        <v>quiche</v>
      </c>
    </row>
    <row r="1050">
      <c r="A1050" s="3" t="s">
        <v>1050</v>
      </c>
      <c r="B1050" s="4" t="str">
        <f>IFERROR(__xludf.DUMMYFUNCTION("GOOGLETRANSLATE(A1050,""en"",""tr"")"),"yasadışı")</f>
        <v>yasadışı</v>
      </c>
    </row>
    <row r="1051">
      <c r="A1051" s="3" t="s">
        <v>1051</v>
      </c>
      <c r="B1051" s="4" t="str">
        <f>IFERROR(__xludf.DUMMYFUNCTION("GOOGLETRANSLATE(A1051,""en"",""tr"")"),"Humus")</f>
        <v>Humus</v>
      </c>
    </row>
    <row r="1052">
      <c r="A1052" s="3" t="s">
        <v>1052</v>
      </c>
      <c r="B1052" s="4" t="str">
        <f>IFERROR(__xludf.DUMMYFUNCTION("GOOGLETRANSLATE(A1052,""en"",""tr"")"),"şimdi")</f>
        <v>şimdi</v>
      </c>
    </row>
    <row r="1053">
      <c r="A1053" s="3" t="s">
        <v>1053</v>
      </c>
      <c r="B1053" s="4" t="str">
        <f>IFERROR(__xludf.DUMMYFUNCTION("GOOGLETRANSLATE(A1053,""en"",""tr"")"),"himaye")</f>
        <v>himaye</v>
      </c>
    </row>
    <row r="1054">
      <c r="A1054" s="3" t="s">
        <v>1054</v>
      </c>
      <c r="B1054" s="4" t="str">
        <f>IFERROR(__xludf.DUMMYFUNCTION("GOOGLETRANSLATE(A1054,""en"",""tr"")"),"bülten")</f>
        <v>bülten</v>
      </c>
    </row>
    <row r="1055">
      <c r="A1055" s="3" t="s">
        <v>1055</v>
      </c>
      <c r="B1055" s="4" t="str">
        <f>IFERROR(__xludf.DUMMYFUNCTION("GOOGLETRANSLATE(A1055,""en"",""tr"")"),"Otoban")</f>
        <v>Otoban</v>
      </c>
    </row>
    <row r="1056">
      <c r="A1056" s="3" t="s">
        <v>1056</v>
      </c>
      <c r="B1056" s="4" t="str">
        <f>IFERROR(__xludf.DUMMYFUNCTION("GOOGLETRANSLATE(A1056,""en"",""tr"")"),"kayısı")</f>
        <v>kayısı</v>
      </c>
    </row>
    <row r="1057">
      <c r="A1057" s="3" t="s">
        <v>1057</v>
      </c>
      <c r="B1057" s="4" t="str">
        <f>IFERROR(__xludf.DUMMYFUNCTION("GOOGLETRANSLATE(A1057,""en"",""tr"")"),"serbest stil")</f>
        <v>serbest stil</v>
      </c>
    </row>
    <row r="1058">
      <c r="A1058" s="3" t="s">
        <v>1058</v>
      </c>
      <c r="B1058" s="4" t="str">
        <f>IFERROR(__xludf.DUMMYFUNCTION("GOOGLETRANSLATE(A1058,""en"",""tr"")"),"tifo")</f>
        <v>tifo</v>
      </c>
    </row>
    <row r="1059">
      <c r="A1059" s="3" t="s">
        <v>1059</v>
      </c>
      <c r="B1059" s="4" t="str">
        <f>IFERROR(__xludf.DUMMYFUNCTION("GOOGLETRANSLATE(A1059,""en"",""tr"")"),"fıstık")</f>
        <v>fıstık</v>
      </c>
    </row>
    <row r="1060">
      <c r="A1060" s="3" t="s">
        <v>1060</v>
      </c>
      <c r="B1060" s="4" t="str">
        <f>IFERROR(__xludf.DUMMYFUNCTION("GOOGLETRANSLATE(A1060,""en"",""tr"")"),"portman")</f>
        <v>portman</v>
      </c>
    </row>
    <row r="1061">
      <c r="A1061" s="3" t="s">
        <v>1061</v>
      </c>
      <c r="B1061" s="4" t="str">
        <f>IFERROR(__xludf.DUMMYFUNCTION("GOOGLETRANSLATE(A1061,""en"",""tr"")"),"capa")</f>
        <v>capa</v>
      </c>
    </row>
    <row r="1062">
      <c r="A1062" s="3" t="s">
        <v>1062</v>
      </c>
      <c r="B1062" s="4" t="str">
        <f>IFERROR(__xludf.DUMMYFUNCTION("GOOGLETRANSLATE(A1062,""en"",""tr"")"),"tıkanıklık")</f>
        <v>tıkanıklık</v>
      </c>
    </row>
    <row r="1063">
      <c r="A1063" s="3" t="s">
        <v>1063</v>
      </c>
      <c r="B1063" s="4" t="str">
        <f>IFERROR(__xludf.DUMMYFUNCTION("GOOGLETRANSLATE(A1063,""en"",""tr"")"),"fizik")</f>
        <v>fizik</v>
      </c>
    </row>
    <row r="1064">
      <c r="A1064" s="3" t="s">
        <v>1064</v>
      </c>
      <c r="B1064" s="4" t="str">
        <f>IFERROR(__xludf.DUMMYFUNCTION("GOOGLETRANSLATE(A1064,""en"",""tr"")"),"açıkça")</f>
        <v>açıkça</v>
      </c>
    </row>
    <row r="1065">
      <c r="A1065" s="3" t="s">
        <v>1065</v>
      </c>
      <c r="B1065" s="4" t="str">
        <f>IFERROR(__xludf.DUMMYFUNCTION("GOOGLETRANSLATE(A1065,""en"",""tr"")"),"bölme")</f>
        <v>bölme</v>
      </c>
    </row>
    <row r="1066">
      <c r="A1066" s="3" t="s">
        <v>1066</v>
      </c>
      <c r="B1066" s="4" t="str">
        <f>IFERROR(__xludf.DUMMYFUNCTION("GOOGLETRANSLATE(A1066,""en"",""tr"")"),"indigo")</f>
        <v>indigo</v>
      </c>
    </row>
    <row r="1067">
      <c r="A1067" s="3" t="s">
        <v>1067</v>
      </c>
      <c r="B1067" s="4" t="str">
        <f>IFERROR(__xludf.DUMMYFUNCTION("GOOGLETRANSLATE(A1067,""en"",""tr"")"),"önemsiz")</f>
        <v>önemsiz</v>
      </c>
    </row>
    <row r="1068">
      <c r="A1068" s="3" t="s">
        <v>1068</v>
      </c>
      <c r="B1068" s="4" t="str">
        <f>IFERROR(__xludf.DUMMYFUNCTION("GOOGLETRANSLATE(A1068,""en"",""tr"")"),"lidokain")</f>
        <v>lidokain</v>
      </c>
    </row>
    <row r="1069">
      <c r="A1069" s="3" t="s">
        <v>1069</v>
      </c>
      <c r="B1069" s="4" t="str">
        <f>IFERROR(__xludf.DUMMYFUNCTION("GOOGLETRANSLATE(A1069,""en"",""tr"")"),"köşk")</f>
        <v>köşk</v>
      </c>
    </row>
    <row r="1070">
      <c r="A1070" s="3" t="s">
        <v>1070</v>
      </c>
      <c r="B1070" s="4" t="str">
        <f>IFERROR(__xludf.DUMMYFUNCTION("GOOGLETRANSLATE(A1070,""en"",""tr"")"),"karşı istihbarat")</f>
        <v>karşı istihbarat</v>
      </c>
    </row>
    <row r="1071">
      <c r="A1071" s="3" t="s">
        <v>1071</v>
      </c>
      <c r="B1071" s="4" t="str">
        <f>IFERROR(__xludf.DUMMYFUNCTION("GOOGLETRANSLATE(A1071,""en"",""tr"")"),"tekeşlilik")</f>
        <v>tekeşlilik</v>
      </c>
    </row>
    <row r="1072">
      <c r="A1072" s="3" t="s">
        <v>1072</v>
      </c>
      <c r="B1072" s="4" t="str">
        <f>IFERROR(__xludf.DUMMYFUNCTION("GOOGLETRANSLATE(A1072,""en"",""tr"")"),"sintine")</f>
        <v>sintine</v>
      </c>
    </row>
    <row r="1073">
      <c r="A1073" s="3" t="s">
        <v>1073</v>
      </c>
      <c r="B1073" s="4" t="str">
        <f>IFERROR(__xludf.DUMMYFUNCTION("GOOGLETRANSLATE(A1073,""en"",""tr"")"),"macun gibi")</f>
        <v>macun gibi</v>
      </c>
    </row>
    <row r="1074">
      <c r="A1074" s="3" t="s">
        <v>1074</v>
      </c>
      <c r="B1074" s="4" t="str">
        <f>IFERROR(__xludf.DUMMYFUNCTION("GOOGLETRANSLATE(A1074,""en"",""tr"")"),"çırpmak")</f>
        <v>çırpmak</v>
      </c>
    </row>
    <row r="1075">
      <c r="A1075" s="3" t="s">
        <v>1075</v>
      </c>
      <c r="B1075" s="4" t="str">
        <f>IFERROR(__xludf.DUMMYFUNCTION("GOOGLETRANSLATE(A1075,""en"",""tr"")"),"temel")</f>
        <v>temel</v>
      </c>
    </row>
    <row r="1076">
      <c r="A1076" s="3" t="s">
        <v>1076</v>
      </c>
      <c r="B1076" s="4" t="str">
        <f>IFERROR(__xludf.DUMMYFUNCTION("GOOGLETRANSLATE(A1076,""en"",""tr"")"),"sapma")</f>
        <v>sapma</v>
      </c>
    </row>
    <row r="1077">
      <c r="A1077" s="3" t="s">
        <v>1077</v>
      </c>
      <c r="B1077" s="4" t="str">
        <f>IFERROR(__xludf.DUMMYFUNCTION("GOOGLETRANSLATE(A1077,""en"",""tr"")"),"küflü")</f>
        <v>küflü</v>
      </c>
    </row>
    <row r="1078">
      <c r="A1078" s="3" t="s">
        <v>1078</v>
      </c>
      <c r="B1078" s="4" t="str">
        <f>IFERROR(__xludf.DUMMYFUNCTION("GOOGLETRANSLATE(A1078,""en"",""tr"")"),"pastırma")</f>
        <v>pastırma</v>
      </c>
    </row>
    <row r="1079">
      <c r="A1079" s="3" t="s">
        <v>1079</v>
      </c>
      <c r="B1079" s="4" t="str">
        <f>IFERROR(__xludf.DUMMYFUNCTION("GOOGLETRANSLATE(A1079,""en"",""tr"")"),"karşılık")</f>
        <v>karşılık</v>
      </c>
    </row>
    <row r="1080">
      <c r="A1080" s="3" t="s">
        <v>1080</v>
      </c>
      <c r="B1080" s="4" t="str">
        <f>IFERROR(__xludf.DUMMYFUNCTION("GOOGLETRANSLATE(A1080,""en"",""tr"")"),"palet")</f>
        <v>palet</v>
      </c>
    </row>
    <row r="1081">
      <c r="A1081" s="3" t="s">
        <v>1081</v>
      </c>
      <c r="B1081" s="4" t="str">
        <f>IFERROR(__xludf.DUMMYFUNCTION("GOOGLETRANSLATE(A1081,""en"",""tr"")"),"fuar")</f>
        <v>fuar</v>
      </c>
    </row>
    <row r="1082">
      <c r="A1082" s="3" t="s">
        <v>1082</v>
      </c>
      <c r="B1082" s="4" t="str">
        <f>IFERROR(__xludf.DUMMYFUNCTION("GOOGLETRANSLATE(A1082,""en"",""tr"")"),"Wikipedia")</f>
        <v>Wikipedia</v>
      </c>
    </row>
    <row r="1083">
      <c r="A1083" s="3" t="s">
        <v>1083</v>
      </c>
      <c r="B1083" s="4" t="str">
        <f>IFERROR(__xludf.DUMMYFUNCTION("GOOGLETRANSLATE(A1083,""en"",""tr"")"),"komutan")</f>
        <v>komutan</v>
      </c>
    </row>
    <row r="1084">
      <c r="A1084" s="3" t="s">
        <v>1084</v>
      </c>
      <c r="B1084" s="4" t="str">
        <f>IFERROR(__xludf.DUMMYFUNCTION("GOOGLETRANSLATE(A1084,""en"",""tr"")"),"yeniden modellemek")</f>
        <v>yeniden modellemek</v>
      </c>
    </row>
    <row r="1085">
      <c r="A1085" s="3" t="s">
        <v>1085</v>
      </c>
      <c r="B1085" s="4" t="str">
        <f>IFERROR(__xludf.DUMMYFUNCTION("GOOGLETRANSLATE(A1085,""en"",""tr"")"),"karşı koymak")</f>
        <v>karşı koymak</v>
      </c>
    </row>
    <row r="1086">
      <c r="A1086" s="3" t="s">
        <v>1086</v>
      </c>
      <c r="B1086" s="4" t="str">
        <f>IFERROR(__xludf.DUMMYFUNCTION("GOOGLETRANSLATE(A1086,""en"",""tr"")"),"gesundheit")</f>
        <v>gesundheit</v>
      </c>
    </row>
    <row r="1087">
      <c r="A1087" s="3" t="s">
        <v>1087</v>
      </c>
      <c r="B1087" s="4" t="str">
        <f>IFERROR(__xludf.DUMMYFUNCTION("GOOGLETRANSLATE(A1087,""en"",""tr"")"),"Cezayir")</f>
        <v>Cezayir</v>
      </c>
    </row>
    <row r="1088">
      <c r="A1088" s="3" t="s">
        <v>1088</v>
      </c>
      <c r="B1088" s="4" t="str">
        <f>IFERROR(__xludf.DUMMYFUNCTION("GOOGLETRANSLATE(A1088,""en"",""tr"")"),"konuşmacı")</f>
        <v>konuşmacı</v>
      </c>
    </row>
    <row r="1089">
      <c r="A1089" s="3" t="s">
        <v>1089</v>
      </c>
      <c r="B1089" s="4" t="str">
        <f>IFERROR(__xludf.DUMMYFUNCTION("GOOGLETRANSLATE(A1089,""en"",""tr"")"),"Ravent")</f>
        <v>Ravent</v>
      </c>
    </row>
    <row r="1090">
      <c r="A1090" s="3" t="s">
        <v>1090</v>
      </c>
      <c r="B1090" s="4" t="str">
        <f>IFERROR(__xludf.DUMMYFUNCTION("GOOGLETRANSLATE(A1090,""en"",""tr"")"),"Simpleton")</f>
        <v>Simpleton</v>
      </c>
    </row>
    <row r="1091">
      <c r="A1091" s="3" t="s">
        <v>1091</v>
      </c>
      <c r="B1091" s="4" t="str">
        <f>IFERROR(__xludf.DUMMYFUNCTION("GOOGLETRANSLATE(A1091,""en"",""tr"")"),"seans")</f>
        <v>seans</v>
      </c>
    </row>
    <row r="1092">
      <c r="A1092" s="3" t="s">
        <v>1092</v>
      </c>
      <c r="B1092" s="4" t="str">
        <f>IFERROR(__xludf.DUMMYFUNCTION("GOOGLETRANSLATE(A1092,""en"",""tr"")"),"patates")</f>
        <v>patates</v>
      </c>
    </row>
    <row r="1093">
      <c r="A1093" s="3" t="s">
        <v>1093</v>
      </c>
      <c r="B1093" s="4" t="str">
        <f>IFERROR(__xludf.DUMMYFUNCTION("GOOGLETRANSLATE(A1093,""en"",""tr"")"),"Jaeger")</f>
        <v>Jaeger</v>
      </c>
    </row>
    <row r="1094">
      <c r="A1094" s="3" t="s">
        <v>1094</v>
      </c>
      <c r="B1094" s="4" t="str">
        <f>IFERROR(__xludf.DUMMYFUNCTION("GOOGLETRANSLATE(A1094,""en"",""tr"")"),"pano")</f>
        <v>pano</v>
      </c>
    </row>
    <row r="1095">
      <c r="A1095" s="3" t="s">
        <v>1095</v>
      </c>
      <c r="B1095" s="4" t="str">
        <f>IFERROR(__xludf.DUMMYFUNCTION("GOOGLETRANSLATE(A1095,""en"",""tr"")"),"havacı")</f>
        <v>havacı</v>
      </c>
    </row>
    <row r="1096">
      <c r="A1096" s="3" t="s">
        <v>1096</v>
      </c>
      <c r="B1096" s="4" t="str">
        <f>IFERROR(__xludf.DUMMYFUNCTION("GOOGLETRANSLATE(A1096,""en"",""tr"")"),"mozaik")</f>
        <v>mozaik</v>
      </c>
    </row>
    <row r="1097">
      <c r="A1097" s="3" t="s">
        <v>1097</v>
      </c>
      <c r="B1097" s="4" t="str">
        <f>IFERROR(__xludf.DUMMYFUNCTION("GOOGLETRANSLATE(A1097,""en"",""tr"")"),"yoğurt")</f>
        <v>yoğurt</v>
      </c>
    </row>
    <row r="1098">
      <c r="A1098" s="3" t="s">
        <v>1098</v>
      </c>
      <c r="B1098" s="4" t="str">
        <f>IFERROR(__xludf.DUMMYFUNCTION("GOOGLETRANSLATE(A1098,""en"",""tr"")"),"dikkate değer")</f>
        <v>dikkate değer</v>
      </c>
    </row>
    <row r="1099">
      <c r="A1099" s="3" t="s">
        <v>1099</v>
      </c>
      <c r="B1099" s="4" t="str">
        <f>IFERROR(__xludf.DUMMYFUNCTION("GOOGLETRANSLATE(A1099,""en"",""tr"")"),"tahtol")</f>
        <v>tahtol</v>
      </c>
    </row>
    <row r="1100">
      <c r="A1100" s="3" t="s">
        <v>1100</v>
      </c>
      <c r="B1100" s="4" t="str">
        <f>IFERROR(__xludf.DUMMYFUNCTION("GOOGLETRANSLATE(A1100,""en"",""tr"")"),"uykulu")</f>
        <v>uykulu</v>
      </c>
    </row>
    <row r="1101">
      <c r="A1101" s="3" t="s">
        <v>1101</v>
      </c>
      <c r="B1101" s="4" t="str">
        <f>IFERROR(__xludf.DUMMYFUNCTION("GOOGLETRANSLATE(A1101,""en"",""tr"")"),"uygun")</f>
        <v>uygun</v>
      </c>
    </row>
    <row r="1102">
      <c r="A1102" s="3" t="s">
        <v>1102</v>
      </c>
      <c r="B1102" s="4" t="str">
        <f>IFERROR(__xludf.DUMMYFUNCTION("GOOGLETRANSLATE(A1102,""en"",""tr"")"),"litre")</f>
        <v>litre</v>
      </c>
    </row>
    <row r="1103">
      <c r="A1103" s="3" t="s">
        <v>1103</v>
      </c>
      <c r="B1103" s="4" t="str">
        <f>IFERROR(__xludf.DUMMYFUNCTION("GOOGLETRANSLATE(A1103,""en"",""tr"")"),"Kam")</f>
        <v>Kam</v>
      </c>
    </row>
    <row r="1104">
      <c r="A1104" s="3" t="s">
        <v>1104</v>
      </c>
      <c r="B1104" s="4" t="str">
        <f>IFERROR(__xludf.DUMMYFUNCTION("GOOGLETRANSLATE(A1104,""en"",""tr"")"),"mikrofilm")</f>
        <v>mikrofilm</v>
      </c>
    </row>
    <row r="1105">
      <c r="A1105" s="3" t="s">
        <v>1105</v>
      </c>
      <c r="B1105" s="4" t="str">
        <f>IFERROR(__xludf.DUMMYFUNCTION("GOOGLETRANSLATE(A1105,""en"",""tr"")"),"taciz etmek")</f>
        <v>taciz etmek</v>
      </c>
    </row>
    <row r="1106">
      <c r="A1106" s="3" t="s">
        <v>1106</v>
      </c>
      <c r="B1106" s="4" t="str">
        <f>IFERROR(__xludf.DUMMYFUNCTION("GOOGLETRANSLATE(A1106,""en"",""tr"")"),"sefer tası")</f>
        <v>sefer tası</v>
      </c>
    </row>
    <row r="1107">
      <c r="A1107" s="3" t="s">
        <v>1107</v>
      </c>
      <c r="B1107" s="4" t="str">
        <f>IFERROR(__xludf.DUMMYFUNCTION("GOOGLETRANSLATE(A1107,""en"",""tr"")"),"sikiş")</f>
        <v>sikiş</v>
      </c>
    </row>
    <row r="1108">
      <c r="A1108" s="3" t="s">
        <v>1108</v>
      </c>
      <c r="B1108" s="4" t="str">
        <f>IFERROR(__xludf.DUMMYFUNCTION("GOOGLETRANSLATE(A1108,""en"",""tr"")"),"skor tahtası")</f>
        <v>skor tahtası</v>
      </c>
    </row>
    <row r="1109">
      <c r="A1109" s="3" t="s">
        <v>1109</v>
      </c>
      <c r="B1109" s="4" t="str">
        <f>IFERROR(__xludf.DUMMYFUNCTION("GOOGLETRANSLATE(A1109,""en"",""tr"")"),"polis")</f>
        <v>polis</v>
      </c>
    </row>
    <row r="1110">
      <c r="A1110" s="3" t="s">
        <v>1110</v>
      </c>
      <c r="B1110" s="4" t="str">
        <f>IFERROR(__xludf.DUMMYFUNCTION("GOOGLETRANSLATE(A1110,""en"",""tr"")"),"proaktif")</f>
        <v>proaktif</v>
      </c>
    </row>
    <row r="1111">
      <c r="A1111" s="3" t="s">
        <v>1111</v>
      </c>
      <c r="B1111" s="4" t="str">
        <f>IFERROR(__xludf.DUMMYFUNCTION("GOOGLETRANSLATE(A1111,""en"",""tr"")"),"hoparlör")</f>
        <v>hoparlör</v>
      </c>
    </row>
    <row r="1112">
      <c r="A1112" s="3" t="s">
        <v>1112</v>
      </c>
      <c r="B1112" s="4" t="str">
        <f>IFERROR(__xludf.DUMMYFUNCTION("GOOGLETRANSLATE(A1112,""en"",""tr"")"),"geçit")</f>
        <v>geçit</v>
      </c>
    </row>
    <row r="1113">
      <c r="A1113" s="3" t="s">
        <v>1113</v>
      </c>
      <c r="B1113" s="4" t="str">
        <f>IFERROR(__xludf.DUMMYFUNCTION("GOOGLETRANSLATE(A1113,""en"",""tr"")"),"diz kapağı")</f>
        <v>diz kapağı</v>
      </c>
    </row>
    <row r="1114">
      <c r="A1114" s="3" t="s">
        <v>1114</v>
      </c>
      <c r="B1114" s="4" t="str">
        <f>IFERROR(__xludf.DUMMYFUNCTION("GOOGLETRANSLATE(A1114,""en"",""tr"")"),"lapa")</f>
        <v>lapa</v>
      </c>
    </row>
    <row r="1115">
      <c r="A1115" s="3" t="s">
        <v>1115</v>
      </c>
      <c r="B1115" s="4" t="str">
        <f>IFERROR(__xludf.DUMMYFUNCTION("GOOGLETRANSLATE(A1115,""en"",""tr"")"),"Riverdale")</f>
        <v>Riverdale</v>
      </c>
    </row>
    <row r="1116">
      <c r="A1116" s="3" t="s">
        <v>1116</v>
      </c>
      <c r="B1116" s="4" t="str">
        <f>IFERROR(__xludf.DUMMYFUNCTION("GOOGLETRANSLATE(A1116,""en"",""tr"")"),"arka")</f>
        <v>arka</v>
      </c>
    </row>
    <row r="1117">
      <c r="A1117" s="3" t="s">
        <v>1117</v>
      </c>
      <c r="B1117" s="4" t="str">
        <f>IFERROR(__xludf.DUMMYFUNCTION("GOOGLETRANSLATE(A1117,""en"",""tr"")"),"ekranda")</f>
        <v>ekranda</v>
      </c>
    </row>
    <row r="1118">
      <c r="A1118" s="3" t="s">
        <v>1118</v>
      </c>
      <c r="B1118" s="4" t="str">
        <f>IFERROR(__xludf.DUMMYFUNCTION("GOOGLETRANSLATE(A1118,""en"",""tr"")"),"süpersonik")</f>
        <v>süpersonik</v>
      </c>
    </row>
    <row r="1119">
      <c r="A1119" s="3" t="s">
        <v>1119</v>
      </c>
      <c r="B1119" s="4" t="str">
        <f>IFERROR(__xludf.DUMMYFUNCTION("GOOGLETRANSLATE(A1119,""en"",""tr"")"),"barrio")</f>
        <v>barrio</v>
      </c>
    </row>
    <row r="1120">
      <c r="A1120" s="3" t="s">
        <v>1120</v>
      </c>
      <c r="B1120" s="4" t="str">
        <f>IFERROR(__xludf.DUMMYFUNCTION("GOOGLETRANSLATE(A1120,""en"",""tr"")"),"kalamar")</f>
        <v>kalamar</v>
      </c>
    </row>
    <row r="1121">
      <c r="A1121" s="3" t="s">
        <v>1121</v>
      </c>
      <c r="B1121" s="4" t="str">
        <f>IFERROR(__xludf.DUMMYFUNCTION("GOOGLETRANSLATE(A1121,""en"",""tr"")"),"Tribeca")</f>
        <v>Tribeca</v>
      </c>
    </row>
    <row r="1122">
      <c r="A1122" s="3" t="s">
        <v>1122</v>
      </c>
      <c r="B1122" s="4" t="str">
        <f>IFERROR(__xludf.DUMMYFUNCTION("GOOGLETRANSLATE(A1122,""en"",""tr"")"),"narenciye")</f>
        <v>narenciye</v>
      </c>
    </row>
    <row r="1123">
      <c r="A1123" s="3" t="s">
        <v>1123</v>
      </c>
      <c r="B1123" s="4" t="str">
        <f>IFERROR(__xludf.DUMMYFUNCTION("GOOGLETRANSLATE(A1123,""en"",""tr"")"),"mozzarella")</f>
        <v>mozzarella</v>
      </c>
    </row>
    <row r="1124">
      <c r="A1124" s="3" t="s">
        <v>1124</v>
      </c>
      <c r="B1124" s="4" t="str">
        <f>IFERROR(__xludf.DUMMYFUNCTION("GOOGLETRANSLATE(A1124,""en"",""tr"")"),"büyük ölçekli")</f>
        <v>büyük ölçekli</v>
      </c>
    </row>
    <row r="1125">
      <c r="A1125" s="3" t="s">
        <v>1125</v>
      </c>
      <c r="B1125" s="4" t="str">
        <f>IFERROR(__xludf.DUMMYFUNCTION("GOOGLETRANSLATE(A1125,""en"",""tr"")"),"şırıngalar")</f>
        <v>şırıngalar</v>
      </c>
    </row>
    <row r="1126">
      <c r="A1126" s="3" t="s">
        <v>1126</v>
      </c>
      <c r="B1126" s="4" t="str">
        <f>IFERROR(__xludf.DUMMYFUNCTION("GOOGLETRANSLATE(A1126,""en"",""tr"")"),"teorem")</f>
        <v>teorem</v>
      </c>
    </row>
    <row r="1127">
      <c r="A1127" s="3" t="s">
        <v>1127</v>
      </c>
      <c r="B1127" s="4" t="str">
        <f>IFERROR(__xludf.DUMMYFUNCTION("GOOGLETRANSLATE(A1127,""en"",""tr"")"),"arabacı")</f>
        <v>arabacı</v>
      </c>
    </row>
    <row r="1128">
      <c r="A1128" s="3" t="s">
        <v>1128</v>
      </c>
      <c r="B1128" s="4" t="str">
        <f>IFERROR(__xludf.DUMMYFUNCTION("GOOGLETRANSLATE(A1128,""en"",""tr"")"),"üfleme")</f>
        <v>üfleme</v>
      </c>
    </row>
    <row r="1129">
      <c r="A1129" s="3" t="s">
        <v>1129</v>
      </c>
      <c r="B1129" s="4" t="str">
        <f>IFERROR(__xludf.DUMMYFUNCTION("GOOGLETRANSLATE(A1129,""en"",""tr"")"),"kromozom")</f>
        <v>kromozom</v>
      </c>
    </row>
    <row r="1130">
      <c r="A1130" s="3" t="s">
        <v>1130</v>
      </c>
      <c r="B1130" s="4" t="str">
        <f>IFERROR(__xludf.DUMMYFUNCTION("GOOGLETRANSLATE(A1130,""en"",""tr"")"),"web kamerası")</f>
        <v>web kamerası</v>
      </c>
    </row>
    <row r="1131">
      <c r="A1131" s="3" t="s">
        <v>1131</v>
      </c>
      <c r="B1131" s="4" t="str">
        <f>IFERROR(__xludf.DUMMYFUNCTION("GOOGLETRANSLATE(A1131,""en"",""tr"")"),"yeterlik")</f>
        <v>yeterlik</v>
      </c>
    </row>
    <row r="1132">
      <c r="A1132" s="3" t="s">
        <v>1132</v>
      </c>
      <c r="B1132" s="4" t="str">
        <f>IFERROR(__xludf.DUMMYFUNCTION("GOOGLETRANSLATE(A1132,""en"",""tr"")"),"bilardo")</f>
        <v>bilardo</v>
      </c>
    </row>
    <row r="1133">
      <c r="A1133" s="3" t="s">
        <v>1133</v>
      </c>
      <c r="B1133" s="4" t="str">
        <f>IFERROR(__xludf.DUMMYFUNCTION("GOOGLETRANSLATE(A1133,""en"",""tr"")"),"senaryo yazarı")</f>
        <v>senaryo yazarı</v>
      </c>
    </row>
    <row r="1134">
      <c r="A1134" s="3" t="s">
        <v>1134</v>
      </c>
      <c r="B1134" s="4" t="str">
        <f>IFERROR(__xludf.DUMMYFUNCTION("GOOGLETRANSLATE(A1134,""en"",""tr"")"),"küstah")</f>
        <v>küstah</v>
      </c>
    </row>
    <row r="1135">
      <c r="A1135" s="3" t="s">
        <v>1135</v>
      </c>
      <c r="B1135" s="4" t="str">
        <f>IFERROR(__xludf.DUMMYFUNCTION("GOOGLETRANSLATE(A1135,""en"",""tr"")"),"eğilimli")</f>
        <v>eğilimli</v>
      </c>
    </row>
    <row r="1136">
      <c r="A1136" s="3" t="s">
        <v>1136</v>
      </c>
      <c r="B1136" s="4" t="str">
        <f>IFERROR(__xludf.DUMMYFUNCTION("GOOGLETRANSLATE(A1136,""en"",""tr"")"),"Boğazı Jeti")</f>
        <v>Boğazı Jeti</v>
      </c>
    </row>
    <row r="1137">
      <c r="A1137" s="3" t="s">
        <v>1137</v>
      </c>
      <c r="B1137" s="4" t="str">
        <f>IFERROR(__xludf.DUMMYFUNCTION("GOOGLETRANSLATE(A1137,""en"",""tr"")"),"Balkanlar")</f>
        <v>Balkanlar</v>
      </c>
    </row>
    <row r="1138">
      <c r="A1138" s="3" t="s">
        <v>1138</v>
      </c>
      <c r="B1138" s="4" t="str">
        <f>IFERROR(__xludf.DUMMYFUNCTION("GOOGLETRANSLATE(A1138,""en"",""tr"")"),"Sonuçlandırmak")</f>
        <v>Sonuçlandırmak</v>
      </c>
    </row>
    <row r="1139">
      <c r="A1139" s="3" t="s">
        <v>1139</v>
      </c>
      <c r="B1139" s="4" t="str">
        <f>IFERROR(__xludf.DUMMYFUNCTION("GOOGLETRANSLATE(A1139,""en"",""tr"")"),"Musa")</f>
        <v>Musa</v>
      </c>
    </row>
    <row r="1140">
      <c r="A1140" s="3" t="s">
        <v>1140</v>
      </c>
      <c r="B1140" s="4" t="str">
        <f>IFERROR(__xludf.DUMMYFUNCTION("GOOGLETRANSLATE(A1140,""en"",""tr"")"),"planetaryum")</f>
        <v>planetaryum</v>
      </c>
    </row>
    <row r="1141">
      <c r="A1141" s="3" t="s">
        <v>1141</v>
      </c>
      <c r="B1141" s="4" t="str">
        <f>IFERROR(__xludf.DUMMYFUNCTION("GOOGLETRANSLATE(A1141,""en"",""tr"")"),"taksi")</f>
        <v>taksi</v>
      </c>
    </row>
    <row r="1142">
      <c r="A1142" s="3" t="s">
        <v>1142</v>
      </c>
      <c r="B1142" s="4" t="str">
        <f>IFERROR(__xludf.DUMMYFUNCTION("GOOGLETRANSLATE(A1142,""en"",""tr"")"),"tavsiye")</f>
        <v>tavsiye</v>
      </c>
    </row>
    <row r="1143">
      <c r="A1143" s="3" t="s">
        <v>1143</v>
      </c>
      <c r="B1143" s="4" t="str">
        <f>IFERROR(__xludf.DUMMYFUNCTION("GOOGLETRANSLATE(A1143,""en"",""tr"")"),"mook")</f>
        <v>mook</v>
      </c>
    </row>
    <row r="1144">
      <c r="A1144" s="3" t="s">
        <v>1144</v>
      </c>
      <c r="B1144" s="4" t="str">
        <f>IFERROR(__xludf.DUMMYFUNCTION("GOOGLETRANSLATE(A1144,""en"",""tr"")"),"ope")</f>
        <v>ope</v>
      </c>
    </row>
    <row r="1145">
      <c r="A1145" s="3" t="s">
        <v>1145</v>
      </c>
      <c r="B1145" s="4" t="str">
        <f>IFERROR(__xludf.DUMMYFUNCTION("GOOGLETRANSLATE(A1145,""en"",""tr"")"),"saha dışı")</f>
        <v>saha dışı</v>
      </c>
    </row>
    <row r="1146">
      <c r="A1146" s="3" t="s">
        <v>1146</v>
      </c>
      <c r="B1146" s="4" t="str">
        <f>IFERROR(__xludf.DUMMYFUNCTION("GOOGLETRANSLATE(A1146,""en"",""tr"")"),"stoklamak")</f>
        <v>stoklamak</v>
      </c>
    </row>
    <row r="1147">
      <c r="A1147" s="3" t="s">
        <v>1147</v>
      </c>
      <c r="B1147" s="4" t="str">
        <f>IFERROR(__xludf.DUMMYFUNCTION("GOOGLETRANSLATE(A1147,""en"",""tr"")"),"Çay bardağı")</f>
        <v>Çay bardağı</v>
      </c>
    </row>
    <row r="1148">
      <c r="A1148" s="3" t="s">
        <v>1148</v>
      </c>
      <c r="B1148" s="4" t="str">
        <f>IFERROR(__xludf.DUMMYFUNCTION("GOOGLETRANSLATE(A1148,""en"",""tr"")"),"banal")</f>
        <v>banal</v>
      </c>
    </row>
    <row r="1149">
      <c r="A1149" s="3" t="s">
        <v>1149</v>
      </c>
      <c r="B1149" s="4" t="str">
        <f>IFERROR(__xludf.DUMMYFUNCTION("GOOGLETRANSLATE(A1149,""en"",""tr"")"),"akrobat")</f>
        <v>akrobat</v>
      </c>
    </row>
    <row r="1150">
      <c r="A1150" s="3" t="s">
        <v>1150</v>
      </c>
      <c r="B1150" s="4" t="str">
        <f>IFERROR(__xludf.DUMMYFUNCTION("GOOGLETRANSLATE(A1150,""en"",""tr"")"),"gat")</f>
        <v>gat</v>
      </c>
    </row>
    <row r="1151">
      <c r="A1151" s="3" t="s">
        <v>1151</v>
      </c>
      <c r="B1151" s="4" t="str">
        <f>IFERROR(__xludf.DUMMYFUNCTION("GOOGLETRANSLATE(A1151,""en"",""tr"")"),"mevduat")</f>
        <v>mevduat</v>
      </c>
    </row>
    <row r="1152">
      <c r="A1152" s="3" t="s">
        <v>1152</v>
      </c>
      <c r="B1152" s="4" t="str">
        <f>IFERROR(__xludf.DUMMYFUNCTION("GOOGLETRANSLATE(A1152,""en"",""tr"")"),"alt metin")</f>
        <v>alt metin</v>
      </c>
    </row>
    <row r="1153">
      <c r="A1153" s="3" t="s">
        <v>1153</v>
      </c>
      <c r="B1153" s="4" t="str">
        <f>IFERROR(__xludf.DUMMYFUNCTION("GOOGLETRANSLATE(A1153,""en"",""tr"")"),"Indochina")</f>
        <v>Indochina</v>
      </c>
    </row>
    <row r="1154">
      <c r="A1154" s="3" t="s">
        <v>1154</v>
      </c>
      <c r="B1154" s="4" t="str">
        <f>IFERROR(__xludf.DUMMYFUNCTION("GOOGLETRANSLATE(A1154,""en"",""tr"")"),"psikanaliz")</f>
        <v>psikanaliz</v>
      </c>
    </row>
    <row r="1155">
      <c r="A1155" s="3" t="s">
        <v>1155</v>
      </c>
      <c r="B1155" s="4" t="str">
        <f>IFERROR(__xludf.DUMMYFUNCTION("GOOGLETRANSLATE(A1155,""en"",""tr"")"),"açılış konuşması")</f>
        <v>açılış konuşması</v>
      </c>
    </row>
    <row r="1156">
      <c r="A1156" s="3" t="s">
        <v>1156</v>
      </c>
      <c r="B1156" s="4" t="str">
        <f>IFERROR(__xludf.DUMMYFUNCTION("GOOGLETRANSLATE(A1156,""en"",""tr"")"),"peri")</f>
        <v>peri</v>
      </c>
    </row>
    <row r="1157">
      <c r="A1157" s="3" t="s">
        <v>1157</v>
      </c>
      <c r="B1157" s="4" t="str">
        <f>IFERROR(__xludf.DUMMYFUNCTION("GOOGLETRANSLATE(A1157,""en"",""tr"")"),"idealizm")</f>
        <v>idealizm</v>
      </c>
    </row>
    <row r="1158">
      <c r="A1158" s="3" t="s">
        <v>1158</v>
      </c>
      <c r="B1158" s="4" t="str">
        <f>IFERROR(__xludf.DUMMYFUNCTION("GOOGLETRANSLATE(A1158,""en"",""tr"")"),"öncü")</f>
        <v>öncü</v>
      </c>
    </row>
    <row r="1159">
      <c r="A1159" s="3" t="s">
        <v>1159</v>
      </c>
      <c r="B1159" s="4" t="str">
        <f>IFERROR(__xludf.DUMMYFUNCTION("GOOGLETRANSLATE(A1159,""en"",""tr"")"),"karmel")</f>
        <v>karmel</v>
      </c>
    </row>
    <row r="1160">
      <c r="A1160" s="3" t="s">
        <v>1160</v>
      </c>
      <c r="B1160" s="4" t="str">
        <f>IFERROR(__xludf.DUMMYFUNCTION("GOOGLETRANSLATE(A1160,""en"",""tr"")"),"nehir kıyısı")</f>
        <v>nehir kıyısı</v>
      </c>
    </row>
    <row r="1161">
      <c r="A1161" s="3" t="s">
        <v>1161</v>
      </c>
      <c r="B1161" s="4" t="str">
        <f>IFERROR(__xludf.DUMMYFUNCTION("GOOGLETRANSLATE(A1161,""en"",""tr"")"),"şiir")</f>
        <v>şiir</v>
      </c>
    </row>
    <row r="1162">
      <c r="A1162" s="3" t="s">
        <v>1162</v>
      </c>
      <c r="B1162" s="4" t="str">
        <f>IFERROR(__xludf.DUMMYFUNCTION("GOOGLETRANSLATE(A1162,""en"",""tr"")"),"ankara")</f>
        <v>ankara</v>
      </c>
    </row>
    <row r="1163">
      <c r="A1163" s="3" t="s">
        <v>1163</v>
      </c>
      <c r="B1163" s="4" t="str">
        <f>IFERROR(__xludf.DUMMYFUNCTION("GOOGLETRANSLATE(A1163,""en"",""tr"")"),"Kazan")</f>
        <v>Kazan</v>
      </c>
    </row>
    <row r="1164">
      <c r="A1164" s="3" t="s">
        <v>1164</v>
      </c>
      <c r="B1164" s="4" t="str">
        <f>IFERROR(__xludf.DUMMYFUNCTION("GOOGLETRANSLATE(A1164,""en"",""tr"")"),"metodoloji")</f>
        <v>metodoloji</v>
      </c>
    </row>
    <row r="1165">
      <c r="A1165" s="3" t="s">
        <v>1165</v>
      </c>
      <c r="B1165" s="4" t="str">
        <f>IFERROR(__xludf.DUMMYFUNCTION("GOOGLETRANSLATE(A1165,""en"",""tr"")"),"yarı final")</f>
        <v>yarı final</v>
      </c>
    </row>
    <row r="1166">
      <c r="A1166" s="3" t="s">
        <v>1166</v>
      </c>
      <c r="B1166" s="4" t="str">
        <f>IFERROR(__xludf.DUMMYFUNCTION("GOOGLETRANSLATE(A1166,""en"",""tr"")"),"Witsec")</f>
        <v>Witsec</v>
      </c>
    </row>
    <row r="1167">
      <c r="A1167" s="3" t="s">
        <v>1167</v>
      </c>
      <c r="B1167" s="4" t="str">
        <f>IFERROR(__xludf.DUMMYFUNCTION("GOOGLETRANSLATE(A1167,""en"",""tr"")"),"lamba direği")</f>
        <v>lamba direği</v>
      </c>
    </row>
    <row r="1168">
      <c r="A1168" s="3" t="s">
        <v>1168</v>
      </c>
      <c r="B1168" s="4" t="str">
        <f>IFERROR(__xludf.DUMMYFUNCTION("GOOGLETRANSLATE(A1168,""en"",""tr"")"),"Turnbull")</f>
        <v>Turnbull</v>
      </c>
    </row>
    <row r="1169">
      <c r="A1169" s="3" t="s">
        <v>1169</v>
      </c>
      <c r="B1169" s="4" t="str">
        <f>IFERROR(__xludf.DUMMYFUNCTION("GOOGLETRANSLATE(A1169,""en"",""tr"")"),"yukarı çıkmış")</f>
        <v>yukarı çıkmış</v>
      </c>
    </row>
    <row r="1170">
      <c r="A1170" s="3" t="s">
        <v>1170</v>
      </c>
      <c r="B1170" s="4" t="str">
        <f>IFERROR(__xludf.DUMMYFUNCTION("GOOGLETRANSLATE(A1170,""en"",""tr"")"),"üniforma")</f>
        <v>üniforma</v>
      </c>
    </row>
    <row r="1171">
      <c r="A1171" s="3" t="s">
        <v>1171</v>
      </c>
      <c r="B1171" s="4" t="str">
        <f>IFERROR(__xludf.DUMMYFUNCTION("GOOGLETRANSLATE(A1171,""en"",""tr"")"),"sone")</f>
        <v>sone</v>
      </c>
    </row>
    <row r="1172">
      <c r="A1172" s="3" t="s">
        <v>1172</v>
      </c>
      <c r="B1172" s="4" t="str">
        <f>IFERROR(__xludf.DUMMYFUNCTION("GOOGLETRANSLATE(A1172,""en"",""tr"")"),"tekrar kontrol etmek")</f>
        <v>tekrar kontrol etmek</v>
      </c>
    </row>
    <row r="1173">
      <c r="A1173" s="3" t="s">
        <v>1173</v>
      </c>
      <c r="B1173" s="4" t="str">
        <f>IFERROR(__xludf.DUMMYFUNCTION("GOOGLETRANSLATE(A1173,""en"",""tr"")"),"istatistik")</f>
        <v>istatistik</v>
      </c>
    </row>
    <row r="1174">
      <c r="A1174" s="3" t="s">
        <v>1174</v>
      </c>
      <c r="B1174" s="4" t="str">
        <f>IFERROR(__xludf.DUMMYFUNCTION("GOOGLETRANSLATE(A1174,""en"",""tr"")"),"küçük kapı")</f>
        <v>küçük kapı</v>
      </c>
    </row>
    <row r="1175">
      <c r="A1175" s="3" t="s">
        <v>1175</v>
      </c>
      <c r="B1175" s="4" t="str">
        <f>IFERROR(__xludf.DUMMYFUNCTION("GOOGLETRANSLATE(A1175,""en"",""tr"")"),"bu")</f>
        <v>bu</v>
      </c>
    </row>
    <row r="1176">
      <c r="A1176" s="3" t="s">
        <v>1176</v>
      </c>
      <c r="B1176" s="4" t="str">
        <f>IFERROR(__xludf.DUMMYFUNCTION("GOOGLETRANSLATE(A1176,""en"",""tr"")"),"gaffer")</f>
        <v>gaffer</v>
      </c>
    </row>
    <row r="1177">
      <c r="A1177" s="3" t="s">
        <v>1177</v>
      </c>
      <c r="B1177" s="4" t="str">
        <f>IFERROR(__xludf.DUMMYFUNCTION("GOOGLETRANSLATE(A1177,""en"",""tr"")"),"kohl")</f>
        <v>kohl</v>
      </c>
    </row>
    <row r="1178">
      <c r="A1178" s="3" t="s">
        <v>1178</v>
      </c>
      <c r="B1178" s="4" t="str">
        <f>IFERROR(__xludf.DUMMYFUNCTION("GOOGLETRANSLATE(A1178,""en"",""tr"")"),"alastair")</f>
        <v>alastair</v>
      </c>
    </row>
    <row r="1179">
      <c r="A1179" s="3" t="s">
        <v>1179</v>
      </c>
      <c r="B1179" s="4" t="str">
        <f>IFERROR(__xludf.DUMMYFUNCTION("GOOGLETRANSLATE(A1179,""en"",""tr"")"),"karakterize etmek")</f>
        <v>karakterize etmek</v>
      </c>
    </row>
    <row r="1180">
      <c r="A1180" s="3" t="s">
        <v>1180</v>
      </c>
      <c r="B1180" s="4" t="str">
        <f>IFERROR(__xludf.DUMMYFUNCTION("GOOGLETRANSLATE(A1180,""en"",""tr"")"),"siyahlık")</f>
        <v>siyahlık</v>
      </c>
    </row>
    <row r="1181">
      <c r="A1181" s="3" t="s">
        <v>1181</v>
      </c>
      <c r="B1181" s="4" t="str">
        <f>IFERROR(__xludf.DUMMYFUNCTION("GOOGLETRANSLATE(A1181,""en"",""tr"")"),"Katoliklik")</f>
        <v>Katoliklik</v>
      </c>
    </row>
    <row r="1182">
      <c r="A1182" s="3" t="s">
        <v>1182</v>
      </c>
      <c r="B1182" s="4" t="str">
        <f>IFERROR(__xludf.DUMMYFUNCTION("GOOGLETRANSLATE(A1182,""en"",""tr"")"),"bruges")</f>
        <v>bruges</v>
      </c>
    </row>
    <row r="1183">
      <c r="A1183" s="3" t="s">
        <v>1183</v>
      </c>
      <c r="B1183" s="4" t="str">
        <f>IFERROR(__xludf.DUMMYFUNCTION("GOOGLETRANSLATE(A1183,""en"",""tr"")"),"fiili")</f>
        <v>fiili</v>
      </c>
    </row>
    <row r="1184">
      <c r="A1184" s="3" t="s">
        <v>1184</v>
      </c>
      <c r="B1184" s="4" t="str">
        <f>IFERROR(__xludf.DUMMYFUNCTION("GOOGLETRANSLATE(A1184,""en"",""tr"")"),"panikli")</f>
        <v>panikli</v>
      </c>
    </row>
    <row r="1185">
      <c r="A1185" s="3" t="s">
        <v>1185</v>
      </c>
      <c r="B1185" s="4" t="str">
        <f>IFERROR(__xludf.DUMMYFUNCTION("GOOGLETRANSLATE(A1185,""en"",""tr"")"),"şeker adam")</f>
        <v>şeker adam</v>
      </c>
    </row>
    <row r="1186">
      <c r="A1186" s="3" t="s">
        <v>1186</v>
      </c>
      <c r="B1186" s="4" t="str">
        <f>IFERROR(__xludf.DUMMYFUNCTION("GOOGLETRANSLATE(A1186,""en"",""tr"")"),"Metodist")</f>
        <v>Metodist</v>
      </c>
    </row>
    <row r="1187">
      <c r="A1187" s="3" t="s">
        <v>1187</v>
      </c>
      <c r="B1187" s="4" t="str">
        <f>IFERROR(__xludf.DUMMYFUNCTION("GOOGLETRANSLATE(A1187,""en"",""tr"")"),"vezir")</f>
        <v>vezir</v>
      </c>
    </row>
    <row r="1188">
      <c r="A1188" s="3" t="s">
        <v>1188</v>
      </c>
      <c r="B1188" s="4" t="str">
        <f>IFERROR(__xludf.DUMMYFUNCTION("GOOGLETRANSLATE(A1188,""en"",""tr"")"),"enerji")</f>
        <v>enerji</v>
      </c>
    </row>
    <row r="1189">
      <c r="A1189" s="3" t="s">
        <v>1189</v>
      </c>
      <c r="B1189" s="4" t="str">
        <f>IFERROR(__xludf.DUMMYFUNCTION("GOOGLETRANSLATE(A1189,""en"",""tr"")"),"küçümseyen")</f>
        <v>küçümseyen</v>
      </c>
    </row>
    <row r="1190">
      <c r="A1190" s="3" t="s">
        <v>1190</v>
      </c>
      <c r="B1190" s="4" t="str">
        <f>IFERROR(__xludf.DUMMYFUNCTION("GOOGLETRANSLATE(A1190,""en"",""tr"")"),"ses geçirmez")</f>
        <v>ses geçirmez</v>
      </c>
    </row>
    <row r="1191">
      <c r="A1191" s="3" t="s">
        <v>1191</v>
      </c>
      <c r="B1191" s="4" t="str">
        <f>IFERROR(__xludf.DUMMYFUNCTION("GOOGLETRANSLATE(A1191,""en"",""tr"")"),"ıstırap")</f>
        <v>ıstırap</v>
      </c>
    </row>
    <row r="1192">
      <c r="A1192" s="3" t="s">
        <v>1192</v>
      </c>
      <c r="B1192" s="4" t="str">
        <f>IFERROR(__xludf.DUMMYFUNCTION("GOOGLETRANSLATE(A1192,""en"",""tr"")"),"kalıplama")</f>
        <v>kalıplama</v>
      </c>
    </row>
    <row r="1193">
      <c r="A1193" s="3" t="s">
        <v>1193</v>
      </c>
      <c r="B1193" s="4" t="str">
        <f>IFERROR(__xludf.DUMMYFUNCTION("GOOGLETRANSLATE(A1193,""en"",""tr"")"),"Vidya")</f>
        <v>Vidya</v>
      </c>
    </row>
    <row r="1194">
      <c r="A1194" s="3" t="s">
        <v>1194</v>
      </c>
      <c r="B1194" s="4" t="str">
        <f>IFERROR(__xludf.DUMMYFUNCTION("GOOGLETRANSLATE(A1194,""en"",""tr"")"),"hacienda")</f>
        <v>hacienda</v>
      </c>
    </row>
    <row r="1195">
      <c r="A1195" s="3" t="s">
        <v>1195</v>
      </c>
      <c r="B1195" s="4" t="str">
        <f>IFERROR(__xludf.DUMMYFUNCTION("GOOGLETRANSLATE(A1195,""en"",""tr"")"),"nazar")</f>
        <v>nazar</v>
      </c>
    </row>
    <row r="1196">
      <c r="A1196" s="3" t="s">
        <v>1196</v>
      </c>
      <c r="B1196" s="4" t="str">
        <f>IFERROR(__xludf.DUMMYFUNCTION("GOOGLETRANSLATE(A1196,""en"",""tr"")"),"yıldız tabanı")</f>
        <v>yıldız tabanı</v>
      </c>
    </row>
    <row r="1197">
      <c r="A1197" s="3" t="s">
        <v>1197</v>
      </c>
      <c r="B1197" s="4" t="str">
        <f>IFERROR(__xludf.DUMMYFUNCTION("GOOGLETRANSLATE(A1197,""en"",""tr"")"),"pantheon")</f>
        <v>pantheon</v>
      </c>
    </row>
    <row r="1198">
      <c r="A1198" s="3" t="s">
        <v>1198</v>
      </c>
      <c r="B1198" s="4" t="str">
        <f>IFERROR(__xludf.DUMMYFUNCTION("GOOGLETRANSLATE(A1198,""en"",""tr"")"),"şişmiş")</f>
        <v>şişmiş</v>
      </c>
    </row>
    <row r="1199">
      <c r="A1199" s="3" t="s">
        <v>1199</v>
      </c>
      <c r="B1199" s="4" t="str">
        <f>IFERROR(__xludf.DUMMYFUNCTION("GOOGLETRANSLATE(A1199,""en"",""tr"")"),"şeyl")</f>
        <v>şeyl</v>
      </c>
    </row>
    <row r="1200">
      <c r="A1200" s="3" t="s">
        <v>1200</v>
      </c>
      <c r="B1200" s="4" t="str">
        <f>IFERROR(__xludf.DUMMYFUNCTION("GOOGLETRANSLATE(A1200,""en"",""tr"")"),"clave")</f>
        <v>clave</v>
      </c>
    </row>
    <row r="1201">
      <c r="A1201" s="3" t="s">
        <v>1201</v>
      </c>
      <c r="B1201" s="4" t="str">
        <f>IFERROR(__xludf.DUMMYFUNCTION("GOOGLETRANSLATE(A1201,""en"",""tr"")"),"ayakkabı kutusu")</f>
        <v>ayakkabı kutusu</v>
      </c>
    </row>
    <row r="1202">
      <c r="A1202" s="3" t="s">
        <v>1202</v>
      </c>
      <c r="B1202" s="4" t="str">
        <f>IFERROR(__xludf.DUMMYFUNCTION("GOOGLETRANSLATE(A1202,""en"",""tr"")"),"kaçakçı")</f>
        <v>kaçakçı</v>
      </c>
    </row>
    <row r="1203">
      <c r="A1203" s="3" t="s">
        <v>1203</v>
      </c>
      <c r="B1203" s="4" t="str">
        <f>IFERROR(__xludf.DUMMYFUNCTION("GOOGLETRANSLATE(A1203,""en"",""tr"")"),"spatula")</f>
        <v>spatula</v>
      </c>
    </row>
    <row r="1204">
      <c r="A1204" s="3" t="s">
        <v>1204</v>
      </c>
      <c r="B1204" s="4" t="str">
        <f>IFERROR(__xludf.DUMMYFUNCTION("GOOGLETRANSLATE(A1204,""en"",""tr"")"),"canlandırmak")</f>
        <v>canlandırmak</v>
      </c>
    </row>
    <row r="1205">
      <c r="A1205" s="3" t="s">
        <v>1205</v>
      </c>
      <c r="B1205" s="4" t="str">
        <f>IFERROR(__xludf.DUMMYFUNCTION("GOOGLETRANSLATE(A1205,""en"",""tr"")"),"şekerleme")</f>
        <v>şekerleme</v>
      </c>
    </row>
    <row r="1206">
      <c r="A1206" s="3" t="s">
        <v>1206</v>
      </c>
      <c r="B1206" s="4" t="str">
        <f>IFERROR(__xludf.DUMMYFUNCTION("GOOGLETRANSLATE(A1206,""en"",""tr"")"),"Kızarmış ekmek")</f>
        <v>Kızarmış ekmek</v>
      </c>
    </row>
    <row r="1207">
      <c r="A1207" s="3" t="s">
        <v>1207</v>
      </c>
      <c r="B1207" s="4" t="str">
        <f>IFERROR(__xludf.DUMMYFUNCTION("GOOGLETRANSLATE(A1207,""en"",""tr"")"),"cray")</f>
        <v>cray</v>
      </c>
    </row>
    <row r="1208">
      <c r="A1208" s="3" t="s">
        <v>1208</v>
      </c>
      <c r="B1208" s="4" t="str">
        <f>IFERROR(__xludf.DUMMYFUNCTION("GOOGLETRANSLATE(A1208,""en"",""tr"")"),"usta")</f>
        <v>usta</v>
      </c>
    </row>
    <row r="1209">
      <c r="A1209" s="3" t="s">
        <v>1209</v>
      </c>
      <c r="B1209" s="4" t="str">
        <f>IFERROR(__xludf.DUMMYFUNCTION("GOOGLETRANSLATE(A1209,""en"",""tr"")"),"periyodik olarak")</f>
        <v>periyodik olarak</v>
      </c>
    </row>
    <row r="1210">
      <c r="A1210" s="3" t="s">
        <v>1210</v>
      </c>
      <c r="B1210" s="4" t="str">
        <f>IFERROR(__xludf.DUMMYFUNCTION("GOOGLETRANSLATE(A1210,""en"",""tr"")"),"Gaylord")</f>
        <v>Gaylord</v>
      </c>
    </row>
    <row r="1211">
      <c r="A1211" s="3" t="s">
        <v>1211</v>
      </c>
      <c r="B1211" s="4" t="str">
        <f>IFERROR(__xludf.DUMMYFUNCTION("GOOGLETRANSLATE(A1211,""en"",""tr"")"),"acımasız")</f>
        <v>acımasız</v>
      </c>
    </row>
    <row r="1212">
      <c r="A1212" s="3" t="s">
        <v>1212</v>
      </c>
      <c r="B1212" s="4" t="str">
        <f>IFERROR(__xludf.DUMMYFUNCTION("GOOGLETRANSLATE(A1212,""en"",""tr"")"),"çirkin")</f>
        <v>çirkin</v>
      </c>
    </row>
    <row r="1213">
      <c r="A1213" s="3" t="s">
        <v>1213</v>
      </c>
      <c r="B1213" s="4" t="str">
        <f>IFERROR(__xludf.DUMMYFUNCTION("GOOGLETRANSLATE(A1213,""en"",""tr"")"),"ekinoks")</f>
        <v>ekinoks</v>
      </c>
    </row>
    <row r="1214">
      <c r="A1214" s="3" t="s">
        <v>1214</v>
      </c>
      <c r="B1214" s="4" t="str">
        <f>IFERROR(__xludf.DUMMYFUNCTION("GOOGLETRANSLATE(A1214,""en"",""tr"")"),"çökme")</f>
        <v>çökme</v>
      </c>
    </row>
    <row r="1215">
      <c r="A1215" s="3" t="s">
        <v>1215</v>
      </c>
      <c r="B1215" s="4" t="str">
        <f>IFERROR(__xludf.DUMMYFUNCTION("GOOGLETRANSLATE(A1215,""en"",""tr"")"),"ön cam")</f>
        <v>ön cam</v>
      </c>
    </row>
    <row r="1216">
      <c r="A1216" s="3" t="s">
        <v>1216</v>
      </c>
      <c r="B1216" s="4" t="str">
        <f>IFERROR(__xludf.DUMMYFUNCTION("GOOGLETRANSLATE(A1216,""en"",""tr"")"),"engelleyici")</f>
        <v>engelleyici</v>
      </c>
    </row>
    <row r="1217">
      <c r="A1217" s="3" t="s">
        <v>1217</v>
      </c>
      <c r="B1217" s="4" t="str">
        <f>IFERROR(__xludf.DUMMYFUNCTION("GOOGLETRANSLATE(A1217,""en"",""tr"")"),"kapak")</f>
        <v>kapak</v>
      </c>
    </row>
    <row r="1218">
      <c r="A1218" s="3" t="s">
        <v>1218</v>
      </c>
      <c r="B1218" s="4" t="str">
        <f>IFERROR(__xludf.DUMMYFUNCTION("GOOGLETRANSLATE(A1218,""en"",""tr"")"),"Düğme")</f>
        <v>Düğme</v>
      </c>
    </row>
    <row r="1219">
      <c r="A1219" s="3" t="s">
        <v>1219</v>
      </c>
      <c r="B1219" s="4" t="str">
        <f>IFERROR(__xludf.DUMMYFUNCTION("GOOGLETRANSLATE(A1219,""en"",""tr"")"),"su aygırı")</f>
        <v>su aygırı</v>
      </c>
    </row>
    <row r="1220">
      <c r="A1220" s="3" t="s">
        <v>1220</v>
      </c>
      <c r="B1220" s="4" t="str">
        <f>IFERROR(__xludf.DUMMYFUNCTION("GOOGLETRANSLATE(A1220,""en"",""tr"")"),"pally")</f>
        <v>pally</v>
      </c>
    </row>
    <row r="1221">
      <c r="A1221" s="3" t="s">
        <v>1221</v>
      </c>
      <c r="B1221" s="4" t="str">
        <f>IFERROR(__xludf.DUMMYFUNCTION("GOOGLETRANSLATE(A1221,""en"",""tr"")"),"kampo")</f>
        <v>kampo</v>
      </c>
    </row>
    <row r="1222">
      <c r="A1222" s="3" t="s">
        <v>1222</v>
      </c>
      <c r="B1222" s="4" t="str">
        <f>IFERROR(__xludf.DUMMYFUNCTION("GOOGLETRANSLATE(A1222,""en"",""tr"")"),"hantal")</f>
        <v>hantal</v>
      </c>
    </row>
    <row r="1223">
      <c r="A1223" s="3" t="s">
        <v>1223</v>
      </c>
      <c r="B1223" s="4" t="str">
        <f>IFERROR(__xludf.DUMMYFUNCTION("GOOGLETRANSLATE(A1223,""en"",""tr"")"),"atamak")</f>
        <v>atamak</v>
      </c>
    </row>
    <row r="1224">
      <c r="A1224" s="3" t="s">
        <v>1224</v>
      </c>
      <c r="B1224" s="4" t="str">
        <f>IFERROR(__xludf.DUMMYFUNCTION("GOOGLETRANSLATE(A1224,""en"",""tr"")"),"evrensel olarak")</f>
        <v>evrensel olarak</v>
      </c>
    </row>
    <row r="1225">
      <c r="A1225" s="3" t="s">
        <v>1225</v>
      </c>
      <c r="B1225" s="4" t="str">
        <f>IFERROR(__xludf.DUMMYFUNCTION("GOOGLETRANSLATE(A1225,""en"",""tr"")"),"vites kutusu")</f>
        <v>vites kutusu</v>
      </c>
    </row>
    <row r="1226">
      <c r="A1226" s="3" t="s">
        <v>1226</v>
      </c>
      <c r="B1226" s="4" t="str">
        <f>IFERROR(__xludf.DUMMYFUNCTION("GOOGLETRANSLATE(A1226,""en"",""tr"")"),"iskelet")</f>
        <v>iskelet</v>
      </c>
    </row>
    <row r="1227">
      <c r="A1227" s="3" t="s">
        <v>1227</v>
      </c>
      <c r="B1227" s="4" t="str">
        <f>IFERROR(__xludf.DUMMYFUNCTION("GOOGLETRANSLATE(A1227,""en"",""tr"")"),"denetçi")</f>
        <v>denetçi</v>
      </c>
    </row>
    <row r="1228">
      <c r="A1228" s="3" t="s">
        <v>1228</v>
      </c>
      <c r="B1228" s="4" t="str">
        <f>IFERROR(__xludf.DUMMYFUNCTION("GOOGLETRANSLATE(A1228,""en"",""tr"")"),"gyro")</f>
        <v>gyro</v>
      </c>
    </row>
    <row r="1229">
      <c r="A1229" s="3" t="s">
        <v>1229</v>
      </c>
      <c r="B1229" s="4" t="str">
        <f>IFERROR(__xludf.DUMMYFUNCTION("GOOGLETRANSLATE(A1229,""en"",""tr"")"),"milyonuncu")</f>
        <v>milyonuncu</v>
      </c>
    </row>
    <row r="1230">
      <c r="A1230" s="3" t="s">
        <v>1230</v>
      </c>
      <c r="B1230" s="4" t="str">
        <f>IFERROR(__xludf.DUMMYFUNCTION("GOOGLETRANSLATE(A1230,""en"",""tr"")"),"çöpçatanlık")</f>
        <v>çöpçatanlık</v>
      </c>
    </row>
    <row r="1231">
      <c r="A1231" s="3" t="s">
        <v>1231</v>
      </c>
      <c r="B1231" s="4" t="str">
        <f>IFERROR(__xludf.DUMMYFUNCTION("GOOGLETRANSLATE(A1231,""en"",""tr"")"),"entropi")</f>
        <v>entropi</v>
      </c>
    </row>
    <row r="1232">
      <c r="A1232" s="3" t="s">
        <v>1232</v>
      </c>
      <c r="B1232" s="4" t="str">
        <f>IFERROR(__xludf.DUMMYFUNCTION("GOOGLETRANSLATE(A1232,""en"",""tr"")"),"bravado")</f>
        <v>bravado</v>
      </c>
    </row>
    <row r="1233">
      <c r="A1233" s="3" t="s">
        <v>1233</v>
      </c>
      <c r="B1233" s="4" t="str">
        <f>IFERROR(__xludf.DUMMYFUNCTION("GOOGLETRANSLATE(A1233,""en"",""tr"")"),"değiştirme")</f>
        <v>değiştirme</v>
      </c>
    </row>
    <row r="1234">
      <c r="A1234" s="3" t="s">
        <v>1234</v>
      </c>
      <c r="B1234" s="4" t="str">
        <f>IFERROR(__xludf.DUMMYFUNCTION("GOOGLETRANSLATE(A1234,""en"",""tr"")"),"çekiliş")</f>
        <v>çekiliş</v>
      </c>
    </row>
    <row r="1235">
      <c r="A1235" s="3" t="s">
        <v>1235</v>
      </c>
      <c r="B1235" s="4" t="str">
        <f>IFERROR(__xludf.DUMMYFUNCTION("GOOGLETRANSLATE(A1235,""en"",""tr"")"),"doğrulamak")</f>
        <v>doğrulamak</v>
      </c>
    </row>
    <row r="1236">
      <c r="A1236" s="3" t="s">
        <v>1236</v>
      </c>
      <c r="B1236" s="4" t="str">
        <f>IFERROR(__xludf.DUMMYFUNCTION("GOOGLETRANSLATE(A1236,""en"",""tr"")"),"işitsel")</f>
        <v>işitsel</v>
      </c>
    </row>
    <row r="1237">
      <c r="A1237" s="3" t="s">
        <v>1237</v>
      </c>
      <c r="B1237" s="4" t="str">
        <f>IFERROR(__xludf.DUMMYFUNCTION("GOOGLETRANSLATE(A1237,""en"",""tr"")"),"anahtar kartı")</f>
        <v>anahtar kartı</v>
      </c>
    </row>
    <row r="1238">
      <c r="A1238" s="3" t="s">
        <v>1238</v>
      </c>
      <c r="B1238" s="4" t="str">
        <f>IFERROR(__xludf.DUMMYFUNCTION("GOOGLETRANSLATE(A1238,""en"",""tr"")"),"Newsflash")</f>
        <v>Newsflash</v>
      </c>
    </row>
    <row r="1239">
      <c r="A1239" s="3" t="s">
        <v>1239</v>
      </c>
      <c r="B1239" s="4" t="str">
        <f>IFERROR(__xludf.DUMMYFUNCTION("GOOGLETRANSLATE(A1239,""en"",""tr"")"),"Yahudi olmayan")</f>
        <v>Yahudi olmayan</v>
      </c>
    </row>
    <row r="1240">
      <c r="A1240" s="3" t="s">
        <v>1240</v>
      </c>
      <c r="B1240" s="4" t="str">
        <f>IFERROR(__xludf.DUMMYFUNCTION("GOOGLETRANSLATE(A1240,""en"",""tr"")"),"uyarlanabilir")</f>
        <v>uyarlanabilir</v>
      </c>
    </row>
    <row r="1241">
      <c r="A1241" s="3" t="s">
        <v>1241</v>
      </c>
      <c r="B1241" s="4" t="str">
        <f>IFERROR(__xludf.DUMMYFUNCTION("GOOGLETRANSLATE(A1241,""en"",""tr"")"),"Balkan")</f>
        <v>Balkan</v>
      </c>
    </row>
    <row r="1242">
      <c r="A1242" s="3" t="s">
        <v>1242</v>
      </c>
      <c r="B1242" s="4" t="str">
        <f>IFERROR(__xludf.DUMMYFUNCTION("GOOGLETRANSLATE(A1242,""en"",""tr"")"),"terminoloji")</f>
        <v>terminoloji</v>
      </c>
    </row>
    <row r="1243">
      <c r="A1243" s="3" t="s">
        <v>1243</v>
      </c>
      <c r="B1243" s="4" t="str">
        <f>IFERROR(__xludf.DUMMYFUNCTION("GOOGLETRANSLATE(A1243,""en"",""tr"")"),"knoler")</f>
        <v>knoler</v>
      </c>
    </row>
    <row r="1244">
      <c r="A1244" s="3" t="s">
        <v>1244</v>
      </c>
      <c r="B1244" s="4" t="str">
        <f>IFERROR(__xludf.DUMMYFUNCTION("GOOGLETRANSLATE(A1244,""en"",""tr"")"),"göz kamaştırıcı")</f>
        <v>göz kamaştırıcı</v>
      </c>
    </row>
    <row r="1245">
      <c r="A1245" s="3" t="s">
        <v>1245</v>
      </c>
      <c r="B1245" s="4" t="str">
        <f>IFERROR(__xludf.DUMMYFUNCTION("GOOGLETRANSLATE(A1245,""en"",""tr"")"),"korsaj")</f>
        <v>korsaj</v>
      </c>
    </row>
    <row r="1246">
      <c r="A1246" s="3" t="s">
        <v>1246</v>
      </c>
      <c r="B1246" s="4" t="str">
        <f>IFERROR(__xludf.DUMMYFUNCTION("GOOGLETRANSLATE(A1246,""en"",""tr"")"),"finalist")</f>
        <v>finalist</v>
      </c>
    </row>
    <row r="1247">
      <c r="A1247" s="3" t="s">
        <v>1247</v>
      </c>
      <c r="B1247" s="4" t="str">
        <f>IFERROR(__xludf.DUMMYFUNCTION("GOOGLETRANSLATE(A1247,""en"",""tr"")"),"anemik")</f>
        <v>anemik</v>
      </c>
    </row>
    <row r="1248">
      <c r="A1248" s="3" t="s">
        <v>1248</v>
      </c>
      <c r="B1248" s="4" t="str">
        <f>IFERROR(__xludf.DUMMYFUNCTION("GOOGLETRANSLATE(A1248,""en"",""tr"")"),"oda")</f>
        <v>oda</v>
      </c>
    </row>
    <row r="1249">
      <c r="A1249" s="3" t="s">
        <v>1249</v>
      </c>
      <c r="B1249" s="4" t="str">
        <f>IFERROR(__xludf.DUMMYFUNCTION("GOOGLETRANSLATE(A1249,""en"",""tr"")"),"karısı")</f>
        <v>karısı</v>
      </c>
    </row>
    <row r="1250">
      <c r="A1250" s="3" t="s">
        <v>1250</v>
      </c>
      <c r="B1250" s="4" t="str">
        <f>IFERROR(__xludf.DUMMYFUNCTION("GOOGLETRANSLATE(A1250,""en"",""tr"")"),"terzi")</f>
        <v>terzi</v>
      </c>
    </row>
    <row r="1251">
      <c r="A1251" s="3" t="s">
        <v>1251</v>
      </c>
      <c r="B1251" s="4" t="str">
        <f>IFERROR(__xludf.DUMMYFUNCTION("GOOGLETRANSLATE(A1251,""en"",""tr"")"),"sözlü")</f>
        <v>sözlü</v>
      </c>
    </row>
    <row r="1252">
      <c r="A1252" s="3" t="s">
        <v>1252</v>
      </c>
      <c r="B1252" s="4" t="str">
        <f>IFERROR(__xludf.DUMMYFUNCTION("GOOGLETRANSLATE(A1252,""en"",""tr"")"),"seans")</f>
        <v>seans</v>
      </c>
    </row>
    <row r="1253">
      <c r="A1253" s="3" t="s">
        <v>1253</v>
      </c>
      <c r="B1253" s="4" t="str">
        <f>IFERROR(__xludf.DUMMYFUNCTION("GOOGLETRANSLATE(A1253,""en"",""tr"")"),"kamp")</f>
        <v>kamp</v>
      </c>
    </row>
    <row r="1254">
      <c r="A1254" s="3" t="s">
        <v>1254</v>
      </c>
      <c r="B1254" s="4" t="str">
        <f>IFERROR(__xludf.DUMMYFUNCTION("GOOGLETRANSLATE(A1254,""en"",""tr"")"),"Araştır")</f>
        <v>Araştır</v>
      </c>
    </row>
    <row r="1255">
      <c r="A1255" s="3" t="s">
        <v>1255</v>
      </c>
      <c r="B1255" s="4" t="str">
        <f>IFERROR(__xludf.DUMMYFUNCTION("GOOGLETRANSLATE(A1255,""en"",""tr"")"),"kireçli")</f>
        <v>kireçli</v>
      </c>
    </row>
    <row r="1256">
      <c r="A1256" s="3" t="s">
        <v>1256</v>
      </c>
      <c r="B1256" s="4" t="str">
        <f>IFERROR(__xludf.DUMMYFUNCTION("GOOGLETRANSLATE(A1256,""en"",""tr"")"),"psikosomatik")</f>
        <v>psikosomatik</v>
      </c>
    </row>
    <row r="1257">
      <c r="A1257" s="3" t="s">
        <v>1257</v>
      </c>
      <c r="B1257" s="4" t="str">
        <f>IFERROR(__xludf.DUMMYFUNCTION("GOOGLETRANSLATE(A1257,""en"",""tr"")"),"kamera")</f>
        <v>kamera</v>
      </c>
    </row>
    <row r="1258">
      <c r="A1258" s="3" t="s">
        <v>1258</v>
      </c>
      <c r="B1258" s="4" t="str">
        <f>IFERROR(__xludf.DUMMYFUNCTION("GOOGLETRANSLATE(A1258,""en"",""tr"")"),"boğa güreşçisi")</f>
        <v>boğa güreşçisi</v>
      </c>
    </row>
    <row r="1259">
      <c r="A1259" s="3" t="s">
        <v>1259</v>
      </c>
      <c r="B1259" s="4" t="str">
        <f>IFERROR(__xludf.DUMMYFUNCTION("GOOGLETRANSLATE(A1259,""en"",""tr"")"),"Etik olarak")</f>
        <v>Etik olarak</v>
      </c>
    </row>
    <row r="1260">
      <c r="A1260" s="3" t="s">
        <v>1260</v>
      </c>
      <c r="B1260" s="4" t="str">
        <f>IFERROR(__xludf.DUMMYFUNCTION("GOOGLETRANSLATE(A1260,""en"",""tr"")"),"porterhouse")</f>
        <v>porterhouse</v>
      </c>
    </row>
    <row r="1261">
      <c r="A1261" s="3" t="s">
        <v>1261</v>
      </c>
      <c r="B1261" s="4" t="str">
        <f>IFERROR(__xludf.DUMMYFUNCTION("GOOGLETRANSLATE(A1261,""en"",""tr"")"),"transseksüel")</f>
        <v>transseksüel</v>
      </c>
    </row>
    <row r="1262">
      <c r="A1262" s="3" t="s">
        <v>1262</v>
      </c>
      <c r="B1262" s="4" t="str">
        <f>IFERROR(__xludf.DUMMYFUNCTION("GOOGLETRANSLATE(A1262,""en"",""tr"")"),"Kahve Evi")</f>
        <v>Kahve Evi</v>
      </c>
    </row>
    <row r="1263">
      <c r="A1263" s="3" t="s">
        <v>1263</v>
      </c>
      <c r="B1263" s="4" t="str">
        <f>IFERROR(__xludf.DUMMYFUNCTION("GOOGLETRANSLATE(A1263,""en"",""tr"")"),"sağlam olmayan")</f>
        <v>sağlam olmayan</v>
      </c>
    </row>
    <row r="1264">
      <c r="A1264" s="3" t="s">
        <v>1264</v>
      </c>
      <c r="B1264" s="4" t="str">
        <f>IFERROR(__xludf.DUMMYFUNCTION("GOOGLETRANSLATE(A1264,""en"",""tr"")"),"Familia")</f>
        <v>Familia</v>
      </c>
    </row>
    <row r="1265">
      <c r="A1265" s="3" t="s">
        <v>1265</v>
      </c>
      <c r="B1265" s="4" t="str">
        <f>IFERROR(__xludf.DUMMYFUNCTION("GOOGLETRANSLATE(A1265,""en"",""tr"")"),"kötü adam")</f>
        <v>kötü adam</v>
      </c>
    </row>
    <row r="1266">
      <c r="A1266" s="3" t="s">
        <v>1266</v>
      </c>
      <c r="B1266" s="4" t="str">
        <f>IFERROR(__xludf.DUMMYFUNCTION("GOOGLETRANSLATE(A1266,""en"",""tr"")"),"çalışkan")</f>
        <v>çalışkan</v>
      </c>
    </row>
    <row r="1267">
      <c r="A1267" s="3" t="s">
        <v>1267</v>
      </c>
      <c r="B1267" s="4" t="str">
        <f>IFERROR(__xludf.DUMMYFUNCTION("GOOGLETRANSLATE(A1267,""en"",""tr"")"),"konaklama")</f>
        <v>konaklama</v>
      </c>
    </row>
    <row r="1268">
      <c r="A1268" s="3" t="s">
        <v>1268</v>
      </c>
      <c r="B1268" s="4" t="str">
        <f>IFERROR(__xludf.DUMMYFUNCTION("GOOGLETRANSLATE(A1268,""en"",""tr"")"),"elekokut")</f>
        <v>elekokut</v>
      </c>
    </row>
    <row r="1269">
      <c r="A1269" s="3" t="s">
        <v>1269</v>
      </c>
      <c r="B1269" s="4" t="str">
        <f>IFERROR(__xludf.DUMMYFUNCTION("GOOGLETRANSLATE(A1269,""en"",""tr"")"),"nettie")</f>
        <v>nettie</v>
      </c>
    </row>
    <row r="1270">
      <c r="A1270" s="3" t="s">
        <v>1270</v>
      </c>
      <c r="B1270" s="4" t="str">
        <f>IFERROR(__xludf.DUMMYFUNCTION("GOOGLETRANSLATE(A1270,""en"",""tr"")"),"slattery")</f>
        <v>slattery</v>
      </c>
    </row>
    <row r="1271">
      <c r="A1271" s="3" t="s">
        <v>1271</v>
      </c>
      <c r="B1271" s="4" t="str">
        <f>IFERROR(__xludf.DUMMYFUNCTION("GOOGLETRANSLATE(A1271,""en"",""tr"")"),"masa")</f>
        <v>masa</v>
      </c>
    </row>
    <row r="1272">
      <c r="A1272" s="3" t="s">
        <v>1272</v>
      </c>
      <c r="B1272" s="4" t="str">
        <f>IFERROR(__xludf.DUMMYFUNCTION("GOOGLETRANSLATE(A1272,""en"",""tr"")"),"ailesel")</f>
        <v>ailesel</v>
      </c>
    </row>
    <row r="1273">
      <c r="A1273" s="3" t="s">
        <v>1273</v>
      </c>
      <c r="B1273" s="4" t="str">
        <f>IFERROR(__xludf.DUMMYFUNCTION("GOOGLETRANSLATE(A1273,""en"",""tr"")"),"oyun")</f>
        <v>oyun</v>
      </c>
    </row>
    <row r="1274">
      <c r="A1274" s="3" t="s">
        <v>1274</v>
      </c>
      <c r="B1274" s="4" t="str">
        <f>IFERROR(__xludf.DUMMYFUNCTION("GOOGLETRANSLATE(A1274,""en"",""tr"")"),"açık saçık")</f>
        <v>açık saçık</v>
      </c>
    </row>
    <row r="1275">
      <c r="A1275" s="3" t="s">
        <v>1275</v>
      </c>
      <c r="B1275" s="4" t="str">
        <f>IFERROR(__xludf.DUMMYFUNCTION("GOOGLETRANSLATE(A1275,""en"",""tr"")"),"sistemik")</f>
        <v>sistemik</v>
      </c>
    </row>
    <row r="1276">
      <c r="A1276" s="3" t="s">
        <v>1276</v>
      </c>
      <c r="B1276" s="4" t="str">
        <f>IFERROR(__xludf.DUMMYFUNCTION("GOOGLETRANSLATE(A1276,""en"",""tr"")"),"molar")</f>
        <v>molar</v>
      </c>
    </row>
    <row r="1277">
      <c r="A1277" s="3" t="s">
        <v>1277</v>
      </c>
      <c r="B1277" s="4" t="str">
        <f>IFERROR(__xludf.DUMMYFUNCTION("GOOGLETRANSLATE(A1277,""en"",""tr"")"),"cheetos")</f>
        <v>cheetos</v>
      </c>
    </row>
    <row r="1278">
      <c r="A1278" s="3" t="s">
        <v>1278</v>
      </c>
      <c r="B1278" s="4" t="str">
        <f>IFERROR(__xludf.DUMMYFUNCTION("GOOGLETRANSLATE(A1278,""en"",""tr"")"),"sandalet")</f>
        <v>sandalet</v>
      </c>
    </row>
    <row r="1279">
      <c r="A1279" s="3" t="s">
        <v>1279</v>
      </c>
      <c r="B1279" s="4" t="str">
        <f>IFERROR(__xludf.DUMMYFUNCTION("GOOGLETRANSLATE(A1279,""en"",""tr"")"),"kurumlar arası durum")</f>
        <v>kurumlar arası durum</v>
      </c>
    </row>
    <row r="1280">
      <c r="A1280" s="3" t="s">
        <v>1280</v>
      </c>
      <c r="B1280" s="4" t="str">
        <f>IFERROR(__xludf.DUMMYFUNCTION("GOOGLETRANSLATE(A1280,""en"",""tr"")"),"paramiliter")</f>
        <v>paramiliter</v>
      </c>
    </row>
    <row r="1281">
      <c r="A1281" s="3" t="s">
        <v>1281</v>
      </c>
      <c r="B1281" s="4" t="str">
        <f>IFERROR(__xludf.DUMMYFUNCTION("GOOGLETRANSLATE(A1281,""en"",""tr"")"),"gelen kutusu")</f>
        <v>gelen kutusu</v>
      </c>
    </row>
    <row r="1282">
      <c r="A1282" s="3" t="s">
        <v>1282</v>
      </c>
      <c r="B1282" s="4" t="str">
        <f>IFERROR(__xludf.DUMMYFUNCTION("GOOGLETRANSLATE(A1282,""en"",""tr"")"),"saçmalık")</f>
        <v>saçmalık</v>
      </c>
    </row>
    <row r="1283">
      <c r="A1283" s="3" t="s">
        <v>1283</v>
      </c>
      <c r="B1283" s="4" t="str">
        <f>IFERROR(__xludf.DUMMYFUNCTION("GOOGLETRANSLATE(A1283,""en"",""tr"")"),"helikopter")</f>
        <v>helikopter</v>
      </c>
    </row>
    <row r="1284">
      <c r="A1284" s="3" t="s">
        <v>1284</v>
      </c>
      <c r="B1284" s="4" t="str">
        <f>IFERROR(__xludf.DUMMYFUNCTION("GOOGLETRANSLATE(A1284,""en"",""tr"")"),"hodja")</f>
        <v>hodja</v>
      </c>
    </row>
    <row r="1285">
      <c r="A1285" s="3" t="s">
        <v>1285</v>
      </c>
      <c r="B1285" s="4" t="str">
        <f>IFERROR(__xludf.DUMMYFUNCTION("GOOGLETRANSLATE(A1285,""en"",""tr"")"),"ametist")</f>
        <v>ametist</v>
      </c>
    </row>
    <row r="1286">
      <c r="A1286" s="3" t="s">
        <v>1286</v>
      </c>
      <c r="B1286" s="4" t="str">
        <f>IFERROR(__xludf.DUMMYFUNCTION("GOOGLETRANSLATE(A1286,""en"",""tr"")"),"boktan")</f>
        <v>boktan</v>
      </c>
    </row>
    <row r="1287">
      <c r="A1287" s="3" t="s">
        <v>1287</v>
      </c>
      <c r="B1287" s="4" t="str">
        <f>IFERROR(__xludf.DUMMYFUNCTION("GOOGLETRANSLATE(A1287,""en"",""tr"")"),"kibirli")</f>
        <v>kibirli</v>
      </c>
    </row>
    <row r="1288">
      <c r="A1288" s="3" t="s">
        <v>1288</v>
      </c>
      <c r="B1288" s="4" t="str">
        <f>IFERROR(__xludf.DUMMYFUNCTION("GOOGLETRANSLATE(A1288,""en"",""tr"")"),"etanol")</f>
        <v>etanol</v>
      </c>
    </row>
    <row r="1289">
      <c r="A1289" s="3" t="s">
        <v>1289</v>
      </c>
      <c r="B1289" s="4" t="str">
        <f>IFERROR(__xludf.DUMMYFUNCTION("GOOGLETRANSLATE(A1289,""en"",""tr"")"),"broş")</f>
        <v>broş</v>
      </c>
    </row>
    <row r="1290">
      <c r="A1290" s="3" t="s">
        <v>1290</v>
      </c>
      <c r="B1290" s="4" t="str">
        <f>IFERROR(__xludf.DUMMYFUNCTION("GOOGLETRANSLATE(A1290,""en"",""tr"")"),"yahtzee")</f>
        <v>yahtzee</v>
      </c>
    </row>
    <row r="1291">
      <c r="A1291" s="3" t="s">
        <v>1291</v>
      </c>
      <c r="B1291" s="4" t="str">
        <f>IFERROR(__xludf.DUMMYFUNCTION("GOOGLETRANSLATE(A1291,""en"",""tr"")"),"hijyenist")</f>
        <v>hijyenist</v>
      </c>
    </row>
    <row r="1292">
      <c r="A1292" s="3" t="s">
        <v>1292</v>
      </c>
      <c r="B1292" s="4" t="str">
        <f>IFERROR(__xludf.DUMMYFUNCTION("GOOGLETRANSLATE(A1292,""en"",""tr"")"),"uçurum")</f>
        <v>uçurum</v>
      </c>
    </row>
    <row r="1293">
      <c r="A1293" s="3" t="s">
        <v>1293</v>
      </c>
      <c r="B1293" s="4" t="str">
        <f>IFERROR(__xludf.DUMMYFUNCTION("GOOGLETRANSLATE(A1293,""en"",""tr"")"),"uyandırmak")</f>
        <v>uyandırmak</v>
      </c>
    </row>
    <row r="1294">
      <c r="A1294" s="3" t="s">
        <v>1294</v>
      </c>
      <c r="B1294" s="4" t="str">
        <f>IFERROR(__xludf.DUMMYFUNCTION("GOOGLETRANSLATE(A1294,""en"",""tr"")"),"duman")</f>
        <v>duman</v>
      </c>
    </row>
    <row r="1295">
      <c r="A1295" s="3" t="s">
        <v>1295</v>
      </c>
      <c r="B1295" s="4" t="str">
        <f>IFERROR(__xludf.DUMMYFUNCTION("GOOGLETRANSLATE(A1295,""en"",""tr"")"),"şekerli")</f>
        <v>şekerli</v>
      </c>
    </row>
    <row r="1296">
      <c r="A1296" s="3" t="s">
        <v>1296</v>
      </c>
      <c r="B1296" s="4" t="str">
        <f>IFERROR(__xludf.DUMMYFUNCTION("GOOGLETRANSLATE(A1296,""en"",""tr"")"),"seks yapma")</f>
        <v>seks yapma</v>
      </c>
    </row>
    <row r="1297">
      <c r="A1297" s="3" t="s">
        <v>1297</v>
      </c>
      <c r="B1297" s="4" t="str">
        <f>IFERROR(__xludf.DUMMYFUNCTION("GOOGLETRANSLATE(A1297,""en"",""tr"")"),"kalori")</f>
        <v>kalori</v>
      </c>
    </row>
    <row r="1298">
      <c r="A1298" s="3" t="s">
        <v>1298</v>
      </c>
      <c r="B1298" s="4" t="str">
        <f>IFERROR(__xludf.DUMMYFUNCTION("GOOGLETRANSLATE(A1298,""en"",""tr"")"),"şerbet")</f>
        <v>şerbet</v>
      </c>
    </row>
    <row r="1299">
      <c r="A1299" s="3" t="s">
        <v>1299</v>
      </c>
      <c r="B1299" s="4" t="str">
        <f>IFERROR(__xludf.DUMMYFUNCTION("GOOGLETRANSLATE(A1299,""en"",""tr"")"),"margarin")</f>
        <v>margarin</v>
      </c>
    </row>
    <row r="1300">
      <c r="A1300" s="3" t="s">
        <v>1300</v>
      </c>
      <c r="B1300" s="4" t="str">
        <f>IFERROR(__xludf.DUMMYFUNCTION("GOOGLETRANSLATE(A1300,""en"",""tr"")"),"aerosol")</f>
        <v>aerosol</v>
      </c>
    </row>
    <row r="1301">
      <c r="A1301" s="3" t="s">
        <v>1301</v>
      </c>
      <c r="B1301" s="4" t="str">
        <f>IFERROR(__xludf.DUMMYFUNCTION("GOOGLETRANSLATE(A1301,""en"",""tr"")"),"vergilendirme")</f>
        <v>vergilendirme</v>
      </c>
    </row>
    <row r="1302">
      <c r="A1302" s="3" t="s">
        <v>1302</v>
      </c>
      <c r="B1302" s="4" t="str">
        <f>IFERROR(__xludf.DUMMYFUNCTION("GOOGLETRANSLATE(A1302,""en"",""tr"")"),"müzikal olarak")</f>
        <v>müzikal olarak</v>
      </c>
    </row>
    <row r="1303">
      <c r="A1303" s="3" t="s">
        <v>1303</v>
      </c>
      <c r="B1303" s="4" t="str">
        <f>IFERROR(__xludf.DUMMYFUNCTION("GOOGLETRANSLATE(A1303,""en"",""tr"")"),"sourpuss")</f>
        <v>sourpuss</v>
      </c>
    </row>
    <row r="1304">
      <c r="A1304" s="3" t="s">
        <v>1304</v>
      </c>
      <c r="B1304" s="4" t="str">
        <f>IFERROR(__xludf.DUMMYFUNCTION("GOOGLETRANSLATE(A1304,""en"",""tr"")"),"mirza")</f>
        <v>mirza</v>
      </c>
    </row>
    <row r="1305">
      <c r="A1305" s="3" t="s">
        <v>1305</v>
      </c>
      <c r="B1305" s="4" t="str">
        <f>IFERROR(__xludf.DUMMYFUNCTION("GOOGLETRANSLATE(A1305,""en"",""tr"")"),"Terazi")</f>
        <v>Terazi</v>
      </c>
    </row>
    <row r="1306">
      <c r="A1306" s="3" t="s">
        <v>1306</v>
      </c>
      <c r="B1306" s="4" t="str">
        <f>IFERROR(__xludf.DUMMYFUNCTION("GOOGLETRANSLATE(A1306,""en"",""tr"")"),"Napoliti")</f>
        <v>Napoliti</v>
      </c>
    </row>
    <row r="1307">
      <c r="A1307" s="3" t="s">
        <v>1307</v>
      </c>
      <c r="B1307" s="4" t="str">
        <f>IFERROR(__xludf.DUMMYFUNCTION("GOOGLETRANSLATE(A1307,""en"",""tr"")"),"sosyalist")</f>
        <v>sosyalist</v>
      </c>
    </row>
    <row r="1308">
      <c r="A1308" s="3" t="s">
        <v>1308</v>
      </c>
      <c r="B1308" s="4" t="str">
        <f>IFERROR(__xludf.DUMMYFUNCTION("GOOGLETRANSLATE(A1308,""en"",""tr"")"),"marakeş")</f>
        <v>marakeş</v>
      </c>
    </row>
    <row r="1309">
      <c r="A1309" s="3" t="s">
        <v>1309</v>
      </c>
      <c r="B1309" s="4" t="str">
        <f>IFERROR(__xludf.DUMMYFUNCTION("GOOGLETRANSLATE(A1309,""en"",""tr"")"),"telethon")</f>
        <v>telethon</v>
      </c>
    </row>
    <row r="1310">
      <c r="A1310" s="3" t="s">
        <v>1310</v>
      </c>
      <c r="B1310" s="4" t="str">
        <f>IFERROR(__xludf.DUMMYFUNCTION("GOOGLETRANSLATE(A1310,""en"",""tr"")"),"barometre")</f>
        <v>barometre</v>
      </c>
    </row>
    <row r="1311">
      <c r="A1311" s="3" t="s">
        <v>1311</v>
      </c>
      <c r="B1311" s="4" t="str">
        <f>IFERROR(__xludf.DUMMYFUNCTION("GOOGLETRANSLATE(A1311,""en"",""tr"")"),"dipnot")</f>
        <v>dipnot</v>
      </c>
    </row>
    <row r="1312">
      <c r="A1312" s="3" t="s">
        <v>1312</v>
      </c>
      <c r="B1312" s="4" t="str">
        <f>IFERROR(__xludf.DUMMYFUNCTION("GOOGLETRANSLATE(A1312,""en"",""tr"")"),"kibrit defteri")</f>
        <v>kibrit defteri</v>
      </c>
    </row>
    <row r="1313">
      <c r="A1313" s="3" t="s">
        <v>1313</v>
      </c>
      <c r="B1313" s="4" t="str">
        <f>IFERROR(__xludf.DUMMYFUNCTION("GOOGLETRANSLATE(A1313,""en"",""tr"")"),"vatoz")</f>
        <v>vatoz</v>
      </c>
    </row>
    <row r="1314">
      <c r="A1314" s="3" t="s">
        <v>1314</v>
      </c>
      <c r="B1314" s="4" t="str">
        <f>IFERROR(__xludf.DUMMYFUNCTION("GOOGLETRANSLATE(A1314,""en"",""tr"")"),"papillon")</f>
        <v>papillon</v>
      </c>
    </row>
    <row r="1315">
      <c r="A1315" s="3" t="s">
        <v>1315</v>
      </c>
      <c r="B1315" s="4" t="str">
        <f>IFERROR(__xludf.DUMMYFUNCTION("GOOGLETRANSLATE(A1315,""en"",""tr"")"),"pullu")</f>
        <v>pullu</v>
      </c>
    </row>
    <row r="1316">
      <c r="A1316" s="3" t="s">
        <v>1316</v>
      </c>
      <c r="B1316" s="4" t="str">
        <f>IFERROR(__xludf.DUMMYFUNCTION("GOOGLETRANSLATE(A1316,""en"",""tr"")"),"megafon")</f>
        <v>megafon</v>
      </c>
    </row>
    <row r="1317">
      <c r="A1317" s="3" t="s">
        <v>1317</v>
      </c>
      <c r="B1317" s="4" t="str">
        <f>IFERROR(__xludf.DUMMYFUNCTION("GOOGLETRANSLATE(A1317,""en"",""tr"")"),"satranç tahtası")</f>
        <v>satranç tahtası</v>
      </c>
    </row>
    <row r="1318">
      <c r="A1318" s="3" t="s">
        <v>1318</v>
      </c>
      <c r="B1318" s="4" t="str">
        <f>IFERROR(__xludf.DUMMYFUNCTION("GOOGLETRANSLATE(A1318,""en"",""tr"")"),"barbarca")</f>
        <v>barbarca</v>
      </c>
    </row>
    <row r="1319">
      <c r="A1319" s="3" t="s">
        <v>1319</v>
      </c>
      <c r="B1319" s="4" t="str">
        <f>IFERROR(__xludf.DUMMYFUNCTION("GOOGLETRANSLATE(A1319,""en"",""tr"")"),"aşağılık")</f>
        <v>aşağılık</v>
      </c>
    </row>
    <row r="1320">
      <c r="A1320" s="3" t="s">
        <v>1320</v>
      </c>
      <c r="B1320" s="4" t="str">
        <f>IFERROR(__xludf.DUMMYFUNCTION("GOOGLETRANSLATE(A1320,""en"",""tr"")"),"ıvır zıvır")</f>
        <v>ıvır zıvır</v>
      </c>
    </row>
    <row r="1321">
      <c r="A1321" s="3" t="s">
        <v>1321</v>
      </c>
      <c r="B1321" s="4" t="str">
        <f>IFERROR(__xludf.DUMMYFUNCTION("GOOGLETRANSLATE(A1321,""en"",""tr"")"),"parlamak")</f>
        <v>parlamak</v>
      </c>
    </row>
    <row r="1322">
      <c r="A1322" s="3" t="s">
        <v>1322</v>
      </c>
      <c r="B1322" s="4" t="str">
        <f>IFERROR(__xludf.DUMMYFUNCTION("GOOGLETRANSLATE(A1322,""en"",""tr"")"),"karışık")</f>
        <v>karışık</v>
      </c>
    </row>
    <row r="1323">
      <c r="A1323" s="3" t="s">
        <v>1323</v>
      </c>
      <c r="B1323" s="4" t="str">
        <f>IFERROR(__xludf.DUMMYFUNCTION("GOOGLETRANSLATE(A1323,""en"",""tr"")"),"hapsetme")</f>
        <v>hapsetme</v>
      </c>
    </row>
    <row r="1324">
      <c r="A1324" s="3" t="s">
        <v>1324</v>
      </c>
      <c r="B1324" s="4" t="str">
        <f>IFERROR(__xludf.DUMMYFUNCTION("GOOGLETRANSLATE(A1324,""en"",""tr"")"),"chatter kutusu")</f>
        <v>chatter kutusu</v>
      </c>
    </row>
    <row r="1325">
      <c r="A1325" s="3" t="s">
        <v>1325</v>
      </c>
      <c r="B1325" s="4" t="str">
        <f>IFERROR(__xludf.DUMMYFUNCTION("GOOGLETRANSLATE(A1325,""en"",""tr"")"),"hücre bloğu")</f>
        <v>hücre bloğu</v>
      </c>
    </row>
    <row r="1326">
      <c r="A1326" s="3" t="s">
        <v>1326</v>
      </c>
      <c r="B1326" s="4" t="str">
        <f>IFERROR(__xludf.DUMMYFUNCTION("GOOGLETRANSLATE(A1326,""en"",""tr"")"),"yeniden tasarlamak")</f>
        <v>yeniden tasarlamak</v>
      </c>
    </row>
    <row r="1327">
      <c r="A1327" s="3" t="s">
        <v>1327</v>
      </c>
      <c r="B1327" s="4" t="str">
        <f>IFERROR(__xludf.DUMMYFUNCTION("GOOGLETRANSLATE(A1327,""en"",""tr"")"),"saat yönünün tersine")</f>
        <v>saat yönünün tersine</v>
      </c>
    </row>
    <row r="1328">
      <c r="A1328" s="3" t="s">
        <v>1328</v>
      </c>
      <c r="B1328" s="4" t="str">
        <f>IFERROR(__xludf.DUMMYFUNCTION("GOOGLETRANSLATE(A1328,""en"",""tr"")"),"şehvetli")</f>
        <v>şehvetli</v>
      </c>
    </row>
    <row r="1329">
      <c r="A1329" s="3" t="s">
        <v>1329</v>
      </c>
      <c r="B1329" s="4" t="str">
        <f>IFERROR(__xludf.DUMMYFUNCTION("GOOGLETRANSLATE(A1329,""en"",""tr"")"),"havadar")</f>
        <v>havadar</v>
      </c>
    </row>
    <row r="1330">
      <c r="A1330" s="3" t="s">
        <v>1330</v>
      </c>
      <c r="B1330" s="4" t="str">
        <f>IFERROR(__xludf.DUMMYFUNCTION("GOOGLETRANSLATE(A1330,""en"",""tr"")"),"hava yastığı")</f>
        <v>hava yastığı</v>
      </c>
    </row>
    <row r="1331">
      <c r="A1331" s="3" t="s">
        <v>1331</v>
      </c>
      <c r="B1331" s="4" t="str">
        <f>IFERROR(__xludf.DUMMYFUNCTION("GOOGLETRANSLATE(A1331,""en"",""tr"")"),"appleton")</f>
        <v>appleton</v>
      </c>
    </row>
    <row r="1332">
      <c r="A1332" s="3" t="s">
        <v>1332</v>
      </c>
      <c r="B1332" s="4" t="str">
        <f>IFERROR(__xludf.DUMMYFUNCTION("GOOGLETRANSLATE(A1332,""en"",""tr"")"),"kibrit kutusu")</f>
        <v>kibrit kutusu</v>
      </c>
    </row>
    <row r="1333">
      <c r="A1333" s="3" t="s">
        <v>1333</v>
      </c>
      <c r="B1333" s="4" t="str">
        <f>IFERROR(__xludf.DUMMYFUNCTION("GOOGLETRANSLATE(A1333,""en"",""tr"")"),"Atinalı")</f>
        <v>Atinalı</v>
      </c>
    </row>
    <row r="1334">
      <c r="A1334" s="3" t="s">
        <v>1334</v>
      </c>
      <c r="B1334" s="4" t="str">
        <f>IFERROR(__xludf.DUMMYFUNCTION("GOOGLETRANSLATE(A1334,""en"",""tr"")"),"anime")</f>
        <v>anime</v>
      </c>
    </row>
    <row r="1335">
      <c r="A1335" s="3" t="s">
        <v>1335</v>
      </c>
      <c r="B1335" s="4" t="str">
        <f>IFERROR(__xludf.DUMMYFUNCTION("GOOGLETRANSLATE(A1335,""en"",""tr"")"),"Oka")</f>
        <v>Oka</v>
      </c>
    </row>
    <row r="1336">
      <c r="A1336" s="3" t="s">
        <v>1336</v>
      </c>
      <c r="B1336" s="4" t="str">
        <f>IFERROR(__xludf.DUMMYFUNCTION("GOOGLETRANSLATE(A1336,""en"",""tr"")"),"verimsiz")</f>
        <v>verimsiz</v>
      </c>
    </row>
    <row r="1337">
      <c r="A1337" s="3" t="s">
        <v>1337</v>
      </c>
      <c r="B1337" s="4" t="str">
        <f>IFERROR(__xludf.DUMMYFUNCTION("GOOGLETRANSLATE(A1337,""en"",""tr"")"),"porta")</f>
        <v>porta</v>
      </c>
    </row>
    <row r="1338">
      <c r="A1338" s="3" t="s">
        <v>1338</v>
      </c>
      <c r="B1338" s="4" t="str">
        <f>IFERROR(__xludf.DUMMYFUNCTION("GOOGLETRANSLATE(A1338,""en"",""tr"")"),"nehir yatağı")</f>
        <v>nehir yatağı</v>
      </c>
    </row>
    <row r="1339">
      <c r="A1339" s="3" t="s">
        <v>1339</v>
      </c>
      <c r="B1339" s="4" t="str">
        <f>IFERROR(__xludf.DUMMYFUNCTION("GOOGLETRANSLATE(A1339,""en"",""tr"")"),"Riverton")</f>
        <v>Riverton</v>
      </c>
    </row>
    <row r="1340">
      <c r="A1340" s="3" t="s">
        <v>1340</v>
      </c>
      <c r="B1340" s="4" t="str">
        <f>IFERROR(__xludf.DUMMYFUNCTION("GOOGLETRANSLATE(A1340,""en"",""tr"")"),"temelsiz")</f>
        <v>temelsiz</v>
      </c>
    </row>
    <row r="1341">
      <c r="A1341" s="3" t="s">
        <v>1341</v>
      </c>
      <c r="B1341" s="4" t="str">
        <f>IFERROR(__xludf.DUMMYFUNCTION("GOOGLETRANSLATE(A1341,""en"",""tr"")"),"fars")</f>
        <v>fars</v>
      </c>
    </row>
    <row r="1342">
      <c r="A1342" s="3" t="s">
        <v>1342</v>
      </c>
      <c r="B1342" s="4" t="str">
        <f>IFERROR(__xludf.DUMMYFUNCTION("GOOGLETRANSLATE(A1342,""en"",""tr"")"),"teolojik")</f>
        <v>teolojik</v>
      </c>
    </row>
    <row r="1343">
      <c r="A1343" s="3" t="s">
        <v>1343</v>
      </c>
      <c r="B1343" s="4" t="str">
        <f>IFERROR(__xludf.DUMMYFUNCTION("GOOGLETRANSLATE(A1343,""en"",""tr"")"),"rolodex")</f>
        <v>rolodex</v>
      </c>
    </row>
    <row r="1344">
      <c r="A1344" s="3" t="s">
        <v>1344</v>
      </c>
      <c r="B1344" s="4" t="str">
        <f>IFERROR(__xludf.DUMMYFUNCTION("GOOGLETRANSLATE(A1344,""en"",""tr"")"),"yer altı")</f>
        <v>yer altı</v>
      </c>
    </row>
    <row r="1345">
      <c r="A1345" s="3" t="s">
        <v>1345</v>
      </c>
      <c r="B1345" s="4" t="str">
        <f>IFERROR(__xludf.DUMMYFUNCTION("GOOGLETRANSLATE(A1345,""en"",""tr"")"),"test cihazı")</f>
        <v>test cihazı</v>
      </c>
    </row>
    <row r="1346">
      <c r="A1346" s="3" t="s">
        <v>1346</v>
      </c>
      <c r="B1346" s="4" t="str">
        <f>IFERROR(__xludf.DUMMYFUNCTION("GOOGLETRANSLATE(A1346,""en"",""tr"")"),"denemek")</f>
        <v>denemek</v>
      </c>
    </row>
    <row r="1347">
      <c r="A1347" s="3" t="s">
        <v>1347</v>
      </c>
      <c r="B1347" s="4" t="str">
        <f>IFERROR(__xludf.DUMMYFUNCTION("GOOGLETRANSLATE(A1347,""en"",""tr"")"),"şerbet")</f>
        <v>şerbet</v>
      </c>
    </row>
    <row r="1348">
      <c r="A1348" s="3" t="s">
        <v>1348</v>
      </c>
      <c r="B1348" s="4" t="str">
        <f>IFERROR(__xludf.DUMMYFUNCTION("GOOGLETRANSLATE(A1348,""en"",""tr"")"),"shoal")</f>
        <v>shoal</v>
      </c>
    </row>
    <row r="1349">
      <c r="A1349" s="3" t="s">
        <v>1349</v>
      </c>
      <c r="B1349" s="4" t="str">
        <f>IFERROR(__xludf.DUMMYFUNCTION("GOOGLETRANSLATE(A1349,""en"",""tr"")"),"materyalist")</f>
        <v>materyalist</v>
      </c>
    </row>
    <row r="1350">
      <c r="A1350" s="3" t="s">
        <v>1350</v>
      </c>
      <c r="B1350" s="4" t="str">
        <f>IFERROR(__xludf.DUMMYFUNCTION("GOOGLETRANSLATE(A1350,""en"",""tr"")"),"göbek çukuru")</f>
        <v>göbek çukuru</v>
      </c>
    </row>
    <row r="1351">
      <c r="A1351" s="3" t="s">
        <v>1351</v>
      </c>
      <c r="B1351" s="4" t="str">
        <f>IFERROR(__xludf.DUMMYFUNCTION("GOOGLETRANSLATE(A1351,""en"",""tr"")"),"çuhaçiçeği")</f>
        <v>çuhaçiçeği</v>
      </c>
    </row>
    <row r="1352">
      <c r="A1352" s="3" t="s">
        <v>1352</v>
      </c>
      <c r="B1352" s="4" t="str">
        <f>IFERROR(__xludf.DUMMYFUNCTION("GOOGLETRANSLATE(A1352,""en"",""tr"")"),"sahnede")</f>
        <v>sahnede</v>
      </c>
    </row>
    <row r="1353">
      <c r="A1353" s="3" t="s">
        <v>1353</v>
      </c>
      <c r="B1353" s="4" t="str">
        <f>IFERROR(__xludf.DUMMYFUNCTION("GOOGLETRANSLATE(A1353,""en"",""tr"")"),"darı")</f>
        <v>darı</v>
      </c>
    </row>
    <row r="1354">
      <c r="A1354" s="3" t="s">
        <v>1354</v>
      </c>
      <c r="B1354" s="4" t="str">
        <f>IFERROR(__xludf.DUMMYFUNCTION("GOOGLETRANSLATE(A1354,""en"",""tr"")"),"hava alımı")</f>
        <v>hava alımı</v>
      </c>
    </row>
    <row r="1355">
      <c r="A1355" s="3" t="s">
        <v>1355</v>
      </c>
      <c r="B1355" s="4" t="str">
        <f>IFERROR(__xludf.DUMMYFUNCTION("GOOGLETRANSLATE(A1355,""en"",""tr"")"),"köylü")</f>
        <v>köylü</v>
      </c>
    </row>
    <row r="1356">
      <c r="A1356" s="3" t="s">
        <v>1356</v>
      </c>
      <c r="B1356" s="4" t="str">
        <f>IFERROR(__xludf.DUMMYFUNCTION("GOOGLETRANSLATE(A1356,""en"",""tr"")"),"Charlestown")</f>
        <v>Charlestown</v>
      </c>
    </row>
    <row r="1357">
      <c r="A1357" s="3" t="s">
        <v>1357</v>
      </c>
      <c r="B1357" s="4" t="str">
        <f>IFERROR(__xludf.DUMMYFUNCTION("GOOGLETRANSLATE(A1357,""en"",""tr"")"),"kapsamlı")</f>
        <v>kapsamlı</v>
      </c>
    </row>
    <row r="1358">
      <c r="A1358" s="3" t="s">
        <v>1358</v>
      </c>
      <c r="B1358" s="4" t="str">
        <f>IFERROR(__xludf.DUMMYFUNCTION("GOOGLETRANSLATE(A1358,""en"",""tr"")"),"liman tarafı")</f>
        <v>liman tarafı</v>
      </c>
    </row>
    <row r="1359">
      <c r="A1359" s="3" t="s">
        <v>1359</v>
      </c>
      <c r="B1359" s="4" t="str">
        <f>IFERROR(__xludf.DUMMYFUNCTION("GOOGLETRANSLATE(A1359,""en"",""tr"")"),"macarena")</f>
        <v>macarena</v>
      </c>
    </row>
    <row r="1360">
      <c r="A1360" s="3" t="s">
        <v>1360</v>
      </c>
      <c r="B1360" s="4" t="str">
        <f>IFERROR(__xludf.DUMMYFUNCTION("GOOGLETRANSLATE(A1360,""en"",""tr"")"),"dilbilimsel")</f>
        <v>dilbilimsel</v>
      </c>
    </row>
    <row r="1361">
      <c r="A1361" s="3" t="s">
        <v>1361</v>
      </c>
      <c r="B1361" s="4" t="str">
        <f>IFERROR(__xludf.DUMMYFUNCTION("GOOGLETRANSLATE(A1361,""en"",""tr"")"),"fiyort")</f>
        <v>fiyort</v>
      </c>
    </row>
    <row r="1362">
      <c r="A1362" s="3" t="s">
        <v>1362</v>
      </c>
      <c r="B1362" s="4" t="str">
        <f>IFERROR(__xludf.DUMMYFUNCTION("GOOGLETRANSLATE(A1362,""en"",""tr"")"),"balyalı")</f>
        <v>balyalı</v>
      </c>
    </row>
    <row r="1363">
      <c r="A1363" s="3" t="s">
        <v>1363</v>
      </c>
      <c r="B1363" s="4" t="str">
        <f>IFERROR(__xludf.DUMMYFUNCTION("GOOGLETRANSLATE(A1363,""en"",""tr"")"),"barbarlık")</f>
        <v>barbarlık</v>
      </c>
    </row>
    <row r="1364">
      <c r="A1364" s="3" t="s">
        <v>1364</v>
      </c>
      <c r="B1364" s="4" t="str">
        <f>IFERROR(__xludf.DUMMYFUNCTION("GOOGLETRANSLATE(A1364,""en"",""tr"")"),"yüzüncü yıl")</f>
        <v>yüzüncü yıl</v>
      </c>
    </row>
    <row r="1365">
      <c r="A1365" s="3" t="s">
        <v>1365</v>
      </c>
      <c r="B1365" s="4" t="str">
        <f>IFERROR(__xludf.DUMMYFUNCTION("GOOGLETRANSLATE(A1365,""en"",""tr"")"),"benzetme")</f>
        <v>benzetme</v>
      </c>
    </row>
    <row r="1366">
      <c r="A1366" s="3" t="s">
        <v>1366</v>
      </c>
      <c r="B1366" s="4" t="str">
        <f>IFERROR(__xludf.DUMMYFUNCTION("GOOGLETRANSLATE(A1366,""en"",""tr"")"),"telekleme")</f>
        <v>telekleme</v>
      </c>
    </row>
    <row r="1367">
      <c r="A1367" s="3" t="s">
        <v>1367</v>
      </c>
      <c r="B1367" s="4" t="str">
        <f>IFERROR(__xludf.DUMMYFUNCTION("GOOGLETRANSLATE(A1367,""en"",""tr"")"),"virtüöz")</f>
        <v>virtüöz</v>
      </c>
    </row>
    <row r="1368">
      <c r="A1368" s="3" t="s">
        <v>1368</v>
      </c>
      <c r="B1368" s="4" t="str">
        <f>IFERROR(__xludf.DUMMYFUNCTION("GOOGLETRANSLATE(A1368,""en"",""tr"")"),"yatak fırçası")</f>
        <v>yatak fırçası</v>
      </c>
    </row>
    <row r="1369">
      <c r="A1369" s="3" t="s">
        <v>1369</v>
      </c>
      <c r="B1369" s="4" t="str">
        <f>IFERROR(__xludf.DUMMYFUNCTION("GOOGLETRANSLATE(A1369,""en"",""tr"")"),"singleton")</f>
        <v>singleton</v>
      </c>
    </row>
    <row r="1370">
      <c r="A1370" s="3" t="s">
        <v>1370</v>
      </c>
      <c r="B1370" s="4" t="str">
        <f>IFERROR(__xludf.DUMMYFUNCTION("GOOGLETRANSLATE(A1370,""en"",""tr"")"),"hora")</f>
        <v>hora</v>
      </c>
    </row>
    <row r="1371">
      <c r="A1371" s="3" t="s">
        <v>1371</v>
      </c>
      <c r="B1371" s="4" t="str">
        <f>IFERROR(__xludf.DUMMYFUNCTION("GOOGLETRANSLATE(A1371,""en"",""tr"")"),"krom")</f>
        <v>krom</v>
      </c>
    </row>
    <row r="1372">
      <c r="A1372" s="3" t="s">
        <v>1372</v>
      </c>
      <c r="B1372" s="4" t="str">
        <f>IFERROR(__xludf.DUMMYFUNCTION("GOOGLETRANSLATE(A1372,""en"",""tr"")"),"güneş kremi")</f>
        <v>güneş kremi</v>
      </c>
    </row>
    <row r="1373">
      <c r="A1373" s="3" t="s">
        <v>1373</v>
      </c>
      <c r="B1373" s="4" t="str">
        <f>IFERROR(__xludf.DUMMYFUNCTION("GOOGLETRANSLATE(A1373,""en"",""tr"")"),"mahkeme")</f>
        <v>mahkeme</v>
      </c>
    </row>
    <row r="1374">
      <c r="A1374" s="3" t="s">
        <v>1374</v>
      </c>
      <c r="B1374" s="4" t="str">
        <f>IFERROR(__xludf.DUMMYFUNCTION("GOOGLETRANSLATE(A1374,""en"",""tr"")"),"eşleştir")</f>
        <v>eşleştir</v>
      </c>
    </row>
    <row r="1375">
      <c r="A1375" s="3" t="s">
        <v>1375</v>
      </c>
      <c r="B1375" s="4" t="str">
        <f>IFERROR(__xludf.DUMMYFUNCTION("GOOGLETRANSLATE(A1375,""en"",""tr"")"),"kaplama")</f>
        <v>kaplama</v>
      </c>
    </row>
    <row r="1376">
      <c r="A1376" s="3" t="s">
        <v>1376</v>
      </c>
      <c r="B1376" s="4" t="str">
        <f>IFERROR(__xludf.DUMMYFUNCTION("GOOGLETRANSLATE(A1376,""en"",""tr"")"),"nik")</f>
        <v>nik</v>
      </c>
    </row>
    <row r="1377">
      <c r="A1377" s="3" t="s">
        <v>1377</v>
      </c>
      <c r="B1377" s="4" t="str">
        <f>IFERROR(__xludf.DUMMYFUNCTION("GOOGLETRANSLATE(A1377,""en"",""tr"")"),"psikanalist")</f>
        <v>psikanalist</v>
      </c>
    </row>
    <row r="1378">
      <c r="A1378" s="3" t="s">
        <v>1378</v>
      </c>
      <c r="B1378" s="4" t="str">
        <f>IFERROR(__xludf.DUMMYFUNCTION("GOOGLETRANSLATE(A1378,""en"",""tr"")"),"düzeltme")</f>
        <v>düzeltme</v>
      </c>
    </row>
    <row r="1379">
      <c r="A1379" s="3" t="s">
        <v>1379</v>
      </c>
      <c r="B1379" s="4" t="str">
        <f>IFERROR(__xludf.DUMMYFUNCTION("GOOGLETRANSLATE(A1379,""en"",""tr"")"),"memsahib")</f>
        <v>memsahib</v>
      </c>
    </row>
    <row r="1380">
      <c r="A1380" s="3" t="s">
        <v>1380</v>
      </c>
      <c r="B1380" s="4" t="str">
        <f>IFERROR(__xludf.DUMMYFUNCTION("GOOGLETRANSLATE(A1380,""en"",""tr"")"),"bariton")</f>
        <v>bariton</v>
      </c>
    </row>
    <row r="1381">
      <c r="A1381" s="3" t="s">
        <v>1381</v>
      </c>
      <c r="B1381" s="4" t="str">
        <f>IFERROR(__xludf.DUMMYFUNCTION("GOOGLETRANSLATE(A1381,""en"",""tr"")"),"atipik")</f>
        <v>atipik</v>
      </c>
    </row>
    <row r="1382">
      <c r="A1382" s="3" t="s">
        <v>1382</v>
      </c>
      <c r="B1382" s="4" t="str">
        <f>IFERROR(__xludf.DUMMYFUNCTION("GOOGLETRANSLATE(A1382,""en"",""tr"")"),"Mellon")</f>
        <v>Mellon</v>
      </c>
    </row>
    <row r="1383">
      <c r="A1383" s="3" t="s">
        <v>1383</v>
      </c>
      <c r="B1383" s="4" t="str">
        <f>IFERROR(__xludf.DUMMYFUNCTION("GOOGLETRANSLATE(A1383,""en"",""tr"")"),"Napoli")</f>
        <v>Napoli</v>
      </c>
    </row>
    <row r="1384">
      <c r="A1384" s="3" t="s">
        <v>1384</v>
      </c>
      <c r="B1384" s="4" t="str">
        <f>IFERROR(__xludf.DUMMYFUNCTION("GOOGLETRANSLATE(A1384,""en"",""tr"")"),"hiperaktif")</f>
        <v>hiperaktif</v>
      </c>
    </row>
    <row r="1385">
      <c r="A1385" s="3" t="s">
        <v>1385</v>
      </c>
      <c r="B1385" s="4" t="str">
        <f>IFERROR(__xludf.DUMMYFUNCTION("GOOGLETRANSLATE(A1385,""en"",""tr"")"),"kısmet")</f>
        <v>kısmet</v>
      </c>
    </row>
    <row r="1386">
      <c r="A1386" s="3" t="s">
        <v>1386</v>
      </c>
      <c r="B1386" s="4" t="str">
        <f>IFERROR(__xludf.DUMMYFUNCTION("GOOGLETRANSLATE(A1386,""en"",""tr"")"),"kolonileşmek")</f>
        <v>kolonileşmek</v>
      </c>
    </row>
    <row r="1387">
      <c r="A1387" s="3" t="s">
        <v>1387</v>
      </c>
      <c r="B1387" s="4" t="str">
        <f>IFERROR(__xludf.DUMMYFUNCTION("GOOGLETRANSLATE(A1387,""en"",""tr"")"),"meydan okumak")</f>
        <v>meydan okumak</v>
      </c>
    </row>
    <row r="1388">
      <c r="A1388" s="3" t="s">
        <v>1388</v>
      </c>
      <c r="B1388" s="4" t="str">
        <f>IFERROR(__xludf.DUMMYFUNCTION("GOOGLETRANSLATE(A1388,""en"",""tr"")"),"dış iskelet")</f>
        <v>dış iskelet</v>
      </c>
    </row>
    <row r="1389">
      <c r="A1389" s="3" t="s">
        <v>1389</v>
      </c>
      <c r="B1389" s="4" t="str">
        <f>IFERROR(__xludf.DUMMYFUNCTION("GOOGLETRANSLATE(A1389,""en"",""tr"")"),"Zuckerberg")</f>
        <v>Zuckerberg</v>
      </c>
    </row>
    <row r="1390">
      <c r="A1390" s="3" t="s">
        <v>1390</v>
      </c>
      <c r="B1390" s="4" t="str">
        <f>IFERROR(__xludf.DUMMYFUNCTION("GOOGLETRANSLATE(A1390,""en"",""tr"")"),"ıvır zıvır")</f>
        <v>ıvır zıvır</v>
      </c>
    </row>
    <row r="1391">
      <c r="A1391" s="3" t="s">
        <v>1391</v>
      </c>
      <c r="B1391" s="4" t="str">
        <f>IFERROR(__xludf.DUMMYFUNCTION("GOOGLETRANSLATE(A1391,""en"",""tr"")"),"standartların altında")</f>
        <v>standartların altında</v>
      </c>
    </row>
    <row r="1392">
      <c r="A1392" s="3" t="s">
        <v>1392</v>
      </c>
      <c r="B1392" s="4" t="str">
        <f>IFERROR(__xludf.DUMMYFUNCTION("GOOGLETRANSLATE(A1392,""en"",""tr"")"),"elle tutma")</f>
        <v>elle tutma</v>
      </c>
    </row>
    <row r="1393">
      <c r="A1393" s="3" t="s">
        <v>1393</v>
      </c>
      <c r="B1393" s="4" t="str">
        <f>IFERROR(__xludf.DUMMYFUNCTION("GOOGLETRANSLATE(A1393,""en"",""tr"")"),"karşı önlem")</f>
        <v>karşı önlem</v>
      </c>
    </row>
    <row r="1394">
      <c r="A1394" s="3" t="s">
        <v>1394</v>
      </c>
      <c r="B1394" s="4" t="str">
        <f>IFERROR(__xludf.DUMMYFUNCTION("GOOGLETRANSLATE(A1394,""en"",""tr"")"),"eser")</f>
        <v>eser</v>
      </c>
    </row>
    <row r="1395">
      <c r="A1395" s="3" t="s">
        <v>1395</v>
      </c>
      <c r="B1395" s="4" t="str">
        <f>IFERROR(__xludf.DUMMYFUNCTION("GOOGLETRANSLATE(A1395,""en"",""tr"")"),"cline")</f>
        <v>cline</v>
      </c>
    </row>
    <row r="1396">
      <c r="A1396" s="3" t="s">
        <v>1396</v>
      </c>
      <c r="B1396" s="4" t="str">
        <f>IFERROR(__xludf.DUMMYFUNCTION("GOOGLETRANSLATE(A1396,""en"",""tr"")"),"boxcar")</f>
        <v>boxcar</v>
      </c>
    </row>
    <row r="1397">
      <c r="A1397" s="3" t="s">
        <v>1397</v>
      </c>
      <c r="B1397" s="4" t="str">
        <f>IFERROR(__xludf.DUMMYFUNCTION("GOOGLETRANSLATE(A1397,""en"",""tr"")"),"not defteri")</f>
        <v>not defteri</v>
      </c>
    </row>
    <row r="1398">
      <c r="A1398" s="3" t="s">
        <v>1398</v>
      </c>
      <c r="B1398" s="4" t="str">
        <f>IFERROR(__xludf.DUMMYFUNCTION("GOOGLETRANSLATE(A1398,""en"",""tr"")"),"acımasız")</f>
        <v>acımasız</v>
      </c>
    </row>
    <row r="1399">
      <c r="A1399" s="3" t="s">
        <v>1399</v>
      </c>
      <c r="B1399" s="4" t="str">
        <f>IFERROR(__xludf.DUMMYFUNCTION("GOOGLETRANSLATE(A1399,""en"",""tr"")"),"balon")</f>
        <v>balon</v>
      </c>
    </row>
    <row r="1400">
      <c r="A1400" s="3" t="s">
        <v>1400</v>
      </c>
      <c r="B1400" s="4" t="str">
        <f>IFERROR(__xludf.DUMMYFUNCTION("GOOGLETRANSLATE(A1400,""en"",""tr"")"),"hava hızı")</f>
        <v>hava hızı</v>
      </c>
    </row>
    <row r="1401">
      <c r="A1401" s="3" t="s">
        <v>1401</v>
      </c>
      <c r="B1401" s="4" t="str">
        <f>IFERROR(__xludf.DUMMYFUNCTION("GOOGLETRANSLATE(A1401,""en"",""tr"")"),"mikrop")</f>
        <v>mikrop</v>
      </c>
    </row>
    <row r="1402">
      <c r="A1402" s="3" t="s">
        <v>1402</v>
      </c>
      <c r="B1402" s="4" t="str">
        <f>IFERROR(__xludf.DUMMYFUNCTION("GOOGLETRANSLATE(A1402,""en"",""tr"")"),"Valide Sultan")</f>
        <v>Valide Sultan</v>
      </c>
    </row>
    <row r="1403">
      <c r="A1403" s="3" t="s">
        <v>1403</v>
      </c>
      <c r="B1403" s="4" t="str">
        <f>IFERROR(__xludf.DUMMYFUNCTION("GOOGLETRANSLATE(A1403,""en"",""tr"")"),"Bahadur")</f>
        <v>Bahadur</v>
      </c>
    </row>
    <row r="1404">
      <c r="A1404" s="3" t="s">
        <v>1404</v>
      </c>
      <c r="B1404" s="4" t="str">
        <f>IFERROR(__xludf.DUMMYFUNCTION("GOOGLETRANSLATE(A1404,""en"",""tr"")"),"uyarlanabilir")</f>
        <v>uyarlanabilir</v>
      </c>
    </row>
    <row r="1405">
      <c r="A1405" s="3" t="s">
        <v>1405</v>
      </c>
      <c r="B1405" s="4" t="str">
        <f>IFERROR(__xludf.DUMMYFUNCTION("GOOGLETRANSLATE(A1405,""en"",""tr"")"),"zolk")</f>
        <v>zolk</v>
      </c>
    </row>
    <row r="1406">
      <c r="A1406" s="3" t="s">
        <v>1406</v>
      </c>
      <c r="B1406" s="4" t="str">
        <f>IFERROR(__xludf.DUMMYFUNCTION("GOOGLETRANSLATE(A1406,""en"",""tr"")"),"yüklemek")</f>
        <v>yüklemek</v>
      </c>
    </row>
    <row r="1407">
      <c r="A1407" s="3" t="s">
        <v>1407</v>
      </c>
      <c r="B1407" s="4" t="str">
        <f>IFERROR(__xludf.DUMMYFUNCTION("GOOGLETRANSLATE(A1407,""en"",""tr"")"),"megamind")</f>
        <v>megamind</v>
      </c>
    </row>
    <row r="1408">
      <c r="A1408" s="3" t="s">
        <v>1408</v>
      </c>
      <c r="B1408" s="4" t="str">
        <f>IFERROR(__xludf.DUMMYFUNCTION("GOOGLETRANSLATE(A1408,""en"",""tr"")"),"falanks")</f>
        <v>falanks</v>
      </c>
    </row>
    <row r="1409">
      <c r="A1409" s="3" t="s">
        <v>1409</v>
      </c>
      <c r="B1409" s="4" t="str">
        <f>IFERROR(__xludf.DUMMYFUNCTION("GOOGLETRANSLATE(A1409,""en"",""tr"")"),"Coakley")</f>
        <v>Coakley</v>
      </c>
    </row>
    <row r="1410">
      <c r="A1410" s="3" t="s">
        <v>1410</v>
      </c>
      <c r="B1410" s="4" t="str">
        <f>IFERROR(__xludf.DUMMYFUNCTION("GOOGLETRANSLATE(A1410,""en"",""tr"")"),"Pueblo")</f>
        <v>Pueblo</v>
      </c>
    </row>
    <row r="1411">
      <c r="A1411" s="3" t="s">
        <v>1411</v>
      </c>
      <c r="B1411" s="4" t="str">
        <f>IFERROR(__xludf.DUMMYFUNCTION("GOOGLETRANSLATE(A1411,""en"",""tr"")"),"antavyaze")</f>
        <v>antavyaze</v>
      </c>
    </row>
    <row r="1412">
      <c r="A1412" s="3" t="s">
        <v>1412</v>
      </c>
      <c r="B1412" s="4" t="str">
        <f>IFERROR(__xludf.DUMMYFUNCTION("GOOGLETRANSLATE(A1412,""en"",""tr"")"),"dilbilim")</f>
        <v>dilbilim</v>
      </c>
    </row>
    <row r="1413">
      <c r="A1413" s="3" t="s">
        <v>1413</v>
      </c>
      <c r="B1413" s="4" t="str">
        <f>IFERROR(__xludf.DUMMYFUNCTION("GOOGLETRANSLATE(A1413,""en"",""tr"")"),"ağ")</f>
        <v>ağ</v>
      </c>
    </row>
    <row r="1414">
      <c r="A1414" s="3" t="s">
        <v>1414</v>
      </c>
      <c r="B1414" s="4" t="str">
        <f>IFERROR(__xludf.DUMMYFUNCTION("GOOGLETRANSLATE(A1414,""en"",""tr"")"),"kabarık")</f>
        <v>kabarık</v>
      </c>
    </row>
    <row r="1415">
      <c r="A1415" s="3" t="s">
        <v>1415</v>
      </c>
      <c r="B1415" s="4" t="str">
        <f>IFERROR(__xludf.DUMMYFUNCTION("GOOGLETRANSLATE(A1415,""en"",""tr"")"),"kilit kutusu")</f>
        <v>kilit kutusu</v>
      </c>
    </row>
    <row r="1416">
      <c r="A1416" s="3" t="s">
        <v>1416</v>
      </c>
      <c r="B1416" s="4" t="str">
        <f>IFERROR(__xludf.DUMMYFUNCTION("GOOGLETRANSLATE(A1416,""en"",""tr"")"),"aşırı aktif")</f>
        <v>aşırı aktif</v>
      </c>
    </row>
    <row r="1417">
      <c r="A1417" s="3" t="s">
        <v>1417</v>
      </c>
      <c r="B1417" s="4" t="str">
        <f>IFERROR(__xludf.DUMMYFUNCTION("GOOGLETRANSLATE(A1417,""en"",""tr"")"),"ultrasonik")</f>
        <v>ultrasonik</v>
      </c>
    </row>
    <row r="1418">
      <c r="A1418" s="3" t="s">
        <v>1418</v>
      </c>
      <c r="B1418" s="4" t="str">
        <f>IFERROR(__xludf.DUMMYFUNCTION("GOOGLETRANSLATE(A1418,""en"",""tr"")"),"elektrik")</f>
        <v>elektrik</v>
      </c>
    </row>
    <row r="1419">
      <c r="A1419" s="3" t="s">
        <v>1419</v>
      </c>
      <c r="B1419" s="4" t="str">
        <f>IFERROR(__xludf.DUMMYFUNCTION("GOOGLETRANSLATE(A1419,""en"",""tr"")"),"kamp alanı")</f>
        <v>kamp alanı</v>
      </c>
    </row>
    <row r="1420">
      <c r="A1420" s="3" t="s">
        <v>1420</v>
      </c>
      <c r="B1420" s="4" t="str">
        <f>IFERROR(__xludf.DUMMYFUNCTION("GOOGLETRANSLATE(A1420,""en"",""tr"")"),"Özbekistan")</f>
        <v>Özbekistan</v>
      </c>
    </row>
    <row r="1421">
      <c r="A1421" s="3" t="s">
        <v>1421</v>
      </c>
      <c r="B1421" s="4" t="str">
        <f>IFERROR(__xludf.DUMMYFUNCTION("GOOGLETRANSLATE(A1421,""en"",""tr"")"),"çalı")</f>
        <v>çalı</v>
      </c>
    </row>
    <row r="1422">
      <c r="A1422" s="3" t="s">
        <v>1422</v>
      </c>
      <c r="B1422" s="4" t="str">
        <f>IFERROR(__xludf.DUMMYFUNCTION("GOOGLETRANSLATE(A1422,""en"",""tr"")"),"tereyağı")</f>
        <v>tereyağı</v>
      </c>
    </row>
    <row r="1423">
      <c r="A1423" s="3" t="s">
        <v>1423</v>
      </c>
      <c r="B1423" s="4" t="str">
        <f>IFERROR(__xludf.DUMMYFUNCTION("GOOGLETRANSLATE(A1423,""en"",""tr"")"),"hipoksi")</f>
        <v>hipoksi</v>
      </c>
    </row>
    <row r="1424">
      <c r="A1424" s="3" t="s">
        <v>1424</v>
      </c>
      <c r="B1424" s="4" t="str">
        <f>IFERROR(__xludf.DUMMYFUNCTION("GOOGLETRANSLATE(A1424,""en"",""tr"")"),"havada")</f>
        <v>havada</v>
      </c>
    </row>
    <row r="1425">
      <c r="A1425" s="3" t="s">
        <v>1425</v>
      </c>
      <c r="B1425" s="4" t="str">
        <f>IFERROR(__xludf.DUMMYFUNCTION("GOOGLETRANSLATE(A1425,""en"",""tr"")"),"heves")</f>
        <v>heves</v>
      </c>
    </row>
    <row r="1426">
      <c r="A1426" s="3" t="s">
        <v>1426</v>
      </c>
      <c r="B1426" s="4" t="str">
        <f>IFERROR(__xludf.DUMMYFUNCTION("GOOGLETRANSLATE(A1426,""en"",""tr"")"),"spektrometre")</f>
        <v>spektrometre</v>
      </c>
    </row>
    <row r="1427">
      <c r="A1427" s="3" t="s">
        <v>1427</v>
      </c>
      <c r="B1427" s="4" t="str">
        <f>IFERROR(__xludf.DUMMYFUNCTION("GOOGLETRANSLATE(A1427,""en"",""tr"")"),"altimetre")</f>
        <v>altimetre</v>
      </c>
    </row>
    <row r="1428">
      <c r="A1428" s="3" t="s">
        <v>1428</v>
      </c>
      <c r="B1428" s="4" t="str">
        <f>IFERROR(__xludf.DUMMYFUNCTION("GOOGLETRANSLATE(A1428,""en"",""tr"")"),"düzenlemek")</f>
        <v>düzenlemek</v>
      </c>
    </row>
    <row r="1429">
      <c r="A1429" s="3" t="s">
        <v>1429</v>
      </c>
      <c r="B1429" s="4" t="str">
        <f>IFERROR(__xludf.DUMMYFUNCTION("GOOGLETRANSLATE(A1429,""en"",""tr"")"),"havalı")</f>
        <v>havalı</v>
      </c>
    </row>
    <row r="1430">
      <c r="A1430" s="3" t="s">
        <v>1430</v>
      </c>
      <c r="B1430" s="4" t="str">
        <f>IFERROR(__xludf.DUMMYFUNCTION("GOOGLETRANSLATE(A1430,""en"",""tr"")"),"shish")</f>
        <v>shish</v>
      </c>
    </row>
    <row r="1431">
      <c r="A1431" s="3" t="s">
        <v>1431</v>
      </c>
      <c r="B1431" s="4" t="str">
        <f>IFERROR(__xludf.DUMMYFUNCTION("GOOGLETRANSLATE(A1431,""en"",""tr"")"),"lowery")</f>
        <v>lowery</v>
      </c>
    </row>
    <row r="1432">
      <c r="A1432" s="3" t="s">
        <v>1432</v>
      </c>
      <c r="B1432" s="4" t="str">
        <f>IFERROR(__xludf.DUMMYFUNCTION("GOOGLETRANSLATE(A1432,""en"",""tr"")"),"modus")</f>
        <v>modus</v>
      </c>
    </row>
    <row r="1433">
      <c r="A1433" s="3" t="s">
        <v>1433</v>
      </c>
      <c r="B1433" s="4" t="str">
        <f>IFERROR(__xludf.DUMMYFUNCTION("GOOGLETRANSLATE(A1433,""en"",""tr"")"),"Westport")</f>
        <v>Westport</v>
      </c>
    </row>
    <row r="1434">
      <c r="A1434" s="3" t="s">
        <v>1434</v>
      </c>
      <c r="B1434" s="4" t="str">
        <f>IFERROR(__xludf.DUMMYFUNCTION("GOOGLETRANSLATE(A1434,""en"",""tr"")"),"fishbowl")</f>
        <v>fishbowl</v>
      </c>
    </row>
    <row r="1435">
      <c r="A1435" s="3" t="s">
        <v>1435</v>
      </c>
      <c r="B1435" s="4" t="str">
        <f>IFERROR(__xludf.DUMMYFUNCTION("GOOGLETRANSLATE(A1435,""en"",""tr"")"),"Dennison")</f>
        <v>Dennison</v>
      </c>
    </row>
    <row r="1436">
      <c r="A1436" s="3" t="s">
        <v>1436</v>
      </c>
      <c r="B1436" s="4" t="str">
        <f>IFERROR(__xludf.DUMMYFUNCTION("GOOGLETRANSLATE(A1436,""en"",""tr"")"),"kahve makinesi")</f>
        <v>kahve makinesi</v>
      </c>
    </row>
    <row r="1437">
      <c r="A1437" s="3" t="s">
        <v>1437</v>
      </c>
      <c r="B1437" s="4" t="str">
        <f>IFERROR(__xludf.DUMMYFUNCTION("GOOGLETRANSLATE(A1437,""en"",""tr"")"),"kamp")</f>
        <v>kamp</v>
      </c>
    </row>
    <row r="1438">
      <c r="A1438" s="3" t="s">
        <v>1438</v>
      </c>
      <c r="B1438" s="4" t="str">
        <f>IFERROR(__xludf.DUMMYFUNCTION("GOOGLETRANSLATE(A1438,""en"",""tr"")"),"boğa güreşi")</f>
        <v>boğa güreşi</v>
      </c>
    </row>
    <row r="1439">
      <c r="A1439" s="3" t="s">
        <v>1439</v>
      </c>
      <c r="B1439" s="4" t="str">
        <f>IFERROR(__xludf.DUMMYFUNCTION("GOOGLETRANSLATE(A1439,""en"",""tr"")"),"cinsiyetçilik")</f>
        <v>cinsiyetçilik</v>
      </c>
    </row>
    <row r="1440">
      <c r="A1440" s="3" t="s">
        <v>1440</v>
      </c>
      <c r="B1440" s="4" t="str">
        <f>IFERROR(__xludf.DUMMYFUNCTION("GOOGLETRANSLATE(A1440,""en"",""tr"")"),"ilk")</f>
        <v>ilk</v>
      </c>
    </row>
    <row r="1441">
      <c r="A1441" s="3" t="s">
        <v>1441</v>
      </c>
      <c r="B1441" s="4" t="str">
        <f>IFERROR(__xludf.DUMMYFUNCTION("GOOGLETRANSLATE(A1441,""en"",""tr"")"),"yutmak")</f>
        <v>yutmak</v>
      </c>
    </row>
    <row r="1442">
      <c r="A1442" s="3" t="s">
        <v>1442</v>
      </c>
      <c r="B1442" s="4" t="str">
        <f>IFERROR(__xludf.DUMMYFUNCTION("GOOGLETRANSLATE(A1442,""en"",""tr"")"),"engeli")</f>
        <v>engeli</v>
      </c>
    </row>
    <row r="1443">
      <c r="A1443" s="3" t="s">
        <v>1443</v>
      </c>
      <c r="B1443" s="4" t="str">
        <f>IFERROR(__xludf.DUMMYFUNCTION("GOOGLETRANSLATE(A1443,""en"",""tr"")"),"çok eşlilik")</f>
        <v>çok eşlilik</v>
      </c>
    </row>
    <row r="1444">
      <c r="A1444" s="3" t="s">
        <v>1444</v>
      </c>
      <c r="B1444" s="4" t="str">
        <f>IFERROR(__xludf.DUMMYFUNCTION("GOOGLETRANSLATE(A1444,""en"",""tr"")"),"bokrap")</f>
        <v>bokrap</v>
      </c>
    </row>
    <row r="1445">
      <c r="A1445" s="3" t="s">
        <v>1445</v>
      </c>
      <c r="B1445" s="4" t="str">
        <f>IFERROR(__xludf.DUMMYFUNCTION("GOOGLETRANSLATE(A1445,""en"",""tr"")"),"megaton")</f>
        <v>megaton</v>
      </c>
    </row>
    <row r="1446">
      <c r="A1446" s="3" t="s">
        <v>1446</v>
      </c>
      <c r="B1446" s="4" t="str">
        <f>IFERROR(__xludf.DUMMYFUNCTION("GOOGLETRANSLATE(A1446,""en"",""tr"")"),"şekersiz")</f>
        <v>şekersiz</v>
      </c>
    </row>
    <row r="1447">
      <c r="A1447" s="3" t="s">
        <v>1447</v>
      </c>
      <c r="B1447" s="4" t="str">
        <f>IFERROR(__xludf.DUMMYFUNCTION("GOOGLETRANSLATE(A1447,""en"",""tr"")"),"telâfi etmek")</f>
        <v>telâfi etmek</v>
      </c>
    </row>
    <row r="1448">
      <c r="A1448" s="3" t="s">
        <v>1448</v>
      </c>
      <c r="B1448" s="4" t="str">
        <f>IFERROR(__xludf.DUMMYFUNCTION("GOOGLETRANSLATE(A1448,""en"",""tr"")"),"aerodinamik")</f>
        <v>aerodinamik</v>
      </c>
    </row>
    <row r="1449">
      <c r="A1449" s="3" t="s">
        <v>1449</v>
      </c>
      <c r="B1449" s="4" t="str">
        <f>IFERROR(__xludf.DUMMYFUNCTION("GOOGLETRANSLATE(A1449,""en"",""tr"")"),"kütük")</f>
        <v>kütük</v>
      </c>
    </row>
    <row r="1450">
      <c r="A1450" s="3" t="s">
        <v>1450</v>
      </c>
      <c r="B1450" s="4" t="str">
        <f>IFERROR(__xludf.DUMMYFUNCTION("GOOGLETRANSLATE(A1450,""en"",""tr"")"),"şık")</f>
        <v>şık</v>
      </c>
    </row>
    <row r="1451">
      <c r="A1451" s="3" t="s">
        <v>1451</v>
      </c>
      <c r="B1451" s="4" t="str">
        <f>IFERROR(__xludf.DUMMYFUNCTION("GOOGLETRANSLATE(A1451,""en"",""tr"")"),"Cheswick")</f>
        <v>Cheswick</v>
      </c>
    </row>
    <row r="1452">
      <c r="A1452" s="3" t="s">
        <v>1452</v>
      </c>
      <c r="B1452" s="4" t="str">
        <f>IFERROR(__xludf.DUMMYFUNCTION("GOOGLETRANSLATE(A1452,""en"",""tr"")"),"dolandırıcı")</f>
        <v>dolandırıcı</v>
      </c>
    </row>
    <row r="1453">
      <c r="A1453" s="3" t="s">
        <v>1453</v>
      </c>
      <c r="B1453" s="4" t="str">
        <f>IFERROR(__xludf.DUMMYFUNCTION("GOOGLETRANSLATE(A1453,""en"",""tr"")"),"parole")</f>
        <v>parole</v>
      </c>
    </row>
    <row r="1454">
      <c r="A1454" s="3" t="s">
        <v>1454</v>
      </c>
      <c r="B1454" s="4" t="str">
        <f>IFERROR(__xludf.DUMMYFUNCTION("GOOGLETRANSLATE(A1454,""en"",""tr"")"),"şeker adam")</f>
        <v>şeker adam</v>
      </c>
    </row>
    <row r="1455">
      <c r="A1455" s="3" t="s">
        <v>1455</v>
      </c>
      <c r="B1455" s="4" t="str">
        <f>IFERROR(__xludf.DUMMYFUNCTION("GOOGLETRANSLATE(A1455,""en"",""tr"")"),"bigami")</f>
        <v>bigami</v>
      </c>
    </row>
    <row r="1456">
      <c r="A1456" s="3" t="s">
        <v>1456</v>
      </c>
      <c r="B1456" s="4" t="str">
        <f>IFERROR(__xludf.DUMMYFUNCTION("GOOGLETRANSLATE(A1456,""en"",""tr"")"),"Agassi")</f>
        <v>Agassi</v>
      </c>
    </row>
    <row r="1457">
      <c r="A1457" s="3" t="s">
        <v>1457</v>
      </c>
      <c r="B1457" s="4" t="str">
        <f>IFERROR(__xludf.DUMMYFUNCTION("GOOGLETRANSLATE(A1457,""en"",""tr"")"),"Mensa")</f>
        <v>Mensa</v>
      </c>
    </row>
    <row r="1458">
      <c r="A1458" s="3" t="s">
        <v>1458</v>
      </c>
      <c r="B1458" s="4" t="str">
        <f>IFERROR(__xludf.DUMMYFUNCTION("GOOGLETRANSLATE(A1458,""en"",""tr"")"),"emoji")</f>
        <v>emoji</v>
      </c>
    </row>
    <row r="1459">
      <c r="A1459" s="3" t="s">
        <v>1459</v>
      </c>
      <c r="B1459" s="4" t="str">
        <f>IFERROR(__xludf.DUMMYFUNCTION("GOOGLETRANSLATE(A1459,""en"",""tr"")"),"Vox")</f>
        <v>Vox</v>
      </c>
    </row>
    <row r="1460">
      <c r="A1460" s="3" t="s">
        <v>1460</v>
      </c>
      <c r="B1460" s="4" t="str">
        <f>IFERROR(__xludf.DUMMYFUNCTION("GOOGLETRANSLATE(A1460,""en"",""tr"")"),"Yeterlilik")</f>
        <v>Yeterlilik</v>
      </c>
    </row>
    <row r="1461">
      <c r="A1461" s="3" t="s">
        <v>1461</v>
      </c>
      <c r="B1461" s="4" t="str">
        <f>IFERROR(__xludf.DUMMYFUNCTION("GOOGLETRANSLATE(A1461,""en"",""tr"")"),"taksi")</f>
        <v>taksi</v>
      </c>
    </row>
    <row r="1462">
      <c r="A1462" s="3" t="s">
        <v>1462</v>
      </c>
      <c r="B1462" s="4" t="str">
        <f>IFERROR(__xludf.DUMMYFUNCTION("GOOGLETRANSLATE(A1462,""en"",""tr"")"),"kuramcı")</f>
        <v>kuramcı</v>
      </c>
    </row>
    <row r="1463">
      <c r="A1463" s="3" t="s">
        <v>1463</v>
      </c>
      <c r="B1463" s="4" t="str">
        <f>IFERROR(__xludf.DUMMYFUNCTION("GOOGLETRANSLATE(A1463,""en"",""tr"")"),"yeniden canlandırma")</f>
        <v>yeniden canlandırma</v>
      </c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