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<sst xmlns="http://schemas.openxmlformats.org/spreadsheetml/2006/main" count="1523" uniqueCount="1523">
  <si>
    <t>german_word</t>
  </si>
  <si>
    <t>turkish_word</t>
  </si>
  <si>
    <t>basecap</t>
  </si>
  <si>
    <t>bass</t>
  </si>
  <si>
    <t>checken</t>
  </si>
  <si>
    <t>check</t>
  </si>
  <si>
    <t>schach</t>
  </si>
  <si>
    <t>schachuhr</t>
  </si>
  <si>
    <t>schachbrett</t>
  </si>
  <si>
    <t>tandemschach</t>
  </si>
  <si>
    <t>scheck</t>
  </si>
  <si>
    <t>schah</t>
  </si>
  <si>
    <t>schachspieler</t>
  </si>
  <si>
    <t>schachspiel</t>
  </si>
  <si>
    <t>dodelschach</t>
  </si>
  <si>
    <t>blindschach</t>
  </si>
  <si>
    <t>blitzschach</t>
  </si>
  <si>
    <t>schachweltmeister</t>
  </si>
  <si>
    <t>schachzug</t>
  </si>
  <si>
    <t>para</t>
  </si>
  <si>
    <t>brosche</t>
  </si>
  <si>
    <t>broccoli</t>
  </si>
  <si>
    <t>wachstube</t>
  </si>
  <si>
    <t>stube</t>
  </si>
  <si>
    <t>kinderstube</t>
  </si>
  <si>
    <t>puppenstube</t>
  </si>
  <si>
    <t>stövchen</t>
  </si>
  <si>
    <t>glockenstube</t>
  </si>
  <si>
    <t>wechselstube</t>
  </si>
  <si>
    <t>imbissstube</t>
  </si>
  <si>
    <t>kaffeestube</t>
  </si>
  <si>
    <t>bierstube</t>
  </si>
  <si>
    <t>werkstube</t>
  </si>
  <si>
    <t>hinterstube</t>
  </si>
  <si>
    <t>amtsstube</t>
  </si>
  <si>
    <t>weinstube</t>
  </si>
  <si>
    <t>teestube</t>
  </si>
  <si>
    <t>stubentiger</t>
  </si>
  <si>
    <t>backstube</t>
  </si>
  <si>
    <t>stubenhocker</t>
  </si>
  <si>
    <t>port</t>
  </si>
  <si>
    <t>portal</t>
  </si>
  <si>
    <t>pforte</t>
  </si>
  <si>
    <t>pförtner</t>
  </si>
  <si>
    <t>pförtchen</t>
  </si>
  <si>
    <t>nett</t>
  </si>
  <si>
    <t>netz</t>
  </si>
  <si>
    <t>-ien</t>
  </si>
  <si>
    <t>witzig</t>
  </si>
  <si>
    <t>-ei</t>
  </si>
  <si>
    <t>bowle</t>
  </si>
  <si>
    <t>bulle</t>
  </si>
  <si>
    <t>billett</t>
  </si>
  <si>
    <t>bowl</t>
  </si>
  <si>
    <t>billeteur</t>
  </si>
  <si>
    <t>dummkopf</t>
  </si>
  <si>
    <t>kopfbewegung</t>
  </si>
  <si>
    <t>kopfball</t>
  </si>
  <si>
    <t>kopfschmerz</t>
  </si>
  <si>
    <t>köpfen</t>
  </si>
  <si>
    <t>stahlkopfforelle</t>
  </si>
  <si>
    <t>kopftuch</t>
  </si>
  <si>
    <t>kopfkissen</t>
  </si>
  <si>
    <t>kopf</t>
  </si>
  <si>
    <t>duschkopf</t>
  </si>
  <si>
    <t>kopfbedeckung</t>
  </si>
  <si>
    <t>hitzkopf</t>
  </si>
  <si>
    <t>weißkopfseeadler</t>
  </si>
  <si>
    <t>köpfchen</t>
  </si>
  <si>
    <t>totenkopf</t>
  </si>
  <si>
    <t>kopfgeld</t>
  </si>
  <si>
    <t>kopfhörer</t>
  </si>
  <si>
    <t>kopflaus</t>
  </si>
  <si>
    <t>schwachkopf</t>
  </si>
  <si>
    <t>buckelkopfbuntbarsch</t>
  </si>
  <si>
    <t>löwenkopfkaninchen</t>
  </si>
  <si>
    <t>flachkopfkatze</t>
  </si>
  <si>
    <t>kehlkopf</t>
  </si>
  <si>
    <t>-köpfig</t>
  </si>
  <si>
    <t>hinterkopf</t>
  </si>
  <si>
    <t>briefkopf</t>
  </si>
  <si>
    <t>querkopf</t>
  </si>
  <si>
    <t>löwenkopf</t>
  </si>
  <si>
    <t>großkopf-ringelnatter</t>
  </si>
  <si>
    <t>warzenkopf</t>
  </si>
  <si>
    <t>kahlkopfwürger</t>
  </si>
  <si>
    <t>dickkopf</t>
  </si>
  <si>
    <t>kahlkopf</t>
  </si>
  <si>
    <t>schlägerkopf</t>
  </si>
  <si>
    <t>wasserkopf</t>
  </si>
  <si>
    <t>vierköpfig</t>
  </si>
  <si>
    <t>kuppe</t>
  </si>
  <si>
    <t>kopfputz</t>
  </si>
  <si>
    <t>stecknadelkopf</t>
  </si>
  <si>
    <t>lesekopf</t>
  </si>
  <si>
    <t>kopfentscheidung</t>
  </si>
  <si>
    <t>kopfsalat</t>
  </si>
  <si>
    <t>nagelkopf</t>
  </si>
  <si>
    <t>kopfstand</t>
  </si>
  <si>
    <t>kopfform</t>
  </si>
  <si>
    <t>köpper</t>
  </si>
  <si>
    <t>notenkopf</t>
  </si>
  <si>
    <t>kopfstütze</t>
  </si>
  <si>
    <t>kopfverletzung</t>
  </si>
  <si>
    <t>kopp</t>
  </si>
  <si>
    <t>kopflastig</t>
  </si>
  <si>
    <t>kopfscheu</t>
  </si>
  <si>
    <t>kopflos</t>
  </si>
  <si>
    <t>kopfhaut</t>
  </si>
  <si>
    <t>cup</t>
  </si>
  <si>
    <t>schwarzkopf</t>
  </si>
  <si>
    <t>säulenkopf</t>
  </si>
  <si>
    <t>kurzkopfgleitbeutler</t>
  </si>
  <si>
    <t>kopfkino</t>
  </si>
  <si>
    <t>kopfzeile</t>
  </si>
  <si>
    <t>knallkopf</t>
  </si>
  <si>
    <t>kugelkopf</t>
  </si>
  <si>
    <t>kopfwort</t>
  </si>
  <si>
    <t>kopfschütteln</t>
  </si>
  <si>
    <t>schlaukopf</t>
  </si>
  <si>
    <t>kopfsatz</t>
  </si>
  <si>
    <t>doppelkopf</t>
  </si>
  <si>
    <t>januskopf</t>
  </si>
  <si>
    <t>kopfnote</t>
  </si>
  <si>
    <t>mohrenkopf</t>
  </si>
  <si>
    <t>landekopf</t>
  </si>
  <si>
    <t>rothkopf</t>
  </si>
  <si>
    <t>kopfüber</t>
  </si>
  <si>
    <t>kopfgrind</t>
  </si>
  <si>
    <t>blumenkopf</t>
  </si>
  <si>
    <t>kampfsport</t>
  </si>
  <si>
    <t>klassenkampf</t>
  </si>
  <si>
    <t>kampf</t>
  </si>
  <si>
    <t>sturzkampfflugzeug</t>
  </si>
  <si>
    <t>wahlkampf</t>
  </si>
  <si>
    <t>kampagne</t>
  </si>
  <si>
    <t>camp</t>
  </si>
  <si>
    <t>wettkampf</t>
  </si>
  <si>
    <t>kamp</t>
  </si>
  <si>
    <t>zehnkampf</t>
  </si>
  <si>
    <t>kampfhund</t>
  </si>
  <si>
    <t>champion</t>
  </si>
  <si>
    <t>machtkampf</t>
  </si>
  <si>
    <t>panzerkampfwagen</t>
  </si>
  <si>
    <t>stierkampf</t>
  </si>
  <si>
    <t>campus</t>
  </si>
  <si>
    <t>kampfjet</t>
  </si>
  <si>
    <t>kulturkampf</t>
  </si>
  <si>
    <t>kampfflugzeug</t>
  </si>
  <si>
    <t>kampflustig</t>
  </si>
  <si>
    <t>kampfspiel</t>
  </si>
  <si>
    <t>kampfbegriff</t>
  </si>
  <si>
    <t>kampfausrüstung</t>
  </si>
  <si>
    <t>kämpe</t>
  </si>
  <si>
    <t>kampieren</t>
  </si>
  <si>
    <t>kampfkunst</t>
  </si>
  <si>
    <t>kampfflieger</t>
  </si>
  <si>
    <t>nahkampf</t>
  </si>
  <si>
    <t>kampflos</t>
  </si>
  <si>
    <t>kampfstoff</t>
  </si>
  <si>
    <t>schwertkampf</t>
  </si>
  <si>
    <t>grabenkampf</t>
  </si>
  <si>
    <t>kampfradler</t>
  </si>
  <si>
    <t>kampfadler</t>
  </si>
  <si>
    <t>kampfverband</t>
  </si>
  <si>
    <t>hahnenkampf</t>
  </si>
  <si>
    <t>sturzkampfgeschwader</t>
  </si>
  <si>
    <t>kampfläufer</t>
  </si>
  <si>
    <t>achtkampf</t>
  </si>
  <si>
    <t>sechskampf</t>
  </si>
  <si>
    <t>fünfkampf</t>
  </si>
  <si>
    <t>siebenkampf</t>
  </si>
  <si>
    <t>todeskampf</t>
  </si>
  <si>
    <t>chaoskampf</t>
  </si>
  <si>
    <t>revierkampf</t>
  </si>
  <si>
    <t>kampfgeschwader</t>
  </si>
  <si>
    <t>kampfmittel</t>
  </si>
  <si>
    <t>faustkampf</t>
  </si>
  <si>
    <t>legierbar</t>
  </si>
  <si>
    <t>anlegieren</t>
  </si>
  <si>
    <t>rasse</t>
  </si>
  <si>
    <t>kalkstein</t>
  </si>
  <si>
    <t>kalk</t>
  </si>
  <si>
    <t>chaussee</t>
  </si>
  <si>
    <t>kalken</t>
  </si>
  <si>
    <t>chlorkalk</t>
  </si>
  <si>
    <t>natronkalk</t>
  </si>
  <si>
    <t>kalkhaltig</t>
  </si>
  <si>
    <t>branntkalk</t>
  </si>
  <si>
    <t>kalkausfällung</t>
  </si>
  <si>
    <t>kalkung</t>
  </si>
  <si>
    <t>kalkweiß</t>
  </si>
  <si>
    <t>baukalk</t>
  </si>
  <si>
    <t>braunkalk</t>
  </si>
  <si>
    <t>schubkarre</t>
  </si>
  <si>
    <t>karren</t>
  </si>
  <si>
    <t>karre</t>
  </si>
  <si>
    <t>karriere</t>
  </si>
  <si>
    <t>kracke</t>
  </si>
  <si>
    <t>sackkarre</t>
  </si>
  <si>
    <t>maul</t>
  </si>
  <si>
    <t>aprikose</t>
  </si>
  <si>
    <t>grammatikalisch</t>
  </si>
  <si>
    <t>grammatisch</t>
  </si>
  <si>
    <t>grammatiker</t>
  </si>
  <si>
    <t>gaube</t>
  </si>
  <si>
    <t>arie</t>
  </si>
  <si>
    <t>curry</t>
  </si>
  <si>
    <t>mayonnaise</t>
  </si>
  <si>
    <t>majonäse</t>
  </si>
  <si>
    <t>digitalkamera</t>
  </si>
  <si>
    <t>kammerjäger</t>
  </si>
  <si>
    <t>speisekammer</t>
  </si>
  <si>
    <t>kammer</t>
  </si>
  <si>
    <t>kamera</t>
  </si>
  <si>
    <t>kameramann</t>
  </si>
  <si>
    <t>vorratskammer</t>
  </si>
  <si>
    <t>infrarotkamera</t>
  </si>
  <si>
    <t>kammerspiel</t>
  </si>
  <si>
    <t>dunkelkammer</t>
  </si>
  <si>
    <t>abstellkammer</t>
  </si>
  <si>
    <t>hofkammer</t>
  </si>
  <si>
    <t>vakuumkammer</t>
  </si>
  <si>
    <t>klassenkamerad</t>
  </si>
  <si>
    <t>wärmebildkamera</t>
  </si>
  <si>
    <t>kabarett</t>
  </si>
  <si>
    <t>spiegelreflexkamera</t>
  </si>
  <si>
    <t>kameraüberwacht</t>
  </si>
  <si>
    <t>kamerascheu</t>
  </si>
  <si>
    <t>bleikammerverfahren</t>
  </si>
  <si>
    <t>kornkammer</t>
  </si>
  <si>
    <t>handelskammer</t>
  </si>
  <si>
    <t>kamerafrau</t>
  </si>
  <si>
    <t>handkamera</t>
  </si>
  <si>
    <t>kämmerer</t>
  </si>
  <si>
    <t>kammerdiener</t>
  </si>
  <si>
    <t>überwachungskamera</t>
  </si>
  <si>
    <t>kammermädchen</t>
  </si>
  <si>
    <t>kameramodell</t>
  </si>
  <si>
    <t>volkskammer</t>
  </si>
  <si>
    <t>vorkammer</t>
  </si>
  <si>
    <t>kammeroper</t>
  </si>
  <si>
    <t>kameradschaft</t>
  </si>
  <si>
    <t>echokammer</t>
  </si>
  <si>
    <t>folterkammer</t>
  </si>
  <si>
    <t>type</t>
  </si>
  <si>
    <t>typ</t>
  </si>
  <si>
    <t>tippen</t>
  </si>
  <si>
    <t>typisierung</t>
  </si>
  <si>
    <t>typsystem</t>
  </si>
  <si>
    <t>grundtyp</t>
  </si>
  <si>
    <t>typin</t>
  </si>
  <si>
    <t>typberatung</t>
  </si>
  <si>
    <t>genotyp</t>
  </si>
  <si>
    <t>typisieren</t>
  </si>
  <si>
    <t>pfeil</t>
  </si>
  <si>
    <t>epilieren</t>
  </si>
  <si>
    <t>unpopulär</t>
  </si>
  <si>
    <t>populärwissenschaft</t>
  </si>
  <si>
    <t>pöbelherrschaft</t>
  </si>
  <si>
    <t>schwarze szene</t>
  </si>
  <si>
    <t>szenig</t>
  </si>
  <si>
    <t>szenisch</t>
  </si>
  <si>
    <t>urszene</t>
  </si>
  <si>
    <t>szeneviertel</t>
  </si>
  <si>
    <t>jäh</t>
  </si>
  <si>
    <t>gay</t>
  </si>
  <si>
    <t>vage</t>
  </si>
  <si>
    <t>megafon</t>
  </si>
  <si>
    <t>megatonne</t>
  </si>
  <si>
    <t>megawatt</t>
  </si>
  <si>
    <t>megajoule</t>
  </si>
  <si>
    <t>klavier</t>
  </si>
  <si>
    <t>klaustrophobie</t>
  </si>
  <si>
    <t>kartenhaus</t>
  </si>
  <si>
    <t>speisekarte</t>
  </si>
  <si>
    <t>landkarte</t>
  </si>
  <si>
    <t>tageskarte</t>
  </si>
  <si>
    <t>visitenkarte</t>
  </si>
  <si>
    <t>spielkarte</t>
  </si>
  <si>
    <t>postkarte</t>
  </si>
  <si>
    <t>ansichtskarte</t>
  </si>
  <si>
    <t>fahrkarte</t>
  </si>
  <si>
    <t>kartei</t>
  </si>
  <si>
    <t>karteikarte</t>
  </si>
  <si>
    <t>schatzkarte</t>
  </si>
  <si>
    <t>kartusche</t>
  </si>
  <si>
    <t>lochkarte</t>
  </si>
  <si>
    <t>kartenspieler</t>
  </si>
  <si>
    <t>eintrittskarte</t>
  </si>
  <si>
    <t>platzkarte</t>
  </si>
  <si>
    <t>kartenspiel</t>
  </si>
  <si>
    <t>weinkarte</t>
  </si>
  <si>
    <t>geburtstagskarte</t>
  </si>
  <si>
    <t>postlagerkarte</t>
  </si>
  <si>
    <t>chipkarte</t>
  </si>
  <si>
    <t>sternkarte</t>
  </si>
  <si>
    <t>abkarten</t>
  </si>
  <si>
    <t>electronic card</t>
  </si>
  <si>
    <t>autokarte</t>
  </si>
  <si>
    <t>straßenkarte</t>
  </si>
  <si>
    <t>sozialversicherungskarte</t>
  </si>
  <si>
    <t>vitrine</t>
  </si>
  <si>
    <t>vitrage</t>
  </si>
  <si>
    <t>abandonnieren</t>
  </si>
  <si>
    <t>kanonisch</t>
  </si>
  <si>
    <t>helikopter</t>
  </si>
  <si>
    <t>helikopterrotor</t>
  </si>
  <si>
    <t>schule</t>
  </si>
  <si>
    <t>grundschule</t>
  </si>
  <si>
    <t>realschule</t>
  </si>
  <si>
    <t>schüler</t>
  </si>
  <si>
    <t>sonderschule</t>
  </si>
  <si>
    <t>baumschule</t>
  </si>
  <si>
    <t>mittelschule</t>
  </si>
  <si>
    <t>berufsschule</t>
  </si>
  <si>
    <t>hauptschule</t>
  </si>
  <si>
    <t>schulbus</t>
  </si>
  <si>
    <t>schulzeugnis</t>
  </si>
  <si>
    <t>schulleiter</t>
  </si>
  <si>
    <t>hamburger schule</t>
  </si>
  <si>
    <t>schulen</t>
  </si>
  <si>
    <t>gesamtschule</t>
  </si>
  <si>
    <t>sprachschule</t>
  </si>
  <si>
    <t>schultasche</t>
  </si>
  <si>
    <t>hochschule</t>
  </si>
  <si>
    <t>zirkusschule</t>
  </si>
  <si>
    <t>vorschule</t>
  </si>
  <si>
    <t>schulgebrauch</t>
  </si>
  <si>
    <t>schulbuch</t>
  </si>
  <si>
    <t>schulabgang</t>
  </si>
  <si>
    <t>oberschule</t>
  </si>
  <si>
    <t>fahrschule</t>
  </si>
  <si>
    <t>schulautonom</t>
  </si>
  <si>
    <t>schulfrei</t>
  </si>
  <si>
    <t>schulwart</t>
  </si>
  <si>
    <t>schulkind</t>
  </si>
  <si>
    <t>schuljahr</t>
  </si>
  <si>
    <t>schulnote</t>
  </si>
  <si>
    <t>schuluhr</t>
  </si>
  <si>
    <t>volksschule</t>
  </si>
  <si>
    <t>schulwesen</t>
  </si>
  <si>
    <t>schulbibliothek</t>
  </si>
  <si>
    <t>schulbücherei</t>
  </si>
  <si>
    <t>schulsprache</t>
  </si>
  <si>
    <t>ingenieurschule</t>
  </si>
  <si>
    <t>töchterschule</t>
  </si>
  <si>
    <t>schuleingang</t>
  </si>
  <si>
    <t>schultüte</t>
  </si>
  <si>
    <t>schulmedizin</t>
  </si>
  <si>
    <t>pflichtschule</t>
  </si>
  <si>
    <t>schularbeit</t>
  </si>
  <si>
    <t>musikschule</t>
  </si>
  <si>
    <t>schulklingel</t>
  </si>
  <si>
    <t>gehschule</t>
  </si>
  <si>
    <t>gruppe</t>
  </si>
  <si>
    <t>kappe</t>
  </si>
  <si>
    <t>kap</t>
  </si>
  <si>
    <t>pasta</t>
  </si>
  <si>
    <t>japaner</t>
  </si>
  <si>
    <t>japanisch</t>
  </si>
  <si>
    <t>japan</t>
  </si>
  <si>
    <t>spurenelement</t>
  </si>
  <si>
    <t>mengenelement</t>
  </si>
  <si>
    <t>heteroelement</t>
  </si>
  <si>
    <t>lokalelement</t>
  </si>
  <si>
    <t>fugenelement</t>
  </si>
  <si>
    <t>elementbezeichnung</t>
  </si>
  <si>
    <t>brennelement</t>
  </si>
  <si>
    <t>reinelement</t>
  </si>
  <si>
    <t>elementhäufigkeit</t>
  </si>
  <si>
    <t>verbindungselement</t>
  </si>
  <si>
    <t>legierungselement</t>
  </si>
  <si>
    <t>nachbarelement</t>
  </si>
  <si>
    <t>thermoelement</t>
  </si>
  <si>
    <t>hauptgruppenelement</t>
  </si>
  <si>
    <t>heizelement</t>
  </si>
  <si>
    <t>dotierelement</t>
  </si>
  <si>
    <t>elementhalbleiter</t>
  </si>
  <si>
    <t>strukturelement</t>
  </si>
  <si>
    <t>kippelement</t>
  </si>
  <si>
    <t>bildungselement</t>
  </si>
  <si>
    <t>kerze</t>
  </si>
  <si>
    <t>karte</t>
  </si>
  <si>
    <t>charta</t>
  </si>
  <si>
    <t>politik</t>
  </si>
  <si>
    <t>politisch</t>
  </si>
  <si>
    <t>politikerin</t>
  </si>
  <si>
    <t>oppositionspolitiker</t>
  </si>
  <si>
    <t>berufspolitiker</t>
  </si>
  <si>
    <t>metal</t>
  </si>
  <si>
    <t>medaille</t>
  </si>
  <si>
    <t>sexuell</t>
  </si>
  <si>
    <t>homosexuell</t>
  </si>
  <si>
    <t>heterosexuell</t>
  </si>
  <si>
    <t>asexualität</t>
  </si>
  <si>
    <t>heterosexualität</t>
  </si>
  <si>
    <t>bisexualität</t>
  </si>
  <si>
    <t>pansexualität</t>
  </si>
  <si>
    <t>homosexualität</t>
  </si>
  <si>
    <t>bisexuell</t>
  </si>
  <si>
    <t>pansexuell</t>
  </si>
  <si>
    <t>postsexuell</t>
  </si>
  <si>
    <t>pädosexuell</t>
  </si>
  <si>
    <t>intersexuell</t>
  </si>
  <si>
    <t>asexuell</t>
  </si>
  <si>
    <t>autosexuell</t>
  </si>
  <si>
    <t>transsexuell</t>
  </si>
  <si>
    <t>sex</t>
  </si>
  <si>
    <t>doktorin</t>
  </si>
  <si>
    <t>doktorvater</t>
  </si>
  <si>
    <t>doktorarbeit</t>
  </si>
  <si>
    <t>doktern</t>
  </si>
  <si>
    <t>doktorfisch</t>
  </si>
  <si>
    <t>ehrendoktor</t>
  </si>
  <si>
    <t>nuss</t>
  </si>
  <si>
    <t>fußnote</t>
  </si>
  <si>
    <t>notenschlüssel</t>
  </si>
  <si>
    <t>notenwert</t>
  </si>
  <si>
    <t>banknote</t>
  </si>
  <si>
    <t>notenbank</t>
  </si>
  <si>
    <t>notenschrift</t>
  </si>
  <si>
    <t>notenhals</t>
  </si>
  <si>
    <t>viertelnote</t>
  </si>
  <si>
    <t>notenblatt</t>
  </si>
  <si>
    <t>endnote</t>
  </si>
  <si>
    <t>séance</t>
  </si>
  <si>
    <t>disco</t>
  </si>
  <si>
    <t>kanton</t>
  </si>
  <si>
    <t>ritter</t>
  </si>
  <si>
    <t>kavaliersschmerzen</t>
  </si>
  <si>
    <t>kavaliersdelikt</t>
  </si>
  <si>
    <t>visum</t>
  </si>
  <si>
    <t>ausreisevisum</t>
  </si>
  <si>
    <t>visumfrei</t>
  </si>
  <si>
    <t>visastelle</t>
  </si>
  <si>
    <t>avis</t>
  </si>
  <si>
    <t>charakter</t>
  </si>
  <si>
    <t>charakterlos</t>
  </si>
  <si>
    <t>halbmetallcharakter</t>
  </si>
  <si>
    <t>charakterzug</t>
  </si>
  <si>
    <t>charakterschwein</t>
  </si>
  <si>
    <t>milchkaffee</t>
  </si>
  <si>
    <t>koffein</t>
  </si>
  <si>
    <t>kaffeemaschine</t>
  </si>
  <si>
    <t>kaffee</t>
  </si>
  <si>
    <t>café</t>
  </si>
  <si>
    <t>eiskaffee</t>
  </si>
  <si>
    <t>kaffeemühle</t>
  </si>
  <si>
    <t>kaffeehaus</t>
  </si>
  <si>
    <t>kaffeebohne</t>
  </si>
  <si>
    <t>kaffeeklatsch</t>
  </si>
  <si>
    <t>kaffeekanne</t>
  </si>
  <si>
    <t>kaffeepause</t>
  </si>
  <si>
    <t>blümchenkaffee</t>
  </si>
  <si>
    <t>kaffeelöffel</t>
  </si>
  <si>
    <t>kaffeetasse</t>
  </si>
  <si>
    <t>morgenkaffee</t>
  </si>
  <si>
    <t>kaffeesatz</t>
  </si>
  <si>
    <t>kaffeefilter</t>
  </si>
  <si>
    <t>kaffeeweißer</t>
  </si>
  <si>
    <t>kaffeebraun</t>
  </si>
  <si>
    <t>cafeteria</t>
  </si>
  <si>
    <t>kalter kaffee</t>
  </si>
  <si>
    <t>kaffeekränzchen</t>
  </si>
  <si>
    <t>kaffeetafel</t>
  </si>
  <si>
    <t>kaffeebecher</t>
  </si>
  <si>
    <t>pulverkaffee</t>
  </si>
  <si>
    <t>expresskaffee</t>
  </si>
  <si>
    <t>neoliberal</t>
  </si>
  <si>
    <t>liberalisieren</t>
  </si>
  <si>
    <t>von hinten lyzeum, von vorne museum</t>
  </si>
  <si>
    <t>vergaser</t>
  </si>
  <si>
    <t>edelgas</t>
  </si>
  <si>
    <t>gaspedal</t>
  </si>
  <si>
    <t>senfgas</t>
  </si>
  <si>
    <t>abgas</t>
  </si>
  <si>
    <t>tränengas</t>
  </si>
  <si>
    <t>gasmaske</t>
  </si>
  <si>
    <t>lachgas</t>
  </si>
  <si>
    <t>gasförmig</t>
  </si>
  <si>
    <t>treibhausgas</t>
  </si>
  <si>
    <t>gaschromatografie</t>
  </si>
  <si>
    <t>flüssiggas</t>
  </si>
  <si>
    <t>gasplanet</t>
  </si>
  <si>
    <t>gaswolke</t>
  </si>
  <si>
    <t>gastank</t>
  </si>
  <si>
    <t>chlorgas</t>
  </si>
  <si>
    <t>treibgas</t>
  </si>
  <si>
    <t>giftgas</t>
  </si>
  <si>
    <t>wassergas</t>
  </si>
  <si>
    <t>wasserstoffgas</t>
  </si>
  <si>
    <t>gasentladungslampe</t>
  </si>
  <si>
    <t>gasleitung</t>
  </si>
  <si>
    <t>leuchtgas</t>
  </si>
  <si>
    <t>atemgas</t>
  </si>
  <si>
    <t>nervengas</t>
  </si>
  <si>
    <t>gaschromatographie</t>
  </si>
  <si>
    <t>gasentladungsröhre</t>
  </si>
  <si>
    <t>gasform</t>
  </si>
  <si>
    <t>inertgas</t>
  </si>
  <si>
    <t>metallschutzgasschweißen</t>
  </si>
  <si>
    <t>schutzgas</t>
  </si>
  <si>
    <t>trägergas</t>
  </si>
  <si>
    <t>vergasen</t>
  </si>
  <si>
    <t>gasturbine</t>
  </si>
  <si>
    <t>gasdicht</t>
  </si>
  <si>
    <t>füllgas</t>
  </si>
  <si>
    <t>gasentladung</t>
  </si>
  <si>
    <t>gasstrom</t>
  </si>
  <si>
    <t>gasmolekül</t>
  </si>
  <si>
    <t>stickstoffgas</t>
  </si>
  <si>
    <t>blutgasanalyse</t>
  </si>
  <si>
    <t>gasbetrieben</t>
  </si>
  <si>
    <t>gashaltig</t>
  </si>
  <si>
    <t>gasig</t>
  </si>
  <si>
    <t>gaszentrifuge</t>
  </si>
  <si>
    <t>gasgemisch</t>
  </si>
  <si>
    <t>gasphase</t>
  </si>
  <si>
    <t>gasflasche</t>
  </si>
  <si>
    <t>entgasung</t>
  </si>
  <si>
    <t>gasbeleuchtung</t>
  </si>
  <si>
    <t>gasuhr</t>
  </si>
  <si>
    <t>gaszähler</t>
  </si>
  <si>
    <t>gegend</t>
  </si>
  <si>
    <t>kontrolle</t>
  </si>
  <si>
    <t>rechner</t>
  </si>
  <si>
    <t>kontern</t>
  </si>
  <si>
    <t>kamerad</t>
  </si>
  <si>
    <t>mode</t>
  </si>
  <si>
    <t>mut</t>
  </si>
  <si>
    <t>model</t>
  </si>
  <si>
    <t>fagott</t>
  </si>
  <si>
    <t>engagieren</t>
  </si>
  <si>
    <t>rohmaterial</t>
  </si>
  <si>
    <t>altmaterial</t>
  </si>
  <si>
    <t>arbeitsmaterial</t>
  </si>
  <si>
    <t>lehrmaterial</t>
  </si>
  <si>
    <t>spülsaummaterial</t>
  </si>
  <si>
    <t>biomaterial</t>
  </si>
  <si>
    <t>ausgangsmaterial</t>
  </si>
  <si>
    <t>beschichtungsmaterial</t>
  </si>
  <si>
    <t>baumaterial</t>
  </si>
  <si>
    <t>dichtungsmaterial</t>
  </si>
  <si>
    <t>kernmaterial</t>
  </si>
  <si>
    <t>trägermaterial</t>
  </si>
  <si>
    <t>materialklasse</t>
  </si>
  <si>
    <t>brennmaterial</t>
  </si>
  <si>
    <t>nanomaterial</t>
  </si>
  <si>
    <t>vormaterial</t>
  </si>
  <si>
    <t>basismaterial</t>
  </si>
  <si>
    <t>grundmaterial</t>
  </si>
  <si>
    <t>füllmaterial</t>
  </si>
  <si>
    <t>materialermüdung</t>
  </si>
  <si>
    <t>montage</t>
  </si>
  <si>
    <t>bariton</t>
  </si>
  <si>
    <t>baryton</t>
  </si>
  <si>
    <t>kognak</t>
  </si>
  <si>
    <t>alkoholhaltig</t>
  </si>
  <si>
    <t>alkoholvergiftung</t>
  </si>
  <si>
    <t>alkoholmissbrauch</t>
  </si>
  <si>
    <t>alkoholabhängigkeit</t>
  </si>
  <si>
    <t>alkoholsucht</t>
  </si>
  <si>
    <t>alkoholkrankheit</t>
  </si>
  <si>
    <t>alkoholgehalt</t>
  </si>
  <si>
    <t>ethylalkohol</t>
  </si>
  <si>
    <t>fettalkohol</t>
  </si>
  <si>
    <t>alkoholselig</t>
  </si>
  <si>
    <t>alkoholarm</t>
  </si>
  <si>
    <t>alkoholsüchtig</t>
  </si>
  <si>
    <t>alk</t>
  </si>
  <si>
    <t>bioalkohol</t>
  </si>
  <si>
    <t>alkoholkonsum</t>
  </si>
  <si>
    <t>alkoholspiegel</t>
  </si>
  <si>
    <t>alkoholtest</t>
  </si>
  <si>
    <t>alkoholkrank</t>
  </si>
  <si>
    <t>drogensucht</t>
  </si>
  <si>
    <t>alki</t>
  </si>
  <si>
    <t>schicken</t>
  </si>
  <si>
    <t>schicksal</t>
  </si>
  <si>
    <t>schick</t>
  </si>
  <si>
    <t>chic</t>
  </si>
  <si>
    <t>verschicken</t>
  </si>
  <si>
    <t>zurückschicken</t>
  </si>
  <si>
    <t>anschicken</t>
  </si>
  <si>
    <t>schicklich</t>
  </si>
  <si>
    <t>wegschicken</t>
  </si>
  <si>
    <t>ausschicken</t>
  </si>
  <si>
    <t>beschicken</t>
  </si>
  <si>
    <t>abschicken</t>
  </si>
  <si>
    <t>kaiserslautern</t>
  </si>
  <si>
    <t>zar</t>
  </si>
  <si>
    <t>kaiserpinguin</t>
  </si>
  <si>
    <t>zarin</t>
  </si>
  <si>
    <t>kaiserdom</t>
  </si>
  <si>
    <t>kaiser</t>
  </si>
  <si>
    <t>kaiserschnitt</t>
  </si>
  <si>
    <t>kaisersemmel</t>
  </si>
  <si>
    <t>kaiserin</t>
  </si>
  <si>
    <t>kaiserreich</t>
  </si>
  <si>
    <t>kaisertum</t>
  </si>
  <si>
    <t>kaiserlich</t>
  </si>
  <si>
    <t>cäsar</t>
  </si>
  <si>
    <t>kaiserkrone</t>
  </si>
  <si>
    <t>kaisertreu</t>
  </si>
  <si>
    <t>kaiserzeit</t>
  </si>
  <si>
    <t>zarenzeit</t>
  </si>
  <si>
    <t>zarenreich</t>
  </si>
  <si>
    <t>kaiserhaus</t>
  </si>
  <si>
    <t>kaiserbrötchen</t>
  </si>
  <si>
    <t>spülsaum</t>
  </si>
  <si>
    <t>saumselig</t>
  </si>
  <si>
    <t>saumsattel</t>
  </si>
  <si>
    <t>stil</t>
  </si>
  <si>
    <t>lebensstil</t>
  </si>
  <si>
    <t>rundbogenstil</t>
  </si>
  <si>
    <t>besenstiel</t>
  </si>
  <si>
    <t>stillos</t>
  </si>
  <si>
    <t>stiellos</t>
  </si>
  <si>
    <t>blütenstiel</t>
  </si>
  <si>
    <t>langstielig</t>
  </si>
  <si>
    <t>eisstockstiel</t>
  </si>
  <si>
    <t>pfannenstiel</t>
  </si>
  <si>
    <t>stilblüte</t>
  </si>
  <si>
    <t>barockstil</t>
  </si>
  <si>
    <t>stilbruch</t>
  </si>
  <si>
    <t>jugendstil</t>
  </si>
  <si>
    <t>gestielt</t>
  </si>
  <si>
    <t>dickstielig</t>
  </si>
  <si>
    <t>stilmäßig</t>
  </si>
  <si>
    <t>stilsicher</t>
  </si>
  <si>
    <t>stilist</t>
  </si>
  <si>
    <t>sprachstil</t>
  </si>
  <si>
    <t>blattstiel</t>
  </si>
  <si>
    <t>entstielen</t>
  </si>
  <si>
    <t>kurzstielig</t>
  </si>
  <si>
    <t>stilmittel</t>
  </si>
  <si>
    <t>marschmusik</t>
  </si>
  <si>
    <t>musikinstrument</t>
  </si>
  <si>
    <t>musiker</t>
  </si>
  <si>
    <t>maschinenmusik</t>
  </si>
  <si>
    <t>gebrauchsmusik</t>
  </si>
  <si>
    <t>volksmusik</t>
  </si>
  <si>
    <t>weltmusik</t>
  </si>
  <si>
    <t>negermusik</t>
  </si>
  <si>
    <t>nachtmusik</t>
  </si>
  <si>
    <t>musikchen</t>
  </si>
  <si>
    <t>tanzmusik</t>
  </si>
  <si>
    <t>blasmusik</t>
  </si>
  <si>
    <t>musiklehrer</t>
  </si>
  <si>
    <t>zukunftsmusik</t>
  </si>
  <si>
    <t>musikgeschäft</t>
  </si>
  <si>
    <t>opernmusik</t>
  </si>
  <si>
    <t>filmmusik</t>
  </si>
  <si>
    <t>barockmusik</t>
  </si>
  <si>
    <t>hausmusik</t>
  </si>
  <si>
    <t>orchestermusik</t>
  </si>
  <si>
    <t>bühnenmusik</t>
  </si>
  <si>
    <t>zucker</t>
  </si>
  <si>
    <t>zuckerwatte</t>
  </si>
  <si>
    <t>puderzucker</t>
  </si>
  <si>
    <t>milchzucker</t>
  </si>
  <si>
    <t>zuckerhaltig</t>
  </si>
  <si>
    <t>zuckerkrankheit</t>
  </si>
  <si>
    <t>zuckerrohr</t>
  </si>
  <si>
    <t>zuckerbäcker</t>
  </si>
  <si>
    <t>zuckerguss</t>
  </si>
  <si>
    <t>zuckergast</t>
  </si>
  <si>
    <t>traubenzucker</t>
  </si>
  <si>
    <t>rohrzucker</t>
  </si>
  <si>
    <t>zuckerl</t>
  </si>
  <si>
    <t>zuckersüß</t>
  </si>
  <si>
    <t>staubzucker</t>
  </si>
  <si>
    <t>zuckerschale</t>
  </si>
  <si>
    <t>zuckerrübe</t>
  </si>
  <si>
    <t>zuckerware</t>
  </si>
  <si>
    <t>zuckerphosphat</t>
  </si>
  <si>
    <t>zuckerkrank</t>
  </si>
  <si>
    <t>zuckersteuer</t>
  </si>
  <si>
    <t>fruchtzucker</t>
  </si>
  <si>
    <t>blutzucker</t>
  </si>
  <si>
    <t>zimtzucker</t>
  </si>
  <si>
    <t>zuckerschote</t>
  </si>
  <si>
    <t>zuckerhut</t>
  </si>
  <si>
    <t>zuckerei</t>
  </si>
  <si>
    <t>zuckerfrei</t>
  </si>
  <si>
    <t>zuckerbrot</t>
  </si>
  <si>
    <t>zuckerwerk</t>
  </si>
  <si>
    <t>zuckerlöffel</t>
  </si>
  <si>
    <t>zuckerpille</t>
  </si>
  <si>
    <t>china</t>
  </si>
  <si>
    <t>chinese</t>
  </si>
  <si>
    <t>chinakritisch</t>
  </si>
  <si>
    <t>chinakohl</t>
  </si>
  <si>
    <t>nordchina</t>
  </si>
  <si>
    <t>kiffer</t>
  </si>
  <si>
    <t>as</t>
  </si>
  <si>
    <t>ass</t>
  </si>
  <si>
    <t>sol</t>
  </si>
  <si>
    <t>besolden</t>
  </si>
  <si>
    <t>marschall</t>
  </si>
  <si>
    <t>sozialwissenschaft</t>
  </si>
  <si>
    <t>sozialarbeiter</t>
  </si>
  <si>
    <t>sozial</t>
  </si>
  <si>
    <t>sozialschmarotzer</t>
  </si>
  <si>
    <t>antisozial</t>
  </si>
  <si>
    <t>sozialpsychologie</t>
  </si>
  <si>
    <t>asozial</t>
  </si>
  <si>
    <t>unsozial</t>
  </si>
  <si>
    <t>psychosozial</t>
  </si>
  <si>
    <t>sozialabgaben</t>
  </si>
  <si>
    <t>sozialdemokrat</t>
  </si>
  <si>
    <t>sozialverträglich</t>
  </si>
  <si>
    <t>sozialtourismus</t>
  </si>
  <si>
    <t>sozialdarwinistisch</t>
  </si>
  <si>
    <t>test</t>
  </si>
  <si>
    <t>schmelzkäse</t>
  </si>
  <si>
    <t>blauschimmelkäse</t>
  </si>
  <si>
    <t>schimmelkäse</t>
  </si>
  <si>
    <t>leberkäse</t>
  </si>
  <si>
    <t>madenkäse</t>
  </si>
  <si>
    <t>milbenkäse</t>
  </si>
  <si>
    <t>käsemilbe</t>
  </si>
  <si>
    <t>käseigel</t>
  </si>
  <si>
    <t>hobelkäse</t>
  </si>
  <si>
    <t>frischkäse</t>
  </si>
  <si>
    <t>hüttenkäse</t>
  </si>
  <si>
    <t>dreikäsehoch</t>
  </si>
  <si>
    <t>käsemacher</t>
  </si>
  <si>
    <t>hartkäse</t>
  </si>
  <si>
    <t>schnittkäse</t>
  </si>
  <si>
    <t>weichkäse</t>
  </si>
  <si>
    <t>käseplatte</t>
  </si>
  <si>
    <t>butterkäse</t>
  </si>
  <si>
    <t>käsereibe</t>
  </si>
  <si>
    <t>käskopp</t>
  </si>
  <si>
    <t>käsebrot</t>
  </si>
  <si>
    <t>käsehobel</t>
  </si>
  <si>
    <t>käsetuch</t>
  </si>
  <si>
    <t>käsekästchen</t>
  </si>
  <si>
    <t>ziegenkäse</t>
  </si>
  <si>
    <t>schafskäse</t>
  </si>
  <si>
    <t>kuhkäse</t>
  </si>
  <si>
    <t>schafkäse</t>
  </si>
  <si>
    <t>käsegabel</t>
  </si>
  <si>
    <t>büffelkäse</t>
  </si>
  <si>
    <t>käseglocke</t>
  </si>
  <si>
    <t>fleischkäse</t>
  </si>
  <si>
    <t>sprühkäse</t>
  </si>
  <si>
    <t>käseblatt</t>
  </si>
  <si>
    <t>käsemesser</t>
  </si>
  <si>
    <t>lampe</t>
  </si>
  <si>
    <t>block</t>
  </si>
  <si>
    <t>blockieren</t>
  </si>
  <si>
    <t>etymologisch</t>
  </si>
  <si>
    <t>volksetymologie</t>
  </si>
  <si>
    <t>etymologisieren</t>
  </si>
  <si>
    <t>firma</t>
  </si>
  <si>
    <t>quelltext</t>
  </si>
  <si>
    <t>liedtext</t>
  </si>
  <si>
    <t>textkritik</t>
  </si>
  <si>
    <t>texterkennung</t>
  </si>
  <si>
    <t>songtext</t>
  </si>
  <si>
    <t>fließtext</t>
  </si>
  <si>
    <t>lückentext</t>
  </si>
  <si>
    <t>klappentext</t>
  </si>
  <si>
    <t>urtext</t>
  </si>
  <si>
    <t>textlich</t>
  </si>
  <si>
    <t>textkritisch</t>
  </si>
  <si>
    <t>mengentext</t>
  </si>
  <si>
    <t>textanalyse</t>
  </si>
  <si>
    <t>klartext</t>
  </si>
  <si>
    <t>textbaustein</t>
  </si>
  <si>
    <t>betriebssystem</t>
  </si>
  <si>
    <t>sonnensystem</t>
  </si>
  <si>
    <t>periodensystem</t>
  </si>
  <si>
    <t>sternsystem</t>
  </si>
  <si>
    <t>ökosystem</t>
  </si>
  <si>
    <t>schneeballsystem</t>
  </si>
  <si>
    <t>nervensystem</t>
  </si>
  <si>
    <t>immunsystem</t>
  </si>
  <si>
    <t>lymphsystem</t>
  </si>
  <si>
    <t>betriebssystemkern</t>
  </si>
  <si>
    <t>zahlensystem</t>
  </si>
  <si>
    <t>energiesystem</t>
  </si>
  <si>
    <t>gesundheitssystem</t>
  </si>
  <si>
    <t>phloem</t>
  </si>
  <si>
    <t>gesamtsystem</t>
  </si>
  <si>
    <t>kristallsystem</t>
  </si>
  <si>
    <t>antriebssystem</t>
  </si>
  <si>
    <t>assistenzsystem</t>
  </si>
  <si>
    <t>datenbankverwaltungssystem</t>
  </si>
  <si>
    <t>koordinatensystem</t>
  </si>
  <si>
    <t>planetensystem</t>
  </si>
  <si>
    <t>verdauungssystem</t>
  </si>
  <si>
    <t>soundsystem</t>
  </si>
  <si>
    <t>zentralnervensystem</t>
  </si>
  <si>
    <t>nanosystem</t>
  </si>
  <si>
    <t>systemübergreifend</t>
  </si>
  <si>
    <t>systemisch</t>
  </si>
  <si>
    <t>systemkonform</t>
  </si>
  <si>
    <t>systemlos</t>
  </si>
  <si>
    <t>systemoid</t>
  </si>
  <si>
    <t>systemweit</t>
  </si>
  <si>
    <t>puffersystem</t>
  </si>
  <si>
    <t>dezimalsystem</t>
  </si>
  <si>
    <t>hexadezimalsystem</t>
  </si>
  <si>
    <t>systemfehler</t>
  </si>
  <si>
    <t>einheitensystem</t>
  </si>
  <si>
    <t>maßsystem</t>
  </si>
  <si>
    <t>kommunikationssystem</t>
  </si>
  <si>
    <t>sexagesimalsystem</t>
  </si>
  <si>
    <t>stellenwertsystem</t>
  </si>
  <si>
    <t>dualsystem</t>
  </si>
  <si>
    <t>duodezimalsystem</t>
  </si>
  <si>
    <t>expert</t>
  </si>
  <si>
    <t>golf</t>
  </si>
  <si>
    <t>golfschläger</t>
  </si>
  <si>
    <t>golfklub</t>
  </si>
  <si>
    <t>golfkrieg</t>
  </si>
  <si>
    <t>golfplatz</t>
  </si>
  <si>
    <t>golftang</t>
  </si>
  <si>
    <t>akteur</t>
  </si>
  <si>
    <t>regisseur</t>
  </si>
  <si>
    <t>linguistik</t>
  </si>
  <si>
    <t>bilingual</t>
  </si>
  <si>
    <t>linguist</t>
  </si>
  <si>
    <t>taifun</t>
  </si>
  <si>
    <t>rose</t>
  </si>
  <si>
    <t>rosa</t>
  </si>
  <si>
    <t>seerose</t>
  </si>
  <si>
    <t>rosenkohl</t>
  </si>
  <si>
    <t>rosenmontag</t>
  </si>
  <si>
    <t>rosenkranz</t>
  </si>
  <si>
    <t>altrosa</t>
  </si>
  <si>
    <t>dornröschen</t>
  </si>
  <si>
    <t>rosengarten</t>
  </si>
  <si>
    <t>rosenrot</t>
  </si>
  <si>
    <t>gürtelrose</t>
  </si>
  <si>
    <t>rosafärbung</t>
  </si>
  <si>
    <t>hellrosa</t>
  </si>
  <si>
    <t>rosenblatt</t>
  </si>
  <si>
    <t>rosarot</t>
  </si>
  <si>
    <t>schweinchenrosa</t>
  </si>
  <si>
    <t>pfingstrose</t>
  </si>
  <si>
    <t>rosengewächs</t>
  </si>
  <si>
    <t>rosenschliff</t>
  </si>
  <si>
    <t>röschen</t>
  </si>
  <si>
    <t>windrose</t>
  </si>
  <si>
    <t>rosenwasser</t>
  </si>
  <si>
    <t>teichrose</t>
  </si>
  <si>
    <t>rosenquarz</t>
  </si>
  <si>
    <t>nostalgisch</t>
  </si>
  <si>
    <t>ostalgie</t>
  </si>
  <si>
    <t>atomkraftwerk</t>
  </si>
  <si>
    <t>atomuhr</t>
  </si>
  <si>
    <t>atomkern</t>
  </si>
  <si>
    <t>atombombe</t>
  </si>
  <si>
    <t>atom</t>
  </si>
  <si>
    <t>atomkraft</t>
  </si>
  <si>
    <t>atomkrieg</t>
  </si>
  <si>
    <t>atomstrom</t>
  </si>
  <si>
    <t>atommasse</t>
  </si>
  <si>
    <t>atomenergie</t>
  </si>
  <si>
    <t>atomisieren</t>
  </si>
  <si>
    <t>wasserstoffatom</t>
  </si>
  <si>
    <t>iodatom</t>
  </si>
  <si>
    <t>atomabsorptionsspektrometrie</t>
  </si>
  <si>
    <t>atomabsorptionsspektroskopie</t>
  </si>
  <si>
    <t>atomorbital</t>
  </si>
  <si>
    <t>selenatom</t>
  </si>
  <si>
    <t>bromatom</t>
  </si>
  <si>
    <t>sauerstoffatom</t>
  </si>
  <si>
    <t>boratom</t>
  </si>
  <si>
    <t>fremdatom</t>
  </si>
  <si>
    <t>kohlenstoffatom</t>
  </si>
  <si>
    <t>atomabstand</t>
  </si>
  <si>
    <t>halogenatom</t>
  </si>
  <si>
    <t>stickstoffatom</t>
  </si>
  <si>
    <t>heteroatom</t>
  </si>
  <si>
    <t>atomwaffe</t>
  </si>
  <si>
    <t>technetiumatom</t>
  </si>
  <si>
    <t>metallatom</t>
  </si>
  <si>
    <t>indiumatom</t>
  </si>
  <si>
    <t>nachbaratom</t>
  </si>
  <si>
    <t>atomgewicht</t>
  </si>
  <si>
    <t>atommodell</t>
  </si>
  <si>
    <t>atombetrieben</t>
  </si>
  <si>
    <t>atomistisch</t>
  </si>
  <si>
    <t>atomzeitalter</t>
  </si>
  <si>
    <t>atomtheorie</t>
  </si>
  <si>
    <t>markt</t>
  </si>
  <si>
    <t>marktplatz</t>
  </si>
  <si>
    <t>baumarkt</t>
  </si>
  <si>
    <t>weihnachtsmarkt</t>
  </si>
  <si>
    <t>marktwirtschaft</t>
  </si>
  <si>
    <t>millardenmarkt</t>
  </si>
  <si>
    <t>jahrmarkt</t>
  </si>
  <si>
    <t>markten</t>
  </si>
  <si>
    <t>nischenmarkt</t>
  </si>
  <si>
    <t>fachmarkt</t>
  </si>
  <si>
    <t>arbeitsmarkt</t>
  </si>
  <si>
    <t>flohmarkt</t>
  </si>
  <si>
    <t>marktgemeinde</t>
  </si>
  <si>
    <t>mittelaltermarkt</t>
  </si>
  <si>
    <t>marktbar</t>
  </si>
  <si>
    <t>marktanteil</t>
  </si>
  <si>
    <t>marktwert</t>
  </si>
  <si>
    <t>marktfähig</t>
  </si>
  <si>
    <t>aktienmarkt</t>
  </si>
  <si>
    <t>marktstruktur</t>
  </si>
  <si>
    <t>weltmarkt</t>
  </si>
  <si>
    <t>marktnische</t>
  </si>
  <si>
    <t>absatzmarkt</t>
  </si>
  <si>
    <t>viehmarkt</t>
  </si>
  <si>
    <t>titrieren</t>
  </si>
  <si>
    <t>match</t>
  </si>
  <si>
    <t>afterphilosophie</t>
  </si>
  <si>
    <t>moralphilosophie</t>
  </si>
  <si>
    <t>scheinphilosophie</t>
  </si>
  <si>
    <t>pseudophilosophie</t>
  </si>
  <si>
    <t>toast</t>
  </si>
  <si>
    <t>patrone</t>
  </si>
  <si>
    <t>gesund</t>
  </si>
  <si>
    <t>sonett</t>
  </si>
  <si>
    <t>kuli</t>
  </si>
  <si>
    <t>keks</t>
  </si>
  <si>
    <t>psychologe</t>
  </si>
  <si>
    <t>psychologie</t>
  </si>
  <si>
    <t>psychiatrie</t>
  </si>
  <si>
    <t>psychospielchen</t>
  </si>
  <si>
    <t>psychotaktisch</t>
  </si>
  <si>
    <t>psychogramm</t>
  </si>
  <si>
    <t>police</t>
  </si>
  <si>
    <t>schale</t>
  </si>
  <si>
    <t>literatur</t>
  </si>
  <si>
    <t>tunnel</t>
  </si>
  <si>
    <t>molekül</t>
  </si>
  <si>
    <t>mal</t>
  </si>
  <si>
    <t>start</t>
  </si>
  <si>
    <t>starten</t>
  </si>
  <si>
    <t>stürzen</t>
  </si>
  <si>
    <t>körper</t>
  </si>
  <si>
    <t>korsett</t>
  </si>
  <si>
    <t>korsage</t>
  </si>
  <si>
    <t>kanal</t>
  </si>
  <si>
    <t>saugroboter</t>
  </si>
  <si>
    <t>pfaffe</t>
  </si>
  <si>
    <t>paket</t>
  </si>
  <si>
    <t>berberaffe</t>
  </si>
  <si>
    <t>kahl</t>
  </si>
  <si>
    <t>boxen</t>
  </si>
  <si>
    <t>box</t>
  </si>
  <si>
    <t>buchsbaum</t>
  </si>
  <si>
    <t>givebox</t>
  </si>
  <si>
    <t>alte schachtel</t>
  </si>
  <si>
    <t>signal</t>
  </si>
  <si>
    <t>segen</t>
  </si>
  <si>
    <t>segensreich</t>
  </si>
  <si>
    <t>jacht</t>
  </si>
  <si>
    <t>treibhauseffekt</t>
  </si>
  <si>
    <t>verfremdungseffekt</t>
  </si>
  <si>
    <t>dominoeffekt</t>
  </si>
  <si>
    <t>isotopeneffekt</t>
  </si>
  <si>
    <t>vorführeffekt</t>
  </si>
  <si>
    <t>diamantringeffekt</t>
  </si>
  <si>
    <t>miniatureffekt</t>
  </si>
  <si>
    <t>überblendeffekt</t>
  </si>
  <si>
    <t>endeffekt</t>
  </si>
  <si>
    <t>regenbogeneffekt</t>
  </si>
  <si>
    <t>nebeneffekt</t>
  </si>
  <si>
    <t>basar</t>
  </si>
  <si>
    <t>plaque</t>
  </si>
  <si>
    <t>kröte</t>
  </si>
  <si>
    <t>ökonomie</t>
  </si>
  <si>
    <t>nationalökonomie</t>
  </si>
  <si>
    <t>agoraphobie</t>
  </si>
  <si>
    <t>rundblick</t>
  </si>
  <si>
    <t>runde</t>
  </si>
  <si>
    <t>rundfunk</t>
  </si>
  <si>
    <t>rundbrief</t>
  </si>
  <si>
    <t>rundschreiben</t>
  </si>
  <si>
    <t>rundreise</t>
  </si>
  <si>
    <t>rundlich</t>
  </si>
  <si>
    <t>rundgotisch</t>
  </si>
  <si>
    <t>kreisrund</t>
  </si>
  <si>
    <t>rundflug</t>
  </si>
  <si>
    <t>rundgehen</t>
  </si>
  <si>
    <t>rundlauf</t>
  </si>
  <si>
    <t>minen</t>
  </si>
  <si>
    <t>mein</t>
  </si>
  <si>
    <t>vulkankaninchen</t>
  </si>
  <si>
    <t>vulkanschlot</t>
  </si>
  <si>
    <t>vulkaninsel</t>
  </si>
  <si>
    <t>vulcanus</t>
  </si>
  <si>
    <t>depot</t>
  </si>
  <si>
    <t>romanze</t>
  </si>
  <si>
    <t>sauerstoff</t>
  </si>
  <si>
    <t>sauerstoffmaske</t>
  </si>
  <si>
    <t>sauerstoffflasche</t>
  </si>
  <si>
    <t>luftsauerstoff</t>
  </si>
  <si>
    <t>sauerstofftransportierend</t>
  </si>
  <si>
    <t>sauerstoffversorgung</t>
  </si>
  <si>
    <t>sauerstoffmangel</t>
  </si>
  <si>
    <t>sauerstoffspur</t>
  </si>
  <si>
    <t>sauerstoffverbindung</t>
  </si>
  <si>
    <t>sauerstoffproduzierend</t>
  </si>
  <si>
    <t>sauerstoffzufuhr</t>
  </si>
  <si>
    <t>sauerstoffarm</t>
  </si>
  <si>
    <t>disauerstoff</t>
  </si>
  <si>
    <t>flüssigsauerstoff</t>
  </si>
  <si>
    <t>sauerstoffsäure</t>
  </si>
  <si>
    <t>oktasauerstoff</t>
  </si>
  <si>
    <t>sauerstoffangereichert</t>
  </si>
  <si>
    <t>sauerstoffanreicherung</t>
  </si>
  <si>
    <t>sauerstoffanteil</t>
  </si>
  <si>
    <t>sauerstoffdifluorid</t>
  </si>
  <si>
    <t>sauerstofffrei</t>
  </si>
  <si>
    <t>sauerstoffhaltig</t>
  </si>
  <si>
    <t>sauerstoffgehalt</t>
  </si>
  <si>
    <t>sauerstoffion</t>
  </si>
  <si>
    <t>sauerstoffisotop</t>
  </si>
  <si>
    <t>sauerstofflanze</t>
  </si>
  <si>
    <t>sauerstoffpartialdruck</t>
  </si>
  <si>
    <t>sauerstoffreich</t>
  </si>
  <si>
    <t>sauerstoffkonzentration</t>
  </si>
  <si>
    <t>tetrasauerstoff</t>
  </si>
  <si>
    <t>sauerstoffkreislauf</t>
  </si>
  <si>
    <t>sauerstoffdruck</t>
  </si>
  <si>
    <t>turban</t>
  </si>
  <si>
    <t>tulpe</t>
  </si>
  <si>
    <t>tulpenblüte</t>
  </si>
  <si>
    <t>schablone</t>
  </si>
  <si>
    <t>skandieren</t>
  </si>
  <si>
    <t>spaghetti</t>
  </si>
  <si>
    <t>unsicher</t>
  </si>
  <si>
    <t>sicherheit</t>
  </si>
  <si>
    <t>selbstsicher</t>
  </si>
  <si>
    <t>sicherlich</t>
  </si>
  <si>
    <t>krisensicher</t>
  </si>
  <si>
    <t>narrensicher</t>
  </si>
  <si>
    <t>verkehrssicher</t>
  </si>
  <si>
    <t>erdbebensicher</t>
  </si>
  <si>
    <t>kugelsicher</t>
  </si>
  <si>
    <t>fälschungssicher</t>
  </si>
  <si>
    <t>siegessicher</t>
  </si>
  <si>
    <t>schneesicher</t>
  </si>
  <si>
    <t>idiotensicher</t>
  </si>
  <si>
    <t>todsicher</t>
  </si>
  <si>
    <t>auslaufsicher</t>
  </si>
  <si>
    <t>sicherstellen</t>
  </si>
  <si>
    <t>ballsicher</t>
  </si>
  <si>
    <t>bombensicher</t>
  </si>
  <si>
    <t>dollar</t>
  </si>
  <si>
    <t>dollarzeichen</t>
  </si>
  <si>
    <t>rucola</t>
  </si>
  <si>
    <t>selen</t>
  </si>
  <si>
    <t>selendefizit</t>
  </si>
  <si>
    <t>selendioxid</t>
  </si>
  <si>
    <t>selendisulfid</t>
  </si>
  <si>
    <t>selengehalt</t>
  </si>
  <si>
    <t>selenhefe</t>
  </si>
  <si>
    <t>selenhexafluorid</t>
  </si>
  <si>
    <t>selenmangel</t>
  </si>
  <si>
    <t>selenmineral</t>
  </si>
  <si>
    <t>selenmonoxid</t>
  </si>
  <si>
    <t>selenoxid</t>
  </si>
  <si>
    <t>selenquelle</t>
  </si>
  <si>
    <t>selensalz</t>
  </si>
  <si>
    <t>selensulfid</t>
  </si>
  <si>
    <t>selensupplementierung</t>
  </si>
  <si>
    <t>selensäure</t>
  </si>
  <si>
    <t>selentrioxid</t>
  </si>
  <si>
    <t>selenunterversorgung</t>
  </si>
  <si>
    <t>selenwasserstoff</t>
  </si>
  <si>
    <t>selenverbindung</t>
  </si>
  <si>
    <t>selenhaltig</t>
  </si>
  <si>
    <t>selenreich</t>
  </si>
  <si>
    <t>pastille</t>
  </si>
  <si>
    <t>etage</t>
  </si>
  <si>
    <t>bluse</t>
  </si>
  <si>
    <t>bloß</t>
  </si>
  <si>
    <t>entscheidungsproblem</t>
  </si>
  <si>
    <t>problemlos</t>
  </si>
  <si>
    <t>lungenproblem</t>
  </si>
  <si>
    <t>problemlösung</t>
  </si>
  <si>
    <t>problematik</t>
  </si>
  <si>
    <t>eigenwertproblem</t>
  </si>
  <si>
    <t>image-problem</t>
  </si>
  <si>
    <t>problemkind</t>
  </si>
  <si>
    <t>hallo-welt-programm</t>
  </si>
  <si>
    <t>wahlprogramm</t>
  </si>
  <si>
    <t>computerprogramm</t>
  </si>
  <si>
    <t>zeugenschutzprogramm</t>
  </si>
  <si>
    <t>entlastungsprogramm</t>
  </si>
  <si>
    <t>arbeitsbeschaffungsprogramm</t>
  </si>
  <si>
    <t>kinematograph</t>
  </si>
  <si>
    <t>brut</t>
  </si>
  <si>
    <t>inder</t>
  </si>
  <si>
    <t>hinterindien</t>
  </si>
  <si>
    <t>qualität</t>
  </si>
  <si>
    <t>zigeuner</t>
  </si>
  <si>
    <t>whisky</t>
  </si>
  <si>
    <t>villa</t>
  </si>
  <si>
    <t>schirm</t>
  </si>
  <si>
    <t>mispel</t>
  </si>
  <si>
    <t>testen</t>
  </si>
  <si>
    <t>elchtest</t>
  </si>
  <si>
    <t>vaterschaftstest</t>
  </si>
  <si>
    <t>kernwaffentest</t>
  </si>
  <si>
    <t>testfahrt</t>
  </si>
  <si>
    <t>lackmustest</t>
  </si>
  <si>
    <t>spiegeltest</t>
  </si>
  <si>
    <t>schwangerschaftstest</t>
  </si>
  <si>
    <t>gentest</t>
  </si>
  <si>
    <t>jasmin</t>
  </si>
  <si>
    <t>yasmin</t>
  </si>
  <si>
    <t>saal</t>
  </si>
  <si>
    <t>salon</t>
  </si>
  <si>
    <t>entropie</t>
  </si>
  <si>
    <t>allergie</t>
  </si>
  <si>
    <t>sonnenenergie</t>
  </si>
  <si>
    <t>solarenergie</t>
  </si>
  <si>
    <t>nullpunktenergie</t>
  </si>
  <si>
    <t>energieaufnahme</t>
  </si>
  <si>
    <t>energiedichte</t>
  </si>
  <si>
    <t>energiegewinnung</t>
  </si>
  <si>
    <t>energiequelle</t>
  </si>
  <si>
    <t>energiespeicher</t>
  </si>
  <si>
    <t>energieinhalt</t>
  </si>
  <si>
    <t>energieträger</t>
  </si>
  <si>
    <t>energietechnik</t>
  </si>
  <si>
    <t>energiezufuhr</t>
  </si>
  <si>
    <t>energiezustand</t>
  </si>
  <si>
    <t>ionisierungsenergie</t>
  </si>
  <si>
    <t>primärenergie</t>
  </si>
  <si>
    <t>energiearm</t>
  </si>
  <si>
    <t>bindungsenergie</t>
  </si>
  <si>
    <t>energieniveau</t>
  </si>
  <si>
    <t>fusionsenergie</t>
  </si>
  <si>
    <t>ruheenergie</t>
  </si>
  <si>
    <t>energiefreisetzung</t>
  </si>
  <si>
    <t>energieliefernd</t>
  </si>
  <si>
    <t>kernenergie</t>
  </si>
  <si>
    <t>gitterenergie</t>
  </si>
  <si>
    <t>energierelevant</t>
  </si>
  <si>
    <t>energiepolitisch</t>
  </si>
  <si>
    <t>zerfallsenergie</t>
  </si>
  <si>
    <t>energieerzeugung</t>
  </si>
  <si>
    <t>energiestoffwechsel</t>
  </si>
  <si>
    <t>aktivierungsenergie</t>
  </si>
  <si>
    <t>bindungsdissoziationsenergie</t>
  </si>
  <si>
    <t>energieaufwand</t>
  </si>
  <si>
    <t>energieintensiv</t>
  </si>
  <si>
    <t>energieverbrauch</t>
  </si>
  <si>
    <t>wechselwirkungsenergie</t>
  </si>
  <si>
    <t>energiesparend</t>
  </si>
  <si>
    <t>elektroenergie</t>
  </si>
  <si>
    <t>energieaufwändig</t>
  </si>
  <si>
    <t>energiewende</t>
  </si>
  <si>
    <t>energietransfer</t>
  </si>
  <si>
    <t>energieversorgung</t>
  </si>
  <si>
    <t>dissoziationsenergie</t>
  </si>
  <si>
    <t>orgonenergie</t>
  </si>
  <si>
    <t>energiefluss</t>
  </si>
  <si>
    <t>energieministerium</t>
  </si>
  <si>
    <t>lageenergie</t>
  </si>
  <si>
    <t>nullenergiehaus</t>
  </si>
  <si>
    <t>plusenergiehaus</t>
  </si>
  <si>
    <t>dübel</t>
  </si>
  <si>
    <t>holzdübel</t>
  </si>
  <si>
    <t>dübeln</t>
  </si>
  <si>
    <t>margarine</t>
  </si>
  <si>
    <t>fräsen</t>
  </si>
  <si>
    <t>muselman</t>
  </si>
  <si>
    <t>muselmann</t>
  </si>
  <si>
    <t>flaute</t>
  </si>
  <si>
    <t>mau</t>
  </si>
  <si>
    <t>abflauen</t>
  </si>
  <si>
    <t>thema</t>
  </si>
  <si>
    <t>zahnpasta</t>
  </si>
  <si>
    <t>kalmus</t>
  </si>
  <si>
    <t>schalmei</t>
  </si>
  <si>
    <t>tasche</t>
  </si>
  <si>
    <t>tasse</t>
  </si>
  <si>
    <t>untertasse</t>
  </si>
  <si>
    <t>teetasse</t>
  </si>
  <si>
    <t>tassenförmig</t>
  </si>
  <si>
    <t>mokkatasse</t>
  </si>
  <si>
    <t>advokat</t>
  </si>
  <si>
    <t>voigt</t>
  </si>
  <si>
    <t>vogtei</t>
  </si>
  <si>
    <t>fronvogt</t>
  </si>
  <si>
    <t>grönländer</t>
  </si>
  <si>
    <t>pedelec</t>
  </si>
  <si>
    <t>klimaveränderung</t>
  </si>
  <si>
    <t>klimawandel</t>
  </si>
  <si>
    <t>weltklima</t>
  </si>
  <si>
    <t>klimaforschung</t>
  </si>
  <si>
    <t>klimaerwärmung</t>
  </si>
  <si>
    <t>klimatisch</t>
  </si>
  <si>
    <t>klimastabil</t>
  </si>
  <si>
    <t>tropenklima</t>
  </si>
  <si>
    <t>klimaleugner</t>
  </si>
  <si>
    <t>klimaneutralität</t>
  </si>
  <si>
    <t>klimaneutral</t>
  </si>
  <si>
    <t>klimafreundlich</t>
  </si>
  <si>
    <t>treibhausklima</t>
  </si>
  <si>
    <t>klima</t>
  </si>
  <si>
    <t>trend</t>
  </si>
  <si>
    <t>hamburger</t>
  </si>
  <si>
    <t>rum</t>
  </si>
  <si>
    <t>römer</t>
  </si>
  <si>
    <t>römisch</t>
  </si>
  <si>
    <t>romfreundlich</t>
  </si>
  <si>
    <t>zitrone</t>
  </si>
  <si>
    <t>zedernholz</t>
  </si>
  <si>
    <t>rakete</t>
  </si>
  <si>
    <t>ideal</t>
  </si>
  <si>
    <t>ticket</t>
  </si>
  <si>
    <t>etikett</t>
  </si>
  <si>
    <t>etikette</t>
  </si>
  <si>
    <t>gitarre</t>
  </si>
  <si>
    <t>zitherspiel</t>
  </si>
  <si>
    <t>zitherspieler</t>
  </si>
  <si>
    <t>budget</t>
  </si>
  <si>
    <t>schock</t>
  </si>
  <si>
    <t>stadium</t>
  </si>
  <si>
    <t>industrie</t>
  </si>
  <si>
    <t>kautschukindustrie</t>
  </si>
  <si>
    <t>elektroindustrie</t>
  </si>
  <si>
    <t>farbenindustrie</t>
  </si>
  <si>
    <t>fahrradindustrie</t>
  </si>
  <si>
    <t>lebensmittelindustrie</t>
  </si>
  <si>
    <t>fotoindustrie</t>
  </si>
  <si>
    <t>luftfahrtindustrie</t>
  </si>
  <si>
    <t>aluminiumindustrie</t>
  </si>
  <si>
    <t>bauindustrie</t>
  </si>
  <si>
    <t>glasindustrie</t>
  </si>
  <si>
    <t>gummiindustrie</t>
  </si>
  <si>
    <t>halbleiterindustrie</t>
  </si>
  <si>
    <t>industrienation</t>
  </si>
  <si>
    <t>industriezweig</t>
  </si>
  <si>
    <t>kosmetikindustrie</t>
  </si>
  <si>
    <t>waschmittelindustrie</t>
  </si>
  <si>
    <t>düngemittelindustrie</t>
  </si>
  <si>
    <t>industrieland</t>
  </si>
  <si>
    <t>industriestaat</t>
  </si>
  <si>
    <t>schmuckindustrie</t>
  </si>
  <si>
    <t>elektronikindustrie</t>
  </si>
  <si>
    <t>papierindustrie</t>
  </si>
  <si>
    <t>verpackungsindustrie</t>
  </si>
  <si>
    <t>computerindustrie</t>
  </si>
  <si>
    <t>stahlindustrie</t>
  </si>
  <si>
    <t>galvanikindustrie</t>
  </si>
  <si>
    <t>uhrenindustrie</t>
  </si>
  <si>
    <t>plasteindustrie</t>
  </si>
  <si>
    <t>plastindustrie</t>
  </si>
  <si>
    <t>schal</t>
  </si>
  <si>
    <t>sprecher</t>
  </si>
  <si>
    <t>kanapee</t>
  </si>
  <si>
    <t>ballon</t>
  </si>
  <si>
    <t>sirup</t>
  </si>
  <si>
    <t>zuckerrübensirup</t>
  </si>
  <si>
    <t>realität</t>
  </si>
  <si>
    <t>realisieren</t>
  </si>
  <si>
    <t>sonnenaktivität</t>
  </si>
  <si>
    <t>entzündungsaktivität</t>
  </si>
  <si>
    <t>hirnaktivität</t>
  </si>
  <si>
    <t>katalysatoraktivität</t>
  </si>
  <si>
    <t>kategorie</t>
  </si>
  <si>
    <t>ausschlusskategorie</t>
  </si>
  <si>
    <t>unterkategorie</t>
  </si>
  <si>
    <t>büste</t>
  </si>
  <si>
    <t>button</t>
  </si>
  <si>
    <t>maß</t>
  </si>
  <si>
    <t>massieren</t>
  </si>
  <si>
    <t>massage</t>
  </si>
  <si>
    <t>masseur</t>
  </si>
  <si>
    <t>massenmedium</t>
  </si>
  <si>
    <t>massig</t>
  </si>
  <si>
    <t>gesamtmasse</t>
  </si>
  <si>
    <t>massenanteil</t>
  </si>
  <si>
    <t>massenunterschied</t>
  </si>
  <si>
    <t>massendifferenz</t>
  </si>
  <si>
    <t>ruhemasse</t>
  </si>
  <si>
    <t>massentauglich</t>
  </si>
  <si>
    <t>knochenmasse</t>
  </si>
  <si>
    <t>massenspektrometer</t>
  </si>
  <si>
    <t>masseprozent</t>
  </si>
  <si>
    <t>trockenmasse</t>
  </si>
  <si>
    <t>massenbewegung</t>
  </si>
  <si>
    <t>kakaomasse</t>
  </si>
  <si>
    <t>kernmasse</t>
  </si>
  <si>
    <t>massenhaft</t>
  </si>
  <si>
    <t>massenzahl</t>
  </si>
  <si>
    <t>massenarbeitslosigkeit</t>
  </si>
  <si>
    <t>massenkommunikation</t>
  </si>
  <si>
    <t>massenprozent</t>
  </si>
  <si>
    <t>messingen</t>
  </si>
  <si>
    <t>zündmasse</t>
  </si>
  <si>
    <t>biomasse</t>
  </si>
  <si>
    <t>elektronenmasse</t>
  </si>
  <si>
    <t>missingsch</t>
  </si>
  <si>
    <t>massenkarambolage</t>
  </si>
  <si>
    <t>massenkunstoff</t>
  </si>
  <si>
    <t>massenkunstoffe</t>
  </si>
  <si>
    <t>massenzwangsimpfung</t>
  </si>
  <si>
    <t>massentierhaltung</t>
  </si>
  <si>
    <t>messingfarbig</t>
  </si>
  <si>
    <t>messingfarben</t>
  </si>
  <si>
    <t>narzisse</t>
  </si>
  <si>
    <t>aventüre</t>
  </si>
  <si>
    <t>adventskalender</t>
  </si>
  <si>
    <t>adventskranz</t>
  </si>
  <si>
    <t>final</t>
  </si>
  <si>
    <t>hamstern</t>
  </si>
  <si>
    <t>goldhamster</t>
  </si>
  <si>
    <t>hamsterrad</t>
  </si>
  <si>
    <t>theologisch</t>
  </si>
  <si>
    <t>monumental</t>
  </si>
  <si>
    <t>theaterstück</t>
  </si>
  <si>
    <t>theaterspiel</t>
  </si>
  <si>
    <t>affentheater</t>
  </si>
  <si>
    <t>theaterbühne</t>
  </si>
  <si>
    <t>theaterschauspieler</t>
  </si>
  <si>
    <t>theaterautor</t>
  </si>
  <si>
    <t>theatergebäude</t>
  </si>
  <si>
    <t>theatervorstellung</t>
  </si>
  <si>
    <t>stress</t>
  </si>
  <si>
    <t>ente</t>
  </si>
  <si>
    <t>demokratie</t>
  </si>
  <si>
    <t>kalorie</t>
  </si>
  <si>
    <t>karamell</t>
  </si>
  <si>
    <t>lyra</t>
  </si>
  <si>
    <t>analogiebildung</t>
  </si>
  <si>
    <t>tennis</t>
  </si>
  <si>
    <t>mäanderartig</t>
  </si>
  <si>
    <t>mäanderförmig</t>
  </si>
  <si>
    <t>mäandrisch</t>
  </si>
  <si>
    <t>mäander</t>
  </si>
  <si>
    <t>laternenfisch</t>
  </si>
  <si>
    <t>straßenlaterne</t>
  </si>
  <si>
    <t>latüchte</t>
  </si>
  <si>
    <t>revier</t>
  </si>
  <si>
    <t>polizeirevier</t>
  </si>
  <si>
    <t>magazin</t>
  </si>
  <si>
    <t>russenmagazin</t>
  </si>
  <si>
    <t>sevilla</t>
  </si>
  <si>
    <t>tram</t>
  </si>
  <si>
    <t>korvette</t>
  </si>
  <si>
    <t>laienhaft</t>
  </si>
  <si>
    <t>merci</t>
  </si>
  <si>
    <t>kamin</t>
  </si>
  <si>
    <t>cheminée</t>
  </si>
  <si>
    <t>bäckersdutzend</t>
  </si>
  <si>
    <t>teufelsdutzend</t>
  </si>
  <si>
    <t>bäckerdutzend</t>
  </si>
  <si>
    <t>dutzendfach</t>
  </si>
  <si>
    <t>gelee</t>
  </si>
  <si>
    <t>admiral</t>
  </si>
  <si>
    <t>wärmekapazität</t>
  </si>
  <si>
    <t>produktionskapazität</t>
  </si>
  <si>
    <t>coach</t>
  </si>
  <si>
    <t>average</t>
  </si>
  <si>
    <t>havarie</t>
  </si>
  <si>
    <t>boulevard</t>
  </si>
  <si>
    <t>appartement</t>
  </si>
  <si>
    <t>karaoke</t>
  </si>
  <si>
    <t>spray</t>
  </si>
  <si>
    <t>fragenkatalog</t>
  </si>
  <si>
    <t>katalogwert</t>
  </si>
  <si>
    <t>ensemble</t>
  </si>
  <si>
    <t>methode</t>
  </si>
  <si>
    <t>methodisch</t>
  </si>
  <si>
    <t>analysemethode</t>
  </si>
  <si>
    <t>radiokohlenstoffmethode</t>
  </si>
  <si>
    <t>arbeitsmethode</t>
  </si>
  <si>
    <t>untersuchungsmethode</t>
  </si>
  <si>
    <t>abbaumethode</t>
  </si>
  <si>
    <t>kriminell</t>
  </si>
  <si>
    <t>vietnamese</t>
  </si>
  <si>
    <t>vietnamkrieg</t>
  </si>
  <si>
    <t>chiffre</t>
  </si>
  <si>
    <t>garantie</t>
  </si>
  <si>
    <t>algorithmus</t>
  </si>
  <si>
    <t>barte</t>
  </si>
  <si>
    <t>elfenbein</t>
  </si>
  <si>
    <t>elefantenrüsselmuschel</t>
  </si>
  <si>
    <t>elefantenhochzeit</t>
  </si>
  <si>
    <t>elefantös</t>
  </si>
  <si>
    <t>elefantenlaus</t>
  </si>
  <si>
    <t>elefantenrunde</t>
  </si>
  <si>
    <t>elefantenrennen</t>
  </si>
  <si>
    <t>design</t>
  </si>
  <si>
    <t>aubergine</t>
  </si>
  <si>
    <t>papagei</t>
  </si>
  <si>
    <t>papageitaucher</t>
  </si>
  <si>
    <t>caravan</t>
  </si>
  <si>
    <t>karawanserei</t>
  </si>
  <si>
    <t>ambulanz</t>
  </si>
  <si>
    <t>ugander</t>
  </si>
  <si>
    <t>ugandisch</t>
  </si>
  <si>
    <t>uganda</t>
  </si>
  <si>
    <t>melancholie</t>
  </si>
  <si>
    <t>kautschuk</t>
  </si>
  <si>
    <t>apostroph</t>
  </si>
  <si>
    <t>virtuos</t>
  </si>
  <si>
    <t>sultanat</t>
  </si>
  <si>
    <t>spion</t>
  </si>
  <si>
    <t>burger</t>
  </si>
  <si>
    <t>hamburgern</t>
  </si>
  <si>
    <t>emoji</t>
  </si>
  <si>
    <t>muskatblüte</t>
  </si>
  <si>
    <t>muskat</t>
  </si>
  <si>
    <t>moschus</t>
  </si>
  <si>
    <t>alman</t>
  </si>
  <si>
    <t>berggorilla</t>
  </si>
  <si>
    <t>ananassaft</t>
  </si>
  <si>
    <t>ananas</t>
  </si>
  <si>
    <t>nilpferd</t>
  </si>
  <si>
    <t>mafia</t>
  </si>
  <si>
    <t>migräne</t>
  </si>
  <si>
    <t>polizze</t>
  </si>
  <si>
    <t>lungenödem</t>
  </si>
  <si>
    <t>fiasko</t>
  </si>
  <si>
    <t>astronomie</t>
  </si>
  <si>
    <t>kiosk</t>
  </si>
  <si>
    <t>fetisch</t>
  </si>
  <si>
    <t>fanal</t>
  </si>
  <si>
    <t>galosche</t>
  </si>
  <si>
    <t>praktisch</t>
  </si>
  <si>
    <t>hobby</t>
  </si>
  <si>
    <t>orang-utan</t>
  </si>
  <si>
    <t>bankrott</t>
  </si>
  <si>
    <t>antilope</t>
  </si>
  <si>
    <t>ondulieren</t>
  </si>
  <si>
    <t>wilajet</t>
  </si>
  <si>
    <t>schablonenhaft</t>
  </si>
  <si>
    <t>zylinder</t>
  </si>
  <si>
    <t>privatdozent</t>
  </si>
  <si>
    <t>universitätsdozent</t>
  </si>
  <si>
    <t>monolog</t>
  </si>
  <si>
    <t>schwampel</t>
  </si>
  <si>
    <t>ampelkoalition</t>
  </si>
  <si>
    <t>pulle</t>
  </si>
  <si>
    <t>ampelmännchen</t>
  </si>
  <si>
    <t>ampelfrau</t>
  </si>
  <si>
    <t>bodenampel</t>
  </si>
  <si>
    <t>bompel</t>
  </si>
  <si>
    <t>dildo</t>
  </si>
  <si>
    <t>aprikosenmarmelade</t>
  </si>
  <si>
    <t>radioastronomie</t>
  </si>
  <si>
    <t>konditional</t>
  </si>
  <si>
    <t>primitiv</t>
  </si>
  <si>
    <t>zylindrisch</t>
  </si>
  <si>
    <t>stahlzylinder</t>
  </si>
  <si>
    <t>vierzylinder</t>
  </si>
  <si>
    <t>sechszylinder</t>
  </si>
  <si>
    <t>fünfzylinder</t>
  </si>
  <si>
    <t>hohlzylinder</t>
  </si>
  <si>
    <t>sozietät</t>
  </si>
  <si>
    <t>bikini</t>
  </si>
  <si>
    <t>freske</t>
  </si>
  <si>
    <t>aische</t>
  </si>
  <si>
    <t>rhodiumhydroxid</t>
  </si>
  <si>
    <t>rhodiumsulfat</t>
  </si>
  <si>
    <t>rhodiumfolie</t>
  </si>
  <si>
    <t>rhodiumlegierung</t>
  </si>
  <si>
    <t>rhodiummineral</t>
  </si>
  <si>
    <t>rhodiumoxid</t>
  </si>
  <si>
    <t>rhodiumverbindung</t>
  </si>
  <si>
    <t>rhodiumbeschichtet</t>
  </si>
  <si>
    <t>emirat</t>
  </si>
  <si>
    <t>interessant</t>
  </si>
  <si>
    <t>interessieren</t>
  </si>
  <si>
    <t>genial</t>
  </si>
  <si>
    <t>aktiv</t>
  </si>
  <si>
    <t>pur</t>
  </si>
  <si>
    <t>super</t>
  </si>
  <si>
    <t>trainieren</t>
  </si>
  <si>
    <t>sexy</t>
  </si>
  <si>
    <t>komisch</t>
  </si>
  <si>
    <t>tschüsch</t>
  </si>
  <si>
    <t>angeschlagen</t>
  </si>
  <si>
    <t>horde</t>
  </si>
  <si>
    <t>kaviar</t>
  </si>
  <si>
    <t>dolmetscher</t>
  </si>
  <si>
    <t>ey</t>
  </si>
  <si>
    <t>joghurt</t>
  </si>
  <si>
    <t>döner</t>
  </si>
  <si>
    <t>ott</t>
  </si>
  <si>
    <t>baldrian</t>
  </si>
  <si>
    <t>çöp</t>
  </si>
  <si>
    <t>tamam</t>
  </si>
  <si>
    <t>schaschlik</t>
  </si>
  <si>
    <t>schabracke</t>
  </si>
  <si>
    <t>lahmacun</t>
  </si>
  <si>
    <t>ayleen</t>
  </si>
  <si>
    <t>ulan</t>
  </si>
  <si>
    <t>kebab</t>
  </si>
  <si>
    <t>schahinschah</t>
  </si>
  <si>
    <t>bergtürken</t>
  </si>
  <si>
    <t>kahba</t>
  </si>
  <si>
    <t>abrasch</t>
  </si>
  <si>
    <t>sofa</t>
  </si>
  <si>
    <t>weinen</t>
  </si>
  <si>
    <t>dolmetscherin</t>
  </si>
  <si>
    <t>wenig</t>
  </si>
  <si>
    <t>brücke</t>
  </si>
  <si>
    <t>schakal</t>
  </si>
  <si>
    <t>paranuss</t>
  </si>
  <si>
    <t>weh</t>
  </si>
  <si>
    <t>hanf</t>
  </si>
  <si>
    <t>dolmetschen</t>
  </si>
  <si>
    <t>kukuruz</t>
  </si>
  <si>
    <t>minarett</t>
  </si>
  <si>
    <t>hordenweise</t>
  </si>
  <si>
    <t>jarmulke</t>
  </si>
  <si>
    <t>schabrackentapir</t>
  </si>
  <si>
    <t>joghurtbecher</t>
  </si>
  <si>
    <t>vöner</t>
  </si>
  <si>
    <t>kaviarlöffel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</si>
</sst>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IFERROR(__xludf.DUMMYFUNCTION("GOOGLETRANSLATE(A2,""de"",""tr"")"),"taban")</f>
        <v>taban</v>
      </c>
    </row>
    <row r="3">
      <c r="A3" s="3" t="s">
        <v>3</v>
      </c>
      <c r="B3" s="4" t="str">
        <f>IFERROR(__xludf.DUMMYFUNCTION("GOOGLETRANSLATE(A3,""de"",""tr"")"),"bas")</f>
        <v>bas</v>
      </c>
    </row>
    <row r="4">
      <c r="A4" s="3" t="s">
        <v>4</v>
      </c>
      <c r="B4" s="4" t="str">
        <f>IFERROR(__xludf.DUMMYFUNCTION("GOOGLETRANSLATE(A4,""de"",""tr"")"),"Kontrol")</f>
        <v>Kontrol</v>
      </c>
    </row>
    <row r="5">
      <c r="A5" s="3" t="s">
        <v>5</v>
      </c>
      <c r="B5" s="4" t="str">
        <f>IFERROR(__xludf.DUMMYFUNCTION("GOOGLETRANSLATE(A5,""de"",""tr"")"),"Kontrol")</f>
        <v>Kontrol</v>
      </c>
    </row>
    <row r="6">
      <c r="A6" s="3" t="s">
        <v>6</v>
      </c>
      <c r="B6" s="4" t="str">
        <f>IFERROR(__xludf.DUMMYFUNCTION("GOOGLETRANSLATE(A6,""de"",""tr"")"),"satranç")</f>
        <v>satranç</v>
      </c>
    </row>
    <row r="7">
      <c r="A7" s="3" t="s">
        <v>7</v>
      </c>
      <c r="B7" s="4" t="str">
        <f>IFERROR(__xludf.DUMMYFUNCTION("GOOGLETRANSLATE(A7,""de"",""tr"")"),"satranç saati")</f>
        <v>satranç saati</v>
      </c>
    </row>
    <row r="8">
      <c r="A8" s="3" t="s">
        <v>8</v>
      </c>
      <c r="B8" s="4" t="str">
        <f>IFERROR(__xludf.DUMMYFUNCTION("GOOGLETRANSLATE(A8,""de"",""tr"")"),"satranç tahtası")</f>
        <v>satranç tahtası</v>
      </c>
    </row>
    <row r="9">
      <c r="A9" s="3" t="s">
        <v>9</v>
      </c>
      <c r="B9" s="4" t="str">
        <f>IFERROR(__xludf.DUMMYFUNCTION("GOOGLETRANSLATE(A9,""de"",""tr"")"),"tandem satranç")</f>
        <v>tandem satranç</v>
      </c>
    </row>
    <row r="10">
      <c r="A10" s="3" t="s">
        <v>10</v>
      </c>
      <c r="B10" s="4" t="str">
        <f>IFERROR(__xludf.DUMMYFUNCTION("GOOGLETRANSLATE(A10,""de"",""tr"")"),"Kontrol")</f>
        <v>Kontrol</v>
      </c>
    </row>
    <row r="11">
      <c r="A11" s="3" t="s">
        <v>11</v>
      </c>
      <c r="B11" s="4" t="str">
        <f>IFERROR(__xludf.DUMMYFUNCTION("GOOGLETRANSLATE(A11,""de"",""tr"")"),"şah")</f>
        <v>şah</v>
      </c>
    </row>
    <row r="12">
      <c r="A12" s="3" t="s">
        <v>12</v>
      </c>
      <c r="B12" s="4" t="str">
        <f>IFERROR(__xludf.DUMMYFUNCTION("GOOGLETRANSLATE(A12,""de"",""tr"")"),"Satranç oyuncusu")</f>
        <v>Satranç oyuncusu</v>
      </c>
    </row>
    <row r="13">
      <c r="A13" s="3" t="s">
        <v>13</v>
      </c>
      <c r="B13" s="4" t="str">
        <f>IFERROR(__xludf.DUMMYFUNCTION("GOOGLETRANSLATE(A13,""de"",""tr"")"),"Satranç oyunu")</f>
        <v>Satranç oyunu</v>
      </c>
    </row>
    <row r="14">
      <c r="A14" s="3" t="s">
        <v>14</v>
      </c>
      <c r="B14" s="4" t="str">
        <f>IFERROR(__xludf.DUMMYFUNCTION("GOOGLETRANSLATE(A14,""de"",""tr"")"),"Dodelschach")</f>
        <v>Dodelschach</v>
      </c>
    </row>
    <row r="15">
      <c r="A15" s="3" t="s">
        <v>15</v>
      </c>
      <c r="B15" s="4" t="str">
        <f>IFERROR(__xludf.DUMMYFUNCTION("GOOGLETRANSLATE(A15,""de"",""tr"")"),"kör satranç")</f>
        <v>kör satranç</v>
      </c>
    </row>
    <row r="16">
      <c r="A16" s="3" t="s">
        <v>16</v>
      </c>
      <c r="B16" s="4" t="str">
        <f>IFERROR(__xludf.DUMMYFUNCTION("GOOGLETRANSLATE(A16,""de"",""tr"")"),"yıldırım satranç")</f>
        <v>yıldırım satranç</v>
      </c>
    </row>
    <row r="17">
      <c r="A17" s="3" t="s">
        <v>17</v>
      </c>
      <c r="B17" s="4" t="str">
        <f>IFERROR(__xludf.DUMMYFUNCTION("GOOGLETRANSLATE(A17,""de"",""tr"")"),"Satranç Dünya Şampiyonu")</f>
        <v>Satranç Dünya Şampiyonu</v>
      </c>
    </row>
    <row r="18">
      <c r="A18" s="3" t="s">
        <v>18</v>
      </c>
      <c r="B18" s="4" t="str">
        <f>IFERROR(__xludf.DUMMYFUNCTION("GOOGLETRANSLATE(A18,""de"",""tr"")"),"taşınmak")</f>
        <v>taşınmak</v>
      </c>
    </row>
    <row r="19">
      <c r="A19" s="3" t="s">
        <v>19</v>
      </c>
      <c r="B19" s="4" t="str">
        <f>IFERROR(__xludf.DUMMYFUNCTION("GOOGLETRANSLATE(A19,""de"",""tr"")"),"paragraf")</f>
        <v>paragraf</v>
      </c>
    </row>
    <row r="20">
      <c r="A20" s="3" t="s">
        <v>20</v>
      </c>
      <c r="B20" s="4" t="str">
        <f>IFERROR(__xludf.DUMMYFUNCTION("GOOGLETRANSLATE(A20,""de"",""tr"")"),"broş")</f>
        <v>broş</v>
      </c>
    </row>
    <row r="21">
      <c r="A21" s="3" t="s">
        <v>21</v>
      </c>
      <c r="B21" s="4" t="str">
        <f>IFERROR(__xludf.DUMMYFUNCTION("GOOGLETRANSLATE(A21,""de"",""tr"")"),"Brokoli")</f>
        <v>Brokoli</v>
      </c>
    </row>
    <row r="22">
      <c r="A22" s="3" t="s">
        <v>22</v>
      </c>
      <c r="B22" s="4" t="str">
        <f>IFERROR(__xludf.DUMMYFUNCTION("GOOGLETRANSLATE(A22,""de"",""tr"")"),"koruma")</f>
        <v>koruma</v>
      </c>
    </row>
    <row r="23">
      <c r="A23" s="3" t="s">
        <v>23</v>
      </c>
      <c r="B23" s="4" t="str">
        <f>IFERROR(__xludf.DUMMYFUNCTION("GOOGLETRANSLATE(A23,""de"",""tr"")"),"oda")</f>
        <v>oda</v>
      </c>
    </row>
    <row r="24">
      <c r="A24" s="3" t="s">
        <v>24</v>
      </c>
      <c r="B24" s="4" t="str">
        <f>IFERROR(__xludf.DUMMYFUNCTION("GOOGLETRANSLATE(A24,""de"",""tr"")"),"yuva")</f>
        <v>yuva</v>
      </c>
    </row>
    <row r="25">
      <c r="A25" s="3" t="s">
        <v>25</v>
      </c>
      <c r="B25" s="4" t="str">
        <f>IFERROR(__xludf.DUMMYFUNCTION("GOOGLETRANSLATE(A25,""de"",""tr"")"),"kukla odası")</f>
        <v>kukla odası</v>
      </c>
    </row>
    <row r="26">
      <c r="A26" s="3" t="s">
        <v>26</v>
      </c>
      <c r="B26" s="4" t="str">
        <f>IFERROR(__xludf.DUMMYFUNCTION("GOOGLETRANSLATE(A26,""de"",""tr"")"),"çarpmak")</f>
        <v>çarpmak</v>
      </c>
    </row>
    <row r="27">
      <c r="A27" s="3" t="s">
        <v>27</v>
      </c>
      <c r="B27" s="4" t="str">
        <f>IFERROR(__xludf.DUMMYFUNCTION("GOOGLETRANSLATE(A27,""de"",""tr"")"),"Bellstube")</f>
        <v>Bellstube</v>
      </c>
    </row>
    <row r="28">
      <c r="A28" s="3" t="s">
        <v>28</v>
      </c>
      <c r="B28" s="4" t="str">
        <f>IFERROR(__xludf.DUMMYFUNCTION("GOOGLETRANSLATE(A28,""de"",""tr"")"),"takas")</f>
        <v>takas</v>
      </c>
    </row>
    <row r="29">
      <c r="A29" s="3" t="s">
        <v>29</v>
      </c>
      <c r="B29" s="4" t="str">
        <f>IFERROR(__xludf.DUMMYFUNCTION("GOOGLETRANSLATE(A29,""de"",""tr"")"),"snack bar")</f>
        <v>snack bar</v>
      </c>
    </row>
    <row r="30">
      <c r="A30" s="3" t="s">
        <v>30</v>
      </c>
      <c r="B30" s="4" t="str">
        <f>IFERROR(__xludf.DUMMYFUNCTION("GOOGLETRANSLATE(A30,""de"",""tr"")"),"kahve odası")</f>
        <v>kahve odası</v>
      </c>
    </row>
    <row r="31">
      <c r="A31" s="3" t="s">
        <v>31</v>
      </c>
      <c r="B31" s="4" t="str">
        <f>IFERROR(__xludf.DUMMYFUNCTION("GOOGLETRANSLATE(A31,""de"",""tr"")"),"bira odası")</f>
        <v>bira odası</v>
      </c>
    </row>
    <row r="32">
      <c r="A32" s="3" t="s">
        <v>32</v>
      </c>
      <c r="B32" s="4" t="str">
        <f>IFERROR(__xludf.DUMMYFUNCTION("GOOGLETRANSLATE(A32,""de"",""tr"")"),"atölye")</f>
        <v>atölye</v>
      </c>
    </row>
    <row r="33">
      <c r="A33" s="3" t="s">
        <v>33</v>
      </c>
      <c r="B33" s="4" t="str">
        <f>IFERROR(__xludf.DUMMYFUNCTION("GOOGLETRANSLATE(A33,""de"",""tr"")"),"arka oda")</f>
        <v>arka oda</v>
      </c>
    </row>
    <row r="34">
      <c r="A34" s="3" t="s">
        <v>34</v>
      </c>
      <c r="B34" s="4" t="str">
        <f>IFERROR(__xludf.DUMMYFUNCTION("GOOGLETRANSLATE(A34,""de"",""tr"")"),"ofis")</f>
        <v>ofis</v>
      </c>
    </row>
    <row r="35">
      <c r="A35" s="3" t="s">
        <v>35</v>
      </c>
      <c r="B35" s="4" t="str">
        <f>IFERROR(__xludf.DUMMYFUNCTION("GOOGLETRANSLATE(A35,""de"",""tr"")"),"şarap barı")</f>
        <v>şarap barı</v>
      </c>
    </row>
    <row r="36">
      <c r="A36" s="3" t="s">
        <v>36</v>
      </c>
      <c r="B36" s="4" t="str">
        <f>IFERROR(__xludf.DUMMYFUNCTION("GOOGLETRANSLATE(A36,""de"",""tr"")"),"çay odası")</f>
        <v>çay odası</v>
      </c>
    </row>
    <row r="37">
      <c r="A37" s="3" t="s">
        <v>37</v>
      </c>
      <c r="B37" s="4" t="str">
        <f>IFERROR(__xludf.DUMMYFUNCTION("GOOGLETRANSLATE(A37,""de"",""tr"")"),"ev kedisi")</f>
        <v>ev kedisi</v>
      </c>
    </row>
    <row r="38">
      <c r="A38" s="3" t="s">
        <v>38</v>
      </c>
      <c r="B38" s="4" t="str">
        <f>IFERROR(__xludf.DUMMYFUNCTION("GOOGLETRANSLATE(A38,""de"",""tr"")"),"fırın")</f>
        <v>fırın</v>
      </c>
    </row>
    <row r="39">
      <c r="A39" s="3" t="s">
        <v>39</v>
      </c>
      <c r="B39" s="4" t="str">
        <f>IFERROR(__xludf.DUMMYFUNCTION("GOOGLETRANSLATE(A39,""de"",""tr"")"),"ev taburesi")</f>
        <v>ev taburesi</v>
      </c>
    </row>
    <row r="40">
      <c r="A40" s="3" t="s">
        <v>40</v>
      </c>
      <c r="B40" s="4" t="str">
        <f>IFERROR(__xludf.DUMMYFUNCTION("GOOGLETRANSLATE(A40,""de"",""tr"")"),"Liman")</f>
        <v>Liman</v>
      </c>
    </row>
    <row r="41">
      <c r="A41" s="3" t="s">
        <v>41</v>
      </c>
      <c r="B41" s="4" t="str">
        <f>IFERROR(__xludf.DUMMYFUNCTION("GOOGLETRANSLATE(A41,""de"",""tr"")"),"portal")</f>
        <v>portal</v>
      </c>
    </row>
    <row r="42">
      <c r="A42" s="3" t="s">
        <v>42</v>
      </c>
      <c r="B42" s="4" t="str">
        <f>IFERROR(__xludf.DUMMYFUNCTION("GOOGLETRANSLATE(A42,""de"",""tr"")"),"geçit")</f>
        <v>geçit</v>
      </c>
    </row>
    <row r="43">
      <c r="A43" s="3" t="s">
        <v>43</v>
      </c>
      <c r="B43" s="4" t="str">
        <f>IFERROR(__xludf.DUMMYFUNCTION("GOOGLETRANSLATE(A43,""de"",""tr"")"),"baştan çıkarmak")</f>
        <v>baştan çıkarmak</v>
      </c>
    </row>
    <row r="44">
      <c r="A44" s="3" t="s">
        <v>44</v>
      </c>
      <c r="B44" s="4" t="str">
        <f>IFERROR(__xludf.DUMMYFUNCTION("GOOGLETRANSLATE(A44,""de"",""tr"")"),"giber")</f>
        <v>giber</v>
      </c>
    </row>
    <row r="45">
      <c r="A45" s="3" t="s">
        <v>45</v>
      </c>
      <c r="B45" s="4" t="str">
        <f>IFERROR(__xludf.DUMMYFUNCTION("GOOGLETRANSLATE(A45,""de"",""tr"")"),"tür")</f>
        <v>tür</v>
      </c>
    </row>
    <row r="46">
      <c r="A46" s="3" t="s">
        <v>46</v>
      </c>
      <c r="B46" s="4" t="str">
        <f>IFERROR(__xludf.DUMMYFUNCTION("GOOGLETRANSLATE(A46,""de"",""tr"")"),"ağ")</f>
        <v>ağ</v>
      </c>
    </row>
    <row r="47">
      <c r="A47" s="3" t="s">
        <v>47</v>
      </c>
      <c r="B47" s="4" t="str">
        <f>IFERROR(__xludf.DUMMYFUNCTION("GOOGLETRANSLATE(A47,""de"",""tr"")"),"-ien")</f>
        <v>-ien</v>
      </c>
    </row>
    <row r="48">
      <c r="A48" s="3" t="s">
        <v>48</v>
      </c>
      <c r="B48" s="4" t="str">
        <f>IFERROR(__xludf.DUMMYFUNCTION("GOOGLETRANSLATE(A48,""de"",""tr"")"),"eğlenceli")</f>
        <v>eğlenceli</v>
      </c>
    </row>
    <row r="49">
      <c r="A49" s="3" t="s">
        <v>49</v>
      </c>
      <c r="B49" s="4" t="str">
        <f>IFERROR(__xludf.DUMMYFUNCTION("GOOGLETRANSLATE(A49,""de"",""tr"")"),"-Yumurta")</f>
        <v>-Yumurta</v>
      </c>
    </row>
    <row r="50">
      <c r="A50" s="3" t="s">
        <v>50</v>
      </c>
      <c r="B50" s="4" t="str">
        <f>IFERROR(__xludf.DUMMYFUNCTION("GOOGLETRANSLATE(A50,""de"",""tr"")"),"yumruk")</f>
        <v>yumruk</v>
      </c>
    </row>
    <row r="51">
      <c r="A51" s="3" t="s">
        <v>51</v>
      </c>
      <c r="B51" s="4" t="str">
        <f>IFERROR(__xludf.DUMMYFUNCTION("GOOGLETRANSLATE(A51,""de"",""tr"")"),"Boğa")</f>
        <v>Boğa</v>
      </c>
    </row>
    <row r="52">
      <c r="A52" s="3" t="s">
        <v>52</v>
      </c>
      <c r="B52" s="4" t="str">
        <f>IFERROR(__xludf.DUMMYFUNCTION("GOOGLETRANSLATE(A52,""de"",""tr"")"),"bilet")</f>
        <v>bilet</v>
      </c>
    </row>
    <row r="53">
      <c r="A53" s="3" t="s">
        <v>53</v>
      </c>
      <c r="B53" s="4" t="str">
        <f>IFERROR(__xludf.DUMMYFUNCTION("GOOGLETRANSLATE(A53,""de"",""tr"")"),"tas")</f>
        <v>tas</v>
      </c>
    </row>
    <row r="54">
      <c r="A54" s="3" t="s">
        <v>54</v>
      </c>
      <c r="B54" s="4" t="str">
        <f>IFERROR(__xludf.DUMMYFUNCTION("GOOGLETRANSLATE(A54,""de"",""tr"")"),"kütük")</f>
        <v>kütük</v>
      </c>
    </row>
    <row r="55">
      <c r="A55" s="3" t="s">
        <v>55</v>
      </c>
      <c r="B55" s="4" t="str">
        <f>IFERROR(__xludf.DUMMYFUNCTION("GOOGLETRANSLATE(A55,""de"",""tr"")"),"aptal")</f>
        <v>aptal</v>
      </c>
    </row>
    <row r="56">
      <c r="A56" s="3" t="s">
        <v>56</v>
      </c>
      <c r="B56" s="4" t="str">
        <f>IFERROR(__xludf.DUMMYFUNCTION("GOOGLETRANSLATE(A56,""de"",""tr"")"),"kafa hareketi")</f>
        <v>kafa hareketi</v>
      </c>
    </row>
    <row r="57">
      <c r="A57" s="3" t="s">
        <v>57</v>
      </c>
      <c r="B57" s="4" t="str">
        <f>IFERROR(__xludf.DUMMYFUNCTION("GOOGLETRANSLATE(A57,""de"",""tr"")"),"başlık")</f>
        <v>başlık</v>
      </c>
    </row>
    <row r="58">
      <c r="A58" s="3" t="s">
        <v>58</v>
      </c>
      <c r="B58" s="4" t="str">
        <f>IFERROR(__xludf.DUMMYFUNCTION("GOOGLETRANSLATE(A58,""de"",""tr"")"),"baş ağrısı")</f>
        <v>baş ağrısı</v>
      </c>
    </row>
    <row r="59">
      <c r="A59" s="3" t="s">
        <v>59</v>
      </c>
      <c r="B59" s="4" t="str">
        <f>IFERROR(__xludf.DUMMYFUNCTION("GOOGLETRANSLATE(A59,""de"",""tr"")"),"kafa")</f>
        <v>kafa</v>
      </c>
    </row>
    <row r="60">
      <c r="A60" s="3" t="s">
        <v>60</v>
      </c>
      <c r="B60" s="4" t="str">
        <f>IFERROR(__xludf.DUMMYFUNCTION("GOOGLETRANSLATE(A60,""de"",""tr"")"),"çelik kafa alabalığı")</f>
        <v>çelik kafa alabalığı</v>
      </c>
    </row>
    <row r="61">
      <c r="A61" s="3" t="s">
        <v>61</v>
      </c>
      <c r="B61" s="4" t="str">
        <f>IFERROR(__xludf.DUMMYFUNCTION("GOOGLETRANSLATE(A61,""de"",""tr"")"),"başörtüsü")</f>
        <v>başörtüsü</v>
      </c>
    </row>
    <row r="62">
      <c r="A62" s="3" t="s">
        <v>62</v>
      </c>
      <c r="B62" s="4" t="str">
        <f>IFERROR(__xludf.DUMMYFUNCTION("GOOGLETRANSLATE(A62,""de"",""tr"")"),"yastık")</f>
        <v>yastık</v>
      </c>
    </row>
    <row r="63">
      <c r="A63" s="3" t="s">
        <v>63</v>
      </c>
      <c r="B63" s="4" t="str">
        <f>IFERROR(__xludf.DUMMYFUNCTION("GOOGLETRANSLATE(A63,""de"",""tr"")"),"kafa")</f>
        <v>kafa</v>
      </c>
    </row>
    <row r="64">
      <c r="A64" s="3" t="s">
        <v>64</v>
      </c>
      <c r="B64" s="4" t="str">
        <f>IFERROR(__xludf.DUMMYFUNCTION("GOOGLETRANSLATE(A64,""de"",""tr"")"),"duş başlığı")</f>
        <v>duş başlığı</v>
      </c>
    </row>
    <row r="65">
      <c r="A65" s="3" t="s">
        <v>65</v>
      </c>
      <c r="B65" s="4" t="str">
        <f>IFERROR(__xludf.DUMMYFUNCTION("GOOGLETRANSLATE(A65,""de"",""tr"")"),"başlık")</f>
        <v>başlık</v>
      </c>
    </row>
    <row r="66">
      <c r="A66" s="3" t="s">
        <v>66</v>
      </c>
      <c r="B66" s="4" t="str">
        <f>IFERROR(__xludf.DUMMYFUNCTION("GOOGLETRANSLATE(A66,""de"",""tr"")"),"hothead")</f>
        <v>hothead</v>
      </c>
    </row>
    <row r="67">
      <c r="A67" s="3" t="s">
        <v>67</v>
      </c>
      <c r="B67" s="4" t="str">
        <f>IFERROR(__xludf.DUMMYFUNCTION("GOOGLETRANSLATE(A67,""de"",""tr"")"),"Beyaz Headsee Kartal")</f>
        <v>Beyaz Headsee Kartal</v>
      </c>
    </row>
    <row r="68">
      <c r="A68" s="3" t="s">
        <v>68</v>
      </c>
      <c r="B68" s="4" t="str">
        <f>IFERROR(__xludf.DUMMYFUNCTION("GOOGLETRANSLATE(A68,""de"",""tr"")"),"kafa")</f>
        <v>kafa</v>
      </c>
    </row>
    <row r="69">
      <c r="A69" s="3" t="s">
        <v>69</v>
      </c>
      <c r="B69" s="4" t="str">
        <f>IFERROR(__xludf.DUMMYFUNCTION("GOOGLETRANSLATE(A69,""de"",""tr"")"),"Kafatası")</f>
        <v>Kafatası</v>
      </c>
    </row>
    <row r="70">
      <c r="A70" s="3" t="s">
        <v>70</v>
      </c>
      <c r="B70" s="4" t="str">
        <f>IFERROR(__xludf.DUMMYFUNCTION("GOOGLETRANSLATE(A70,""de"",""tr"")"),"ödül")</f>
        <v>ödül</v>
      </c>
    </row>
    <row r="71">
      <c r="A71" s="3" t="s">
        <v>71</v>
      </c>
      <c r="B71" s="4" t="str">
        <f>IFERROR(__xludf.DUMMYFUNCTION("GOOGLETRANSLATE(A71,""de"",""tr"")"),"kulaklık")</f>
        <v>kulaklık</v>
      </c>
    </row>
    <row r="72">
      <c r="A72" s="3" t="s">
        <v>72</v>
      </c>
      <c r="B72" s="4" t="str">
        <f>IFERROR(__xludf.DUMMYFUNCTION("GOOGLETRANSLATE(A72,""de"",""tr"")"),"kafa")</f>
        <v>kafa</v>
      </c>
    </row>
    <row r="73">
      <c r="A73" s="3" t="s">
        <v>73</v>
      </c>
      <c r="B73" s="4" t="str">
        <f>IFERROR(__xludf.DUMMYFUNCTION("GOOGLETRANSLATE(A73,""de"",""tr"")"),"Moron")</f>
        <v>Moron</v>
      </c>
    </row>
    <row r="74">
      <c r="A74" s="3" t="s">
        <v>74</v>
      </c>
      <c r="B74" s="4" t="str">
        <f>IFERROR(__xludf.DUMMYFUNCTION("GOOGLETRANSLATE(A74,""de"",""tr"")"),"kambur kafa")</f>
        <v>kambur kafa</v>
      </c>
    </row>
    <row r="75">
      <c r="A75" s="3" t="s">
        <v>75</v>
      </c>
      <c r="B75" s="4" t="str">
        <f>IFERROR(__xludf.DUMMYFUNCTION("GOOGLETRANSLATE(A75,""de"",""tr"")"),"Aslan baş tavşanı")</f>
        <v>Aslan baş tavşanı</v>
      </c>
    </row>
    <row r="76">
      <c r="A76" s="3" t="s">
        <v>76</v>
      </c>
      <c r="B76" s="4" t="str">
        <f>IFERROR(__xludf.DUMMYFUNCTION("GOOGLETRANSLATE(A76,""de"",""tr"")"),"düz kedi")</f>
        <v>düz kedi</v>
      </c>
    </row>
    <row r="77">
      <c r="A77" s="3" t="s">
        <v>77</v>
      </c>
      <c r="B77" s="4" t="str">
        <f>IFERROR(__xludf.DUMMYFUNCTION("GOOGLETRANSLATE(A77,""de"",""tr"")"),"larinks")</f>
        <v>larinks</v>
      </c>
    </row>
    <row r="78">
      <c r="A78" s="3" t="s">
        <v>78</v>
      </c>
      <c r="B78" s="4" t="str">
        <f>IFERROR(__xludf.DUMMYFUNCTION("GOOGLETRANSLATE(A78,""de"",""tr"")"),"-Den")</f>
        <v>-Den</v>
      </c>
    </row>
    <row r="79">
      <c r="A79" s="3" t="s">
        <v>79</v>
      </c>
      <c r="B79" s="4" t="str">
        <f>IFERROR(__xludf.DUMMYFUNCTION("GOOGLETRANSLATE(A79,""de"",""tr"")"),"başın arkası")</f>
        <v>başın arkası</v>
      </c>
    </row>
    <row r="80">
      <c r="A80" s="3" t="s">
        <v>80</v>
      </c>
      <c r="B80" s="4" t="str">
        <f>IFERROR(__xludf.DUMMYFUNCTION("GOOGLETRANSLATE(A80,""de"",""tr"")"),"antavyaze")</f>
        <v>antavyaze</v>
      </c>
    </row>
    <row r="81">
      <c r="A81" s="3" t="s">
        <v>81</v>
      </c>
      <c r="B81" s="4" t="str">
        <f>IFERROR(__xludf.DUMMYFUNCTION("GOOGLETRANSLATE(A81,""de"",""tr"")"),"çapraz çubuk")</f>
        <v>çapraz çubuk</v>
      </c>
    </row>
    <row r="82">
      <c r="A82" s="3" t="s">
        <v>82</v>
      </c>
      <c r="B82" s="4" t="str">
        <f>IFERROR(__xludf.DUMMYFUNCTION("GOOGLETRANSLATE(A82,""de"",""tr"")"),"aslan başı")</f>
        <v>aslan başı</v>
      </c>
    </row>
    <row r="83">
      <c r="A83" s="3" t="s">
        <v>83</v>
      </c>
      <c r="B83" s="4" t="str">
        <f>IFERROR(__xludf.DUMMYFUNCTION("GOOGLETRANSLATE(A83,""de"",""tr"")"),"Großkopfregelnatter")</f>
        <v>Großkopfregelnatter</v>
      </c>
    </row>
    <row r="84">
      <c r="A84" s="3" t="s">
        <v>84</v>
      </c>
      <c r="B84" s="4" t="str">
        <f>IFERROR(__xludf.DUMMYFUNCTION("GOOGLETRANSLATE(A84,""de"",""tr"")"),"siğil")</f>
        <v>siğil</v>
      </c>
    </row>
    <row r="85">
      <c r="A85" s="3" t="s">
        <v>85</v>
      </c>
      <c r="B85" s="4" t="str">
        <f>IFERROR(__xludf.DUMMYFUNCTION("GOOGLETRANSLATE(A85,""de"",""tr"")"),"kelikçi")</f>
        <v>kelikçi</v>
      </c>
    </row>
    <row r="86">
      <c r="A86" s="3" t="s">
        <v>86</v>
      </c>
      <c r="B86" s="4" t="str">
        <f>IFERROR(__xludf.DUMMYFUNCTION("GOOGLETRANSLATE(A86,""de"",""tr"")"),"inatçı")</f>
        <v>inatçı</v>
      </c>
    </row>
    <row r="87">
      <c r="A87" s="3" t="s">
        <v>87</v>
      </c>
      <c r="B87" s="4" t="str">
        <f>IFERROR(__xludf.DUMMYFUNCTION("GOOGLETRANSLATE(A87,""de"",""tr"")"),"kel kafa")</f>
        <v>kel kafa</v>
      </c>
    </row>
    <row r="88">
      <c r="A88" s="3" t="s">
        <v>88</v>
      </c>
      <c r="B88" s="4" t="str">
        <f>IFERROR(__xludf.DUMMYFUNCTION("GOOGLETRANSLATE(A88,""de"",""tr"")"),"raf başı")</f>
        <v>raf başı</v>
      </c>
    </row>
    <row r="89">
      <c r="A89" s="3" t="s">
        <v>89</v>
      </c>
      <c r="B89" s="4" t="str">
        <f>IFERROR(__xludf.DUMMYFUNCTION("GOOGLETRANSLATE(A89,""de"",""tr"")"),"su başı")</f>
        <v>su başı</v>
      </c>
    </row>
    <row r="90">
      <c r="A90" s="3" t="s">
        <v>90</v>
      </c>
      <c r="B90" s="4" t="str">
        <f>IFERROR(__xludf.DUMMYFUNCTION("GOOGLETRANSLATE(A90,""de"",""tr"")"),"Dört kişi")</f>
        <v>Dört kişi</v>
      </c>
    </row>
    <row r="91">
      <c r="A91" s="3" t="s">
        <v>91</v>
      </c>
      <c r="B91" s="4" t="str">
        <f>IFERROR(__xludf.DUMMYFUNCTION("GOOGLETRANSLATE(A91,""de"",""tr"")"),"taverna")</f>
        <v>taverna</v>
      </c>
    </row>
    <row r="92">
      <c r="A92" s="3" t="s">
        <v>92</v>
      </c>
      <c r="B92" s="4" t="str">
        <f>IFERROR(__xludf.DUMMYFUNCTION("GOOGLETRANSLATE(A92,""de"",""tr"")"),"baş sıva")</f>
        <v>baş sıva</v>
      </c>
    </row>
    <row r="93">
      <c r="A93" s="3" t="s">
        <v>93</v>
      </c>
      <c r="B93" s="4" t="str">
        <f>IFERROR(__xludf.DUMMYFUNCTION("GOOGLETRANSLATE(A93,""de"",""tr"")"),"pin kafası")</f>
        <v>pin kafası</v>
      </c>
    </row>
    <row r="94">
      <c r="A94" s="3" t="s">
        <v>94</v>
      </c>
      <c r="B94" s="4" t="str">
        <f>IFERROR(__xludf.DUMMYFUNCTION("GOOGLETRANSLATE(A94,""de"",""tr"")"),"okuma")</f>
        <v>okuma</v>
      </c>
    </row>
    <row r="95">
      <c r="A95" s="3" t="s">
        <v>95</v>
      </c>
      <c r="B95" s="4" t="str">
        <f>IFERROR(__xludf.DUMMYFUNCTION("GOOGLETRANSLATE(A95,""de"",""tr"")"),"başkan kararı")</f>
        <v>başkan kararı</v>
      </c>
    </row>
    <row r="96">
      <c r="A96" s="3" t="s">
        <v>96</v>
      </c>
      <c r="B96" s="4" t="str">
        <f>IFERROR(__xludf.DUMMYFUNCTION("GOOGLETRANSLATE(A96,""de"",""tr"")"),"marul")</f>
        <v>marul</v>
      </c>
    </row>
    <row r="97">
      <c r="A97" s="3" t="s">
        <v>97</v>
      </c>
      <c r="B97" s="4" t="str">
        <f>IFERROR(__xludf.DUMMYFUNCTION("GOOGLETRANSLATE(A97,""de"",""tr"")"),"tırnak başı")</f>
        <v>tırnak başı</v>
      </c>
    </row>
    <row r="98">
      <c r="A98" s="3" t="s">
        <v>98</v>
      </c>
      <c r="B98" s="4" t="str">
        <f>IFERROR(__xludf.DUMMYFUNCTION("GOOGLETRANSLATE(A98,""de"",""tr"")"),"başlık")</f>
        <v>başlık</v>
      </c>
    </row>
    <row r="99">
      <c r="A99" s="3" t="s">
        <v>99</v>
      </c>
      <c r="B99" s="4" t="str">
        <f>IFERROR(__xludf.DUMMYFUNCTION("GOOGLETRANSLATE(A99,""de"",""tr"")"),"Kafa şekli")</f>
        <v>Kafa şekli</v>
      </c>
    </row>
    <row r="100">
      <c r="A100" s="3" t="s">
        <v>100</v>
      </c>
      <c r="B100" s="4" t="str">
        <f>IFERROR(__xludf.DUMMYFUNCTION("GOOGLETRANSLATE(A100,""de"",""tr"")"),"Köftesi")</f>
        <v>Köftesi</v>
      </c>
    </row>
    <row r="101">
      <c r="A101" s="3" t="s">
        <v>101</v>
      </c>
      <c r="B101" s="4" t="str">
        <f>IFERROR(__xludf.DUMMYFUNCTION("GOOGLETRANSLATE(A101,""de"",""tr"")"),"nota")</f>
        <v>nota</v>
      </c>
    </row>
    <row r="102">
      <c r="A102" s="3" t="s">
        <v>102</v>
      </c>
      <c r="B102" s="4" t="str">
        <f>IFERROR(__xludf.DUMMYFUNCTION("GOOGLETRANSLATE(A102,""de"",""tr"")"),"koltuk başlığı")</f>
        <v>koltuk başlığı</v>
      </c>
    </row>
    <row r="103">
      <c r="A103" s="3" t="s">
        <v>103</v>
      </c>
      <c r="B103" s="4" t="str">
        <f>IFERROR(__xludf.DUMMYFUNCTION("GOOGLETRANSLATE(A103,""de"",""tr"")"),"Kafa yaralanması")</f>
        <v>Kafa yaralanması</v>
      </c>
    </row>
    <row r="104">
      <c r="A104" s="3" t="s">
        <v>104</v>
      </c>
      <c r="B104" s="4" t="str">
        <f>IFERROR(__xludf.DUMMYFUNCTION("GOOGLETRANSLATE(A104,""de"",""tr"")"),"kabine")</f>
        <v>kabine</v>
      </c>
    </row>
    <row r="105">
      <c r="A105" s="3" t="s">
        <v>105</v>
      </c>
      <c r="B105" s="4" t="str">
        <f>IFERROR(__xludf.DUMMYFUNCTION("GOOGLETRANSLATE(A105,""de"",""tr"")"),"Kafa")</f>
        <v>Kafa</v>
      </c>
    </row>
    <row r="106">
      <c r="A106" s="3" t="s">
        <v>106</v>
      </c>
      <c r="B106" s="4" t="str">
        <f>IFERROR(__xludf.DUMMYFUNCTION("GOOGLETRANSLATE(A106,""de"",""tr"")"),"utangaç")</f>
        <v>utangaç</v>
      </c>
    </row>
    <row r="107">
      <c r="A107" s="3" t="s">
        <v>107</v>
      </c>
      <c r="B107" s="4" t="str">
        <f>IFERROR(__xludf.DUMMYFUNCTION("GOOGLETRANSLATE(A107,""de"",""tr"")"),"başsız")</f>
        <v>başsız</v>
      </c>
    </row>
    <row r="108">
      <c r="A108" s="3" t="s">
        <v>108</v>
      </c>
      <c r="B108" s="4" t="str">
        <f>IFERROR(__xludf.DUMMYFUNCTION("GOOGLETRANSLATE(A108,""de"",""tr"")"),"kafa derisi")</f>
        <v>kafa derisi</v>
      </c>
    </row>
    <row r="109">
      <c r="A109" s="3" t="s">
        <v>109</v>
      </c>
      <c r="B109" s="4" t="str">
        <f>IFERROR(__xludf.DUMMYFUNCTION("GOOGLETRANSLATE(A109,""de"",""tr"")"),"Fincan")</f>
        <v>Fincan</v>
      </c>
    </row>
    <row r="110">
      <c r="A110" s="3" t="s">
        <v>110</v>
      </c>
      <c r="B110" s="4" t="str">
        <f>IFERROR(__xludf.DUMMYFUNCTION("GOOGLETRANSLATE(A110,""de"",""tr"")"),"Kara başlık")</f>
        <v>Kara başlık</v>
      </c>
    </row>
    <row r="111">
      <c r="A111" s="3" t="s">
        <v>111</v>
      </c>
      <c r="B111" s="4" t="str">
        <f>IFERROR(__xludf.DUMMYFUNCTION("GOOGLETRANSLATE(A111,""de"",""tr"")"),"direk başı")</f>
        <v>direk başı</v>
      </c>
    </row>
    <row r="112">
      <c r="A112" s="3" t="s">
        <v>112</v>
      </c>
      <c r="B112" s="4" t="str">
        <f>IFERROR(__xludf.DUMMYFUNCTION("GOOGLETRANSLATE(A112,""de"",""tr"")"),"Kısa tavan çubuğu")</f>
        <v>Kısa tavan çubuğu</v>
      </c>
    </row>
    <row r="113">
      <c r="A113" s="3" t="s">
        <v>113</v>
      </c>
      <c r="B113" s="4" t="str">
        <f>IFERROR(__xludf.DUMMYFUNCTION("GOOGLETRANSLATE(A113,""de"",""tr"")"),"baş sineması")</f>
        <v>baş sineması</v>
      </c>
    </row>
    <row r="114">
      <c r="A114" s="3" t="s">
        <v>114</v>
      </c>
      <c r="B114" s="4" t="str">
        <f>IFERROR(__xludf.DUMMYFUNCTION("GOOGLETRANSLATE(A114,""de"",""tr"")"),"başlık")</f>
        <v>başlık</v>
      </c>
    </row>
    <row r="115">
      <c r="A115" s="3" t="s">
        <v>115</v>
      </c>
      <c r="B115" s="4" t="str">
        <f>IFERROR(__xludf.DUMMYFUNCTION("GOOGLETRANSLATE(A115,""de"",""tr"")"),"patlama")</f>
        <v>patlama</v>
      </c>
    </row>
    <row r="116">
      <c r="A116" s="3" t="s">
        <v>116</v>
      </c>
      <c r="B116" s="4" t="str">
        <f>IFERROR(__xludf.DUMMYFUNCTION("GOOGLETRANSLATE(A116,""de"",""tr"")"),"top kafa")</f>
        <v>top kafa</v>
      </c>
    </row>
    <row r="117">
      <c r="A117" s="3" t="s">
        <v>117</v>
      </c>
      <c r="B117" s="4" t="str">
        <f>IFERROR(__xludf.DUMMYFUNCTION("GOOGLETRANSLATE(A117,""de"",""tr"")"),"başlık")</f>
        <v>başlık</v>
      </c>
    </row>
    <row r="118">
      <c r="A118" s="3" t="s">
        <v>118</v>
      </c>
      <c r="B118" s="4" t="str">
        <f>IFERROR(__xludf.DUMMYFUNCTION("GOOGLETRANSLATE(A118,""de"",""tr"")"),"kafa sallamak")</f>
        <v>kafa sallamak</v>
      </c>
    </row>
    <row r="119">
      <c r="A119" s="3" t="s">
        <v>119</v>
      </c>
      <c r="B119" s="4" t="str">
        <f>IFERROR(__xludf.DUMMYFUNCTION("GOOGLETRANSLATE(A119,""de"",""tr"")"),"akıllı")</f>
        <v>akıllı</v>
      </c>
    </row>
    <row r="120">
      <c r="A120" s="3" t="s">
        <v>120</v>
      </c>
      <c r="B120" s="4" t="str">
        <f>IFERROR(__xludf.DUMMYFUNCTION("GOOGLETRANSLATE(A120,""de"",""tr"")"),"kulaklık")</f>
        <v>kulaklık</v>
      </c>
    </row>
    <row r="121">
      <c r="A121" s="3" t="s">
        <v>121</v>
      </c>
      <c r="B121" s="4" t="str">
        <f>IFERROR(__xludf.DUMMYFUNCTION("GOOGLETRANSLATE(A121,""de"",""tr"")"),"çift ​​kafa")</f>
        <v>çift ​​kafa</v>
      </c>
    </row>
    <row r="122">
      <c r="A122" s="3" t="s">
        <v>122</v>
      </c>
      <c r="B122" s="4" t="str">
        <f>IFERROR(__xludf.DUMMYFUNCTION("GOOGLETRANSLATE(A122,""de"",""tr"")"),"Januskopf")</f>
        <v>Januskopf</v>
      </c>
    </row>
    <row r="123">
      <c r="A123" s="3" t="s">
        <v>123</v>
      </c>
      <c r="B123" s="4" t="str">
        <f>IFERROR(__xludf.DUMMYFUNCTION("GOOGLETRANSLATE(A123,""de"",""tr"")"),"üst nota")</f>
        <v>üst nota</v>
      </c>
    </row>
    <row r="124">
      <c r="A124" s="3" t="s">
        <v>124</v>
      </c>
      <c r="B124" s="4" t="str">
        <f>IFERROR(__xludf.DUMMYFUNCTION("GOOGLETRANSLATE(A124,""de"",""tr"")"),"Mohrenkopf")</f>
        <v>Mohrenkopf</v>
      </c>
    </row>
    <row r="125">
      <c r="A125" s="3" t="s">
        <v>125</v>
      </c>
      <c r="B125" s="4" t="str">
        <f>IFERROR(__xludf.DUMMYFUNCTION("GOOGLETRANSLATE(A125,""de"",""tr"")"),"iniş")</f>
        <v>iniş</v>
      </c>
    </row>
    <row r="126">
      <c r="A126" s="3" t="s">
        <v>126</v>
      </c>
      <c r="B126" s="4" t="str">
        <f>IFERROR(__xludf.DUMMYFUNCTION("GOOGLETRANSLATE(A126,""de"",""tr"")"),"kızıl")</f>
        <v>kızıl</v>
      </c>
    </row>
    <row r="127">
      <c r="A127" s="3" t="s">
        <v>127</v>
      </c>
      <c r="B127" s="4" t="str">
        <f>IFERROR(__xludf.DUMMYFUNCTION("GOOGLETRANSLATE(A127,""de"",""tr"")"),"baştan çıkarmak")</f>
        <v>baştan çıkarmak</v>
      </c>
    </row>
    <row r="128">
      <c r="A128" s="3" t="s">
        <v>128</v>
      </c>
      <c r="B128" s="4" t="str">
        <f>IFERROR(__xludf.DUMMYFUNCTION("GOOGLETRANSLATE(A128,""de"",""tr"")"),"kafa ezmesi")</f>
        <v>kafa ezmesi</v>
      </c>
    </row>
    <row r="129">
      <c r="A129" s="3" t="s">
        <v>129</v>
      </c>
      <c r="B129" s="4" t="str">
        <f>IFERROR(__xludf.DUMMYFUNCTION("GOOGLETRANSLATE(A129,""de"",""tr"")"),"çiçek başı")</f>
        <v>çiçek başı</v>
      </c>
    </row>
    <row r="130">
      <c r="A130" s="3" t="s">
        <v>130</v>
      </c>
      <c r="B130" s="4" t="str">
        <f>IFERROR(__xludf.DUMMYFUNCTION("GOOGLETRANSLATE(A130,""de"",""tr"")"),"dövüş sanatları")</f>
        <v>dövüş sanatları</v>
      </c>
    </row>
    <row r="131">
      <c r="A131" s="3" t="s">
        <v>131</v>
      </c>
      <c r="B131" s="4" t="str">
        <f>IFERROR(__xludf.DUMMYFUNCTION("GOOGLETRANSLATE(A131,""de"",""tr"")"),"sınıf çatışması")</f>
        <v>sınıf çatışması</v>
      </c>
    </row>
    <row r="132">
      <c r="A132" s="3" t="s">
        <v>132</v>
      </c>
      <c r="B132" s="4" t="str">
        <f>IFERROR(__xludf.DUMMYFUNCTION("GOOGLETRANSLATE(A132,""de"",""tr"")"),"mücadele etmek")</f>
        <v>mücadele etmek</v>
      </c>
    </row>
    <row r="133">
      <c r="A133" s="3" t="s">
        <v>133</v>
      </c>
      <c r="B133" s="4" t="str">
        <f>IFERROR(__xludf.DUMMYFUNCTION("GOOGLETRANSLATE(A133,""de"",""tr"")"),"dalmak")</f>
        <v>dalmak</v>
      </c>
    </row>
    <row r="134">
      <c r="A134" s="3" t="s">
        <v>134</v>
      </c>
      <c r="B134" s="4" t="str">
        <f>IFERROR(__xludf.DUMMYFUNCTION("GOOGLETRANSLATE(A134,""de"",""tr"")"),"seçim kampanyası")</f>
        <v>seçim kampanyası</v>
      </c>
    </row>
    <row r="135">
      <c r="A135" s="3" t="s">
        <v>135</v>
      </c>
      <c r="B135" s="4" t="str">
        <f>IFERROR(__xludf.DUMMYFUNCTION("GOOGLETRANSLATE(A135,""de"",""tr"")"),"kampanya")</f>
        <v>kampanya</v>
      </c>
    </row>
    <row r="136">
      <c r="A136" s="3" t="s">
        <v>136</v>
      </c>
      <c r="B136" s="4" t="str">
        <f>IFERROR(__xludf.DUMMYFUNCTION("GOOGLETRANSLATE(A136,""de"",""tr"")"),"kamp")</f>
        <v>kamp</v>
      </c>
    </row>
    <row r="137">
      <c r="A137" s="3" t="s">
        <v>137</v>
      </c>
      <c r="B137" s="4" t="str">
        <f>IFERROR(__xludf.DUMMYFUNCTION("GOOGLETRANSLATE(A137,""de"",""tr"")"),"yarışma")</f>
        <v>yarışma</v>
      </c>
    </row>
    <row r="138">
      <c r="A138" s="3" t="s">
        <v>138</v>
      </c>
      <c r="B138" s="4" t="str">
        <f>IFERROR(__xludf.DUMMYFUNCTION("GOOGLETRANSLATE(A138,""de"",""tr"")"),"kamp")</f>
        <v>kamp</v>
      </c>
    </row>
    <row r="139">
      <c r="A139" s="3" t="s">
        <v>139</v>
      </c>
      <c r="B139" s="4" t="str">
        <f>IFERROR(__xludf.DUMMYFUNCTION("GOOGLETRANSLATE(A139,""de"",""tr"")"),"dekatlon")</f>
        <v>dekatlon</v>
      </c>
    </row>
    <row r="140">
      <c r="A140" s="3" t="s">
        <v>140</v>
      </c>
      <c r="B140" s="4" t="str">
        <f>IFERROR(__xludf.DUMMYFUNCTION("GOOGLETRANSLATE(A140,""de"",""tr"")"),"savaş köpeği")</f>
        <v>savaş köpeği</v>
      </c>
    </row>
    <row r="141">
      <c r="A141" s="3" t="s">
        <v>141</v>
      </c>
      <c r="B141" s="4" t="str">
        <f>IFERROR(__xludf.DUMMYFUNCTION("GOOGLETRANSLATE(A141,""de"",""tr"")"),"şampiyon")</f>
        <v>şampiyon</v>
      </c>
    </row>
    <row r="142">
      <c r="A142" s="3" t="s">
        <v>142</v>
      </c>
      <c r="B142" s="4" t="str">
        <f>IFERROR(__xludf.DUMMYFUNCTION("GOOGLETRANSLATE(A142,""de"",""tr"")"),"güç mücadelesi")</f>
        <v>güç mücadelesi</v>
      </c>
    </row>
    <row r="143">
      <c r="A143" s="3" t="s">
        <v>143</v>
      </c>
      <c r="B143" s="4" t="str">
        <f>IFERROR(__xludf.DUMMYFUNCTION("GOOGLETRANSLATE(A143,""de"",""tr"")"),"zırhlı araç")</f>
        <v>zırhlı araç</v>
      </c>
    </row>
    <row r="144">
      <c r="A144" s="3" t="s">
        <v>144</v>
      </c>
      <c r="B144" s="4" t="str">
        <f>IFERROR(__xludf.DUMMYFUNCTION("GOOGLETRANSLATE(A144,""de"",""tr"")"),"boğa güreşi")</f>
        <v>boğa güreşi</v>
      </c>
    </row>
    <row r="145">
      <c r="A145" s="3" t="s">
        <v>145</v>
      </c>
      <c r="B145" s="4" t="str">
        <f>IFERROR(__xludf.DUMMYFUNCTION("GOOGLETRANSLATE(A145,""de"",""tr"")"),"yerleşke")</f>
        <v>yerleşke</v>
      </c>
    </row>
    <row r="146">
      <c r="A146" s="3" t="s">
        <v>146</v>
      </c>
      <c r="B146" s="4" t="str">
        <f>IFERROR(__xludf.DUMMYFUNCTION("GOOGLETRANSLATE(A146,""de"",""tr"")"),"savaş jeti")</f>
        <v>savaş jeti</v>
      </c>
    </row>
    <row r="147">
      <c r="A147" s="3" t="s">
        <v>147</v>
      </c>
      <c r="B147" s="4" t="str">
        <f>IFERROR(__xludf.DUMMYFUNCTION("GOOGLETRANSLATE(A147,""de"",""tr"")"),"kültürel mücadele")</f>
        <v>kültürel mücadele</v>
      </c>
    </row>
    <row r="148">
      <c r="A148" s="3" t="s">
        <v>148</v>
      </c>
      <c r="B148" s="4" t="str">
        <f>IFERROR(__xludf.DUMMYFUNCTION("GOOGLETRANSLATE(A148,""de"",""tr"")"),"Avcı uçağı")</f>
        <v>Avcı uçağı</v>
      </c>
    </row>
    <row r="149">
      <c r="A149" s="3" t="s">
        <v>149</v>
      </c>
      <c r="B149" s="4" t="str">
        <f>IFERROR(__xludf.DUMMYFUNCTION("GOOGLETRANSLATE(A149,""de"",""tr"")"),"dişi")</f>
        <v>dişi</v>
      </c>
    </row>
    <row r="150">
      <c r="A150" s="3" t="s">
        <v>150</v>
      </c>
      <c r="B150" s="4" t="str">
        <f>IFERROR(__xludf.DUMMYFUNCTION("GOOGLETRANSLATE(A150,""de"",""tr"")"),"dövüş oyunu")</f>
        <v>dövüş oyunu</v>
      </c>
    </row>
    <row r="151">
      <c r="A151" s="3" t="s">
        <v>151</v>
      </c>
      <c r="B151" s="4" t="str">
        <f>IFERROR(__xludf.DUMMYFUNCTION("GOOGLETRANSLATE(A151,""de"",""tr"")"),"savaş terimi")</f>
        <v>savaş terimi</v>
      </c>
    </row>
    <row r="152">
      <c r="A152" s="3" t="s">
        <v>152</v>
      </c>
      <c r="B152" s="4" t="str">
        <f>IFERROR(__xludf.DUMMYFUNCTION("GOOGLETRANSLATE(A152,""de"",""tr"")"),"savaş ekipmanı")</f>
        <v>savaş ekipmanı</v>
      </c>
    </row>
    <row r="153">
      <c r="A153" s="3" t="s">
        <v>153</v>
      </c>
      <c r="B153" s="4" t="str">
        <f>IFERROR(__xludf.DUMMYFUNCTION("GOOGLETRANSLATE(A153,""de"",""tr"")"),"mücadele etmek")</f>
        <v>mücadele etmek</v>
      </c>
    </row>
    <row r="154">
      <c r="A154" s="3" t="s">
        <v>154</v>
      </c>
      <c r="B154" s="4" t="str">
        <f>IFERROR(__xludf.DUMMYFUNCTION("GOOGLETRANSLATE(A154,""de"",""tr"")"),"kamp")</f>
        <v>kamp</v>
      </c>
    </row>
    <row r="155">
      <c r="A155" s="3" t="s">
        <v>155</v>
      </c>
      <c r="B155" s="4" t="str">
        <f>IFERROR(__xludf.DUMMYFUNCTION("GOOGLETRANSLATE(A155,""de"",""tr"")"),"dövüş sanatları")</f>
        <v>dövüş sanatları</v>
      </c>
    </row>
    <row r="156">
      <c r="A156" s="3" t="s">
        <v>156</v>
      </c>
      <c r="B156" s="4" t="str">
        <f>IFERROR(__xludf.DUMMYFUNCTION("GOOGLETRANSLATE(A156,""de"",""tr"")"),"savaşçı")</f>
        <v>savaşçı</v>
      </c>
    </row>
    <row r="157">
      <c r="A157" s="3" t="s">
        <v>157</v>
      </c>
      <c r="B157" s="4" t="str">
        <f>IFERROR(__xludf.DUMMYFUNCTION("GOOGLETRANSLATE(A157,""de"",""tr"")"),"yakın dövüş")</f>
        <v>yakın dövüş</v>
      </c>
    </row>
    <row r="158">
      <c r="A158" s="3" t="s">
        <v>158</v>
      </c>
      <c r="B158" s="4" t="str">
        <f>IFERROR(__xludf.DUMMYFUNCTION("GOOGLETRANSLATE(A158,""de"",""tr"")"),"kavga etmeden")</f>
        <v>kavga etmeden</v>
      </c>
    </row>
    <row r="159">
      <c r="A159" s="3" t="s">
        <v>159</v>
      </c>
      <c r="B159" s="4" t="str">
        <f>IFERROR(__xludf.DUMMYFUNCTION("GOOGLETRANSLATE(A159,""de"",""tr"")"),"mücadele etmek")</f>
        <v>mücadele etmek</v>
      </c>
    </row>
    <row r="160">
      <c r="A160" s="3" t="s">
        <v>160</v>
      </c>
      <c r="B160" s="4" t="str">
        <f>IFERROR(__xludf.DUMMYFUNCTION("GOOGLETRANSLATE(A160,""de"",""tr"")"),"Kılıç savaşı")</f>
        <v>Kılıç savaşı</v>
      </c>
    </row>
    <row r="161">
      <c r="A161" s="3" t="s">
        <v>161</v>
      </c>
      <c r="B161" s="4" t="str">
        <f>IFERROR(__xludf.DUMMYFUNCTION("GOOGLETRANSLATE(A161,""de"",""tr"")"),"ağır buhar")</f>
        <v>ağır buhar</v>
      </c>
    </row>
    <row r="162">
      <c r="A162" s="3" t="s">
        <v>162</v>
      </c>
      <c r="B162" s="4" t="str">
        <f>IFERROR(__xludf.DUMMYFUNCTION("GOOGLETRANSLATE(A162,""de"",""tr"")"),"savaş bisikletçisi")</f>
        <v>savaş bisikletçisi</v>
      </c>
    </row>
    <row r="163">
      <c r="A163" s="3" t="s">
        <v>163</v>
      </c>
      <c r="B163" s="4" t="str">
        <f>IFERROR(__xludf.DUMMYFUNCTION("GOOGLETRANSLATE(A163,""de"",""tr"")"),"savaş bisikletçisi")</f>
        <v>savaş bisikletçisi</v>
      </c>
    </row>
    <row r="164">
      <c r="A164" s="3" t="s">
        <v>164</v>
      </c>
      <c r="B164" s="4" t="str">
        <f>IFERROR(__xludf.DUMMYFUNCTION("GOOGLETRANSLATE(A164,""de"",""tr"")"),"savaş ilişkisi")</f>
        <v>savaş ilişkisi</v>
      </c>
    </row>
    <row r="165">
      <c r="A165" s="3" t="s">
        <v>165</v>
      </c>
      <c r="B165" s="4" t="str">
        <f>IFERROR(__xludf.DUMMYFUNCTION("GOOGLETRANSLATE(A165,""de"",""tr"")"),"horoz dövüşü")</f>
        <v>horoz dövüşü</v>
      </c>
    </row>
    <row r="166">
      <c r="A166" s="3" t="s">
        <v>166</v>
      </c>
      <c r="B166" s="4" t="str">
        <f>IFERROR(__xludf.DUMMYFUNCTION("GOOGLETRANSLATE(A166,""de"",""tr"")"),"kaza")</f>
        <v>kaza</v>
      </c>
    </row>
    <row r="167">
      <c r="A167" s="3" t="s">
        <v>167</v>
      </c>
      <c r="B167" s="4" t="str">
        <f>IFERROR(__xludf.DUMMYFUNCTION("GOOGLETRANSLATE(A167,""de"",""tr"")"),"kamp koşucusu")</f>
        <v>kamp koşucusu</v>
      </c>
    </row>
    <row r="168">
      <c r="A168" s="3" t="s">
        <v>168</v>
      </c>
      <c r="B168" s="4" t="str">
        <f>IFERROR(__xludf.DUMMYFUNCTION("GOOGLETRANSLATE(A168,""de"",""tr"")"),"Sekizinci Dövüş")</f>
        <v>Sekizinci Dövüş</v>
      </c>
    </row>
    <row r="169">
      <c r="A169" s="3" t="s">
        <v>169</v>
      </c>
      <c r="B169" s="4" t="str">
        <f>IFERROR(__xludf.DUMMYFUNCTION("GOOGLETRANSLATE(A169,""de"",""tr"")"),"Altı Geçiş")</f>
        <v>Altı Geçiş</v>
      </c>
    </row>
    <row r="170">
      <c r="A170" s="3" t="s">
        <v>170</v>
      </c>
      <c r="B170" s="4" t="str">
        <f>IFERROR(__xludf.DUMMYFUNCTION("GOOGLETRANSLATE(A170,""de"",""tr"")"),"pentatlon")</f>
        <v>pentatlon</v>
      </c>
    </row>
    <row r="171">
      <c r="A171" s="3" t="s">
        <v>171</v>
      </c>
      <c r="B171" s="4" t="str">
        <f>IFERROR(__xludf.DUMMYFUNCTION("GOOGLETRANSLATE(A171,""de"",""tr"")"),"heptatlon")</f>
        <v>heptatlon</v>
      </c>
    </row>
    <row r="172">
      <c r="A172" s="3" t="s">
        <v>172</v>
      </c>
      <c r="B172" s="4" t="str">
        <f>IFERROR(__xludf.DUMMYFUNCTION("GOOGLETRANSLATE(A172,""de"",""tr"")"),"ızdırap")</f>
        <v>ızdırap</v>
      </c>
    </row>
    <row r="173">
      <c r="A173" s="3" t="s">
        <v>173</v>
      </c>
      <c r="B173" s="4" t="str">
        <f>IFERROR(__xludf.DUMMYFUNCTION("GOOGLETRANSLATE(A173,""de"",""tr"")"),"Kaos Dövüşü")</f>
        <v>Kaos Dövüşü</v>
      </c>
    </row>
    <row r="174">
      <c r="A174" s="3" t="s">
        <v>174</v>
      </c>
      <c r="B174" s="4" t="str">
        <f>IFERROR(__xludf.DUMMYFUNCTION("GOOGLETRANSLATE(A174,""de"",""tr"")"),"bölge")</f>
        <v>bölge</v>
      </c>
    </row>
    <row r="175">
      <c r="A175" s="3" t="s">
        <v>175</v>
      </c>
      <c r="B175" s="4" t="str">
        <f>IFERROR(__xludf.DUMMYFUNCTION("GOOGLETRANSLATE(A175,""de"",""tr"")"),"savaş filosu")</f>
        <v>savaş filosu</v>
      </c>
    </row>
    <row r="176">
      <c r="A176" s="3" t="s">
        <v>176</v>
      </c>
      <c r="B176" s="4" t="str">
        <f>IFERROR(__xludf.DUMMYFUNCTION("GOOGLETRANSLATE(A176,""de"",""tr"")"),"dişi")</f>
        <v>dişi</v>
      </c>
    </row>
    <row r="177">
      <c r="A177" s="3" t="s">
        <v>177</v>
      </c>
      <c r="B177" s="4" t="str">
        <f>IFERROR(__xludf.DUMMYFUNCTION("GOOGLETRANSLATE(A177,""de"",""tr"")"),"yumruk dövüşü")</f>
        <v>yumruk dövüşü</v>
      </c>
    </row>
    <row r="178">
      <c r="A178" s="3" t="s">
        <v>178</v>
      </c>
      <c r="B178" s="4" t="str">
        <f>IFERROR(__xludf.DUMMYFUNCTION("GOOGLETRANSLATE(A178,""de"",""tr"")"),"bağdaşma")</f>
        <v>bağdaşma</v>
      </c>
    </row>
    <row r="179">
      <c r="A179" s="3" t="s">
        <v>179</v>
      </c>
      <c r="B179" s="4" t="str">
        <f>IFERROR(__xludf.DUMMYFUNCTION("GOOGLETRANSLATE(A179,""de"",""tr"")"),"kapmak")</f>
        <v>kapmak</v>
      </c>
    </row>
    <row r="180">
      <c r="A180" s="3" t="s">
        <v>180</v>
      </c>
      <c r="B180" s="4" t="str">
        <f>IFERROR(__xludf.DUMMYFUNCTION("GOOGLETRANSLATE(A180,""de"",""tr"")"),"yarış")</f>
        <v>yarış</v>
      </c>
    </row>
    <row r="181">
      <c r="A181" s="3" t="s">
        <v>181</v>
      </c>
      <c r="B181" s="4" t="str">
        <f>IFERROR(__xludf.DUMMYFUNCTION("GOOGLETRANSLATE(A181,""de"",""tr"")"),"kireçtaşı")</f>
        <v>kireçtaşı</v>
      </c>
    </row>
    <row r="182">
      <c r="A182" s="3" t="s">
        <v>182</v>
      </c>
      <c r="B182" s="4" t="str">
        <f>IFERROR(__xludf.DUMMYFUNCTION("GOOGLETRANSLATE(A182,""de"",""tr"")"),"Misket Limonu")</f>
        <v>Misket Limonu</v>
      </c>
    </row>
    <row r="183">
      <c r="A183" s="3" t="s">
        <v>183</v>
      </c>
      <c r="B183" s="4" t="str">
        <f>IFERROR(__xludf.DUMMYFUNCTION("GOOGLETRANSLATE(A183,""de"",""tr"")"),"Chaussee")</f>
        <v>Chaussee</v>
      </c>
    </row>
    <row r="184">
      <c r="A184" s="3" t="s">
        <v>184</v>
      </c>
      <c r="B184" s="4" t="str">
        <f>IFERROR(__xludf.DUMMYFUNCTION("GOOGLETRANSLATE(A184,""de"",""tr"")"),"Misket Limonu")</f>
        <v>Misket Limonu</v>
      </c>
    </row>
    <row r="185">
      <c r="A185" s="3" t="s">
        <v>185</v>
      </c>
      <c r="B185" s="4" t="str">
        <f>IFERROR(__xludf.DUMMYFUNCTION("GOOGLETRANSLATE(A185,""de"",""tr"")"),"klor kireç")</f>
        <v>klor kireç</v>
      </c>
    </row>
    <row r="186">
      <c r="A186" s="3" t="s">
        <v>186</v>
      </c>
      <c r="B186" s="4" t="str">
        <f>IFERROR(__xludf.DUMMYFUNCTION("GOOGLETRANSLATE(A186,""de"",""tr"")"),"soda kireç")</f>
        <v>soda kireç</v>
      </c>
    </row>
    <row r="187">
      <c r="A187" s="3" t="s">
        <v>187</v>
      </c>
      <c r="B187" s="4" t="str">
        <f>IFERROR(__xludf.DUMMYFUNCTION("GOOGLETRANSLATE(A187,""de"",""tr"")"),"kireçli")</f>
        <v>kireçli</v>
      </c>
    </row>
    <row r="188">
      <c r="A188" s="3" t="s">
        <v>188</v>
      </c>
      <c r="B188" s="4" t="str">
        <f>IFERROR(__xludf.DUMMYFUNCTION("GOOGLETRANSLATE(A188,""de"",""tr"")"),"Brendi")</f>
        <v>Brendi</v>
      </c>
    </row>
    <row r="189">
      <c r="A189" s="3" t="s">
        <v>189</v>
      </c>
      <c r="B189" s="4" t="str">
        <f>IFERROR(__xludf.DUMMYFUNCTION("GOOGLETRANSLATE(A189,""de"",""tr"")"),"hesaplama")</f>
        <v>hesaplama</v>
      </c>
    </row>
    <row r="190">
      <c r="A190" s="3" t="s">
        <v>190</v>
      </c>
      <c r="B190" s="4" t="str">
        <f>IFERROR(__xludf.DUMMYFUNCTION("GOOGLETRANSLATE(A190,""de"",""tr"")"),"kireç")</f>
        <v>kireç</v>
      </c>
    </row>
    <row r="191">
      <c r="A191" s="3" t="s">
        <v>191</v>
      </c>
      <c r="B191" s="4" t="str">
        <f>IFERROR(__xludf.DUMMYFUNCTION("GOOGLETRANSLATE(A191,""de"",""tr"")"),"kireç beyaz")</f>
        <v>kireç beyaz</v>
      </c>
    </row>
    <row r="192">
      <c r="A192" s="3" t="s">
        <v>192</v>
      </c>
      <c r="B192" s="4" t="str">
        <f>IFERROR(__xludf.DUMMYFUNCTION("GOOGLETRANSLATE(A192,""de"",""tr"")"),"Misket Limonu")</f>
        <v>Misket Limonu</v>
      </c>
    </row>
    <row r="193">
      <c r="A193" s="3" t="s">
        <v>193</v>
      </c>
      <c r="B193" s="4" t="str">
        <f>IFERROR(__xludf.DUMMYFUNCTION("GOOGLETRANSLATE(A193,""de"",""tr"")"),"linyit")</f>
        <v>linyit</v>
      </c>
    </row>
    <row r="194">
      <c r="A194" s="3" t="s">
        <v>194</v>
      </c>
      <c r="B194" s="4" t="str">
        <f>IFERROR(__xludf.DUMMYFUNCTION("GOOGLETRANSLATE(A194,""de"",""tr"")"),"el arabası")</f>
        <v>el arabası</v>
      </c>
    </row>
    <row r="195">
      <c r="A195" s="3" t="s">
        <v>195</v>
      </c>
      <c r="B195" s="4" t="str">
        <f>IFERROR(__xludf.DUMMYFUNCTION("GOOGLETRANSLATE(A195,""de"",""tr"")"),"araba")</f>
        <v>araba</v>
      </c>
    </row>
    <row r="196">
      <c r="A196" s="3" t="s">
        <v>196</v>
      </c>
      <c r="B196" s="4" t="str">
        <f>IFERROR(__xludf.DUMMYFUNCTION("GOOGLETRANSLATE(A196,""de"",""tr"")"),"araba")</f>
        <v>araba</v>
      </c>
    </row>
    <row r="197">
      <c r="A197" s="3" t="s">
        <v>197</v>
      </c>
      <c r="B197" s="4" t="str">
        <f>IFERROR(__xludf.DUMMYFUNCTION("GOOGLETRANSLATE(A197,""de"",""tr"")"),"Kariyer")</f>
        <v>Kariyer</v>
      </c>
    </row>
    <row r="198">
      <c r="A198" s="3" t="s">
        <v>198</v>
      </c>
      <c r="B198" s="4" t="str">
        <f>IFERROR(__xludf.DUMMYFUNCTION("GOOGLETRANSLATE(A198,""de"",""tr"")"),"döküntü")</f>
        <v>döküntü</v>
      </c>
    </row>
    <row r="199">
      <c r="A199" s="3" t="s">
        <v>199</v>
      </c>
      <c r="B199" s="4" t="str">
        <f>IFERROR(__xludf.DUMMYFUNCTION("GOOGLETRANSLATE(A199,""de"",""tr"")"),"çuval")</f>
        <v>çuval</v>
      </c>
    </row>
    <row r="200">
      <c r="A200" s="3" t="s">
        <v>200</v>
      </c>
      <c r="B200" s="4" t="str">
        <f>IFERROR(__xludf.DUMMYFUNCTION("GOOGLETRANSLATE(A200,""de"",""tr"")"),"ağız")</f>
        <v>ağız</v>
      </c>
    </row>
    <row r="201">
      <c r="A201" s="3" t="s">
        <v>201</v>
      </c>
      <c r="B201" s="4" t="str">
        <f>IFERROR(__xludf.DUMMYFUNCTION("GOOGLETRANSLATE(A201,""de"",""tr"")"),"kayısı")</f>
        <v>kayısı</v>
      </c>
    </row>
    <row r="202">
      <c r="A202" s="3" t="s">
        <v>202</v>
      </c>
      <c r="B202" s="4" t="str">
        <f>IFERROR(__xludf.DUMMYFUNCTION("GOOGLETRANSLATE(A202,""de"",""tr"")"),"dilbilgisel")</f>
        <v>dilbilgisel</v>
      </c>
    </row>
    <row r="203">
      <c r="A203" s="3" t="s">
        <v>203</v>
      </c>
      <c r="B203" s="4" t="str">
        <f>IFERROR(__xludf.DUMMYFUNCTION("GOOGLETRANSLATE(A203,""de"",""tr"")"),"dilbilgisel")</f>
        <v>dilbilgisel</v>
      </c>
    </row>
    <row r="204">
      <c r="A204" s="3" t="s">
        <v>204</v>
      </c>
      <c r="B204" s="4" t="str">
        <f>IFERROR(__xludf.DUMMYFUNCTION("GOOGLETRANSLATE(A204,""de"",""tr"")"),"gramer")</f>
        <v>gramer</v>
      </c>
    </row>
    <row r="205">
      <c r="A205" s="3" t="s">
        <v>205</v>
      </c>
      <c r="B205" s="4" t="str">
        <f>IFERROR(__xludf.DUMMYFUNCTION("GOOGLETRANSLATE(A205,""de"",""tr"")"),"çukur")</f>
        <v>çukur</v>
      </c>
    </row>
    <row r="206">
      <c r="A206" s="3" t="s">
        <v>206</v>
      </c>
      <c r="B206" s="4" t="str">
        <f>IFERROR(__xludf.DUMMYFUNCTION("GOOGLETRANSLATE(A206,""de"",""tr"")"),"arya")</f>
        <v>arya</v>
      </c>
    </row>
    <row r="207">
      <c r="A207" s="3" t="s">
        <v>207</v>
      </c>
      <c r="B207" s="4" t="str">
        <f>IFERROR(__xludf.DUMMYFUNCTION("GOOGLETRANSLATE(A207,""de"",""tr"")"),"köri")</f>
        <v>köri</v>
      </c>
    </row>
    <row r="208">
      <c r="A208" s="3" t="s">
        <v>208</v>
      </c>
      <c r="B208" s="4" t="str">
        <f>IFERROR(__xludf.DUMMYFUNCTION("GOOGLETRANSLATE(A208,""de"",""tr"")"),"mayonez")</f>
        <v>mayonez</v>
      </c>
    </row>
    <row r="209">
      <c r="A209" s="3" t="s">
        <v>209</v>
      </c>
      <c r="B209" s="4" t="str">
        <f>IFERROR(__xludf.DUMMYFUNCTION("GOOGLETRANSLATE(A209,""de"",""tr"")"),"Majona")</f>
        <v>Majona</v>
      </c>
    </row>
    <row r="210">
      <c r="A210" s="3" t="s">
        <v>210</v>
      </c>
      <c r="B210" s="4" t="str">
        <f>IFERROR(__xludf.DUMMYFUNCTION("GOOGLETRANSLATE(A210,""de"",""tr"")"),"dijital kamera")</f>
        <v>dijital kamera</v>
      </c>
    </row>
    <row r="211">
      <c r="A211" s="3" t="s">
        <v>211</v>
      </c>
      <c r="B211" s="4" t="str">
        <f>IFERROR(__xludf.DUMMYFUNCTION("GOOGLETRANSLATE(A211,""de"",""tr"")"),"oda avcısı")</f>
        <v>oda avcısı</v>
      </c>
    </row>
    <row r="212">
      <c r="A212" s="3" t="s">
        <v>212</v>
      </c>
      <c r="B212" s="4" t="str">
        <f>IFERROR(__xludf.DUMMYFUNCTION("GOOGLETRANSLATE(A212,""de"",""tr"")"),"kiler")</f>
        <v>kiler</v>
      </c>
    </row>
    <row r="213">
      <c r="A213" s="3" t="s">
        <v>213</v>
      </c>
      <c r="B213" s="4" t="str">
        <f>IFERROR(__xludf.DUMMYFUNCTION("GOOGLETRANSLATE(A213,""de"",""tr"")"),"bölme")</f>
        <v>bölme</v>
      </c>
    </row>
    <row r="214">
      <c r="A214" s="3" t="s">
        <v>214</v>
      </c>
      <c r="B214" s="4" t="str">
        <f>IFERROR(__xludf.DUMMYFUNCTION("GOOGLETRANSLATE(A214,""de"",""tr"")"),"kamera")</f>
        <v>kamera</v>
      </c>
    </row>
    <row r="215">
      <c r="A215" s="3" t="s">
        <v>215</v>
      </c>
      <c r="B215" s="4" t="str">
        <f>IFERROR(__xludf.DUMMYFUNCTION("GOOGLETRANSLATE(A215,""de"",""tr"")"),"Kamera operatörü")</f>
        <v>Kamera operatörü</v>
      </c>
    </row>
    <row r="216">
      <c r="A216" s="3" t="s">
        <v>216</v>
      </c>
      <c r="B216" s="4" t="str">
        <f>IFERROR(__xludf.DUMMYFUNCTION("GOOGLETRANSLATE(A216,""de"",""tr"")"),"kiler")</f>
        <v>kiler</v>
      </c>
    </row>
    <row r="217">
      <c r="A217" s="3" t="s">
        <v>217</v>
      </c>
      <c r="B217" s="4" t="str">
        <f>IFERROR(__xludf.DUMMYFUNCTION("GOOGLETRANSLATE(A217,""de"",""tr"")"),"Kızılötesi kamera")</f>
        <v>Kızılötesi kamera</v>
      </c>
    </row>
    <row r="218">
      <c r="A218" s="3" t="s">
        <v>218</v>
      </c>
      <c r="B218" s="4" t="str">
        <f>IFERROR(__xludf.DUMMYFUNCTION("GOOGLETRANSLATE(A218,""de"",""tr"")"),"oda oyunu")</f>
        <v>oda oyunu</v>
      </c>
    </row>
    <row r="219">
      <c r="A219" s="3" t="s">
        <v>219</v>
      </c>
      <c r="B219" s="4" t="str">
        <f>IFERROR(__xludf.DUMMYFUNCTION("GOOGLETRANSLATE(A219,""de"",""tr"")"),"koyu oda")</f>
        <v>koyu oda</v>
      </c>
    </row>
    <row r="220">
      <c r="A220" s="3" t="s">
        <v>220</v>
      </c>
      <c r="B220" s="4" t="str">
        <f>IFERROR(__xludf.DUMMYFUNCTION("GOOGLETRANSLATE(A220,""de"",""tr"")"),"depolama odası")</f>
        <v>depolama odası</v>
      </c>
    </row>
    <row r="221">
      <c r="A221" s="3" t="s">
        <v>221</v>
      </c>
      <c r="B221" s="4" t="str">
        <f>IFERROR(__xludf.DUMMYFUNCTION("GOOGLETRANSLATE(A221,""de"",""tr"")"),"mahkeme odası")</f>
        <v>mahkeme odası</v>
      </c>
    </row>
    <row r="222">
      <c r="A222" s="3" t="s">
        <v>222</v>
      </c>
      <c r="B222" s="4" t="str">
        <f>IFERROR(__xludf.DUMMYFUNCTION("GOOGLETRANSLATE(A222,""de"",""tr"")"),"vakum odası")</f>
        <v>vakum odası</v>
      </c>
    </row>
    <row r="223">
      <c r="A223" s="3" t="s">
        <v>223</v>
      </c>
      <c r="B223" s="4" t="str">
        <f>IFERROR(__xludf.DUMMYFUNCTION("GOOGLETRANSLATE(A223,""de"",""tr"")"),"sınıf arkadaşı")</f>
        <v>sınıf arkadaşı</v>
      </c>
    </row>
    <row r="224">
      <c r="A224" s="3" t="s">
        <v>224</v>
      </c>
      <c r="B224" s="4" t="str">
        <f>IFERROR(__xludf.DUMMYFUNCTION("GOOGLETRANSLATE(A224,""de"",""tr"")"),"Termal kamera")</f>
        <v>Termal kamera</v>
      </c>
    </row>
    <row r="225">
      <c r="A225" s="3" t="s">
        <v>225</v>
      </c>
      <c r="B225" s="4" t="str">
        <f>IFERROR(__xludf.DUMMYFUNCTION("GOOGLETRANSLATE(A225,""de"",""tr"")"),"kabare")</f>
        <v>kabare</v>
      </c>
    </row>
    <row r="226">
      <c r="A226" s="3" t="s">
        <v>226</v>
      </c>
      <c r="B226" s="4" t="str">
        <f>IFERROR(__xludf.DUMMYFUNCTION("GOOGLETRANSLATE(A226,""de"",""tr"")"),"SLR kamera")</f>
        <v>SLR kamera</v>
      </c>
    </row>
    <row r="227">
      <c r="A227" s="3" t="s">
        <v>227</v>
      </c>
      <c r="B227" s="4" t="str">
        <f>IFERROR(__xludf.DUMMYFUNCTION("GOOGLETRANSLATE(A227,""de"",""tr"")"),"Fotoğraf zorunlu")</f>
        <v>Fotoğraf zorunlu</v>
      </c>
    </row>
    <row r="228">
      <c r="A228" s="3" t="s">
        <v>228</v>
      </c>
      <c r="B228" s="4" t="str">
        <f>IFERROR(__xludf.DUMMYFUNCTION("GOOGLETRANSLATE(A228,""de"",""tr"")"),"Kameralı")</f>
        <v>Kameralı</v>
      </c>
    </row>
    <row r="229">
      <c r="A229" s="3" t="s">
        <v>229</v>
      </c>
      <c r="B229" s="4" t="str">
        <f>IFERROR(__xludf.DUMMYFUNCTION("GOOGLETRANSLATE(A229,""de"",""tr"")"),"kurşun odası prosedürü")</f>
        <v>kurşun odası prosedürü</v>
      </c>
    </row>
    <row r="230">
      <c r="A230" s="3" t="s">
        <v>230</v>
      </c>
      <c r="B230" s="4" t="str">
        <f>IFERROR(__xludf.DUMMYFUNCTION("GOOGLETRANSLATE(A230,""de"",""tr"")"),"tahıl odası")</f>
        <v>tahıl odası</v>
      </c>
    </row>
    <row r="231">
      <c r="A231" s="3" t="s">
        <v>231</v>
      </c>
      <c r="B231" s="4" t="str">
        <f>IFERROR(__xludf.DUMMYFUNCTION("GOOGLETRANSLATE(A231,""de"",""tr"")"),"Ticaret Odası")</f>
        <v>Ticaret Odası</v>
      </c>
    </row>
    <row r="232">
      <c r="A232" s="3" t="s">
        <v>232</v>
      </c>
      <c r="B232" s="4" t="str">
        <f>IFERROR(__xludf.DUMMYFUNCTION("GOOGLETRANSLATE(A232,""de"",""tr"")"),"kamera")</f>
        <v>kamera</v>
      </c>
    </row>
    <row r="233">
      <c r="A233" s="3" t="s">
        <v>233</v>
      </c>
      <c r="B233" s="4" t="str">
        <f>IFERROR(__xludf.DUMMYFUNCTION("GOOGLETRANSLATE(A233,""de"",""tr"")"),"el kamerası")</f>
        <v>el kamerası</v>
      </c>
    </row>
    <row r="234">
      <c r="A234" s="3" t="s">
        <v>234</v>
      </c>
      <c r="B234" s="4" t="str">
        <f>IFERROR(__xludf.DUMMYFUNCTION("GOOGLETRANSLATE(A234,""de"",""tr"")"),"sayman")</f>
        <v>sayman</v>
      </c>
    </row>
    <row r="235">
      <c r="A235" s="3" t="s">
        <v>235</v>
      </c>
      <c r="B235" s="4" t="str">
        <f>IFERROR(__xludf.DUMMYFUNCTION("GOOGLETRANSLATE(A235,""de"",""tr"")"),"vale")</f>
        <v>vale</v>
      </c>
    </row>
    <row r="236">
      <c r="A236" s="3" t="s">
        <v>236</v>
      </c>
      <c r="B236" s="4" t="str">
        <f>IFERROR(__xludf.DUMMYFUNCTION("GOOGLETRANSLATE(A236,""de"",""tr"")"),"Güvenlik kamerası")</f>
        <v>Güvenlik kamerası</v>
      </c>
    </row>
    <row r="237">
      <c r="A237" s="3" t="s">
        <v>237</v>
      </c>
      <c r="B237" s="4" t="str">
        <f>IFERROR(__xludf.DUMMYFUNCTION("GOOGLETRANSLATE(A237,""de"",""tr"")"),"oda kızı")</f>
        <v>oda kızı</v>
      </c>
    </row>
    <row r="238">
      <c r="A238" s="3" t="s">
        <v>238</v>
      </c>
      <c r="B238" s="4" t="str">
        <f>IFERROR(__xludf.DUMMYFUNCTION("GOOGLETRANSLATE(A238,""de"",""tr"")"),"kamera modeli")</f>
        <v>kamera modeli</v>
      </c>
    </row>
    <row r="239">
      <c r="A239" s="3" t="s">
        <v>239</v>
      </c>
      <c r="B239" s="4" t="str">
        <f>IFERROR(__xludf.DUMMYFUNCTION("GOOGLETRANSLATE(A239,""de"",""tr"")"),"Halk Odası")</f>
        <v>Halk Odası</v>
      </c>
    </row>
    <row r="240">
      <c r="A240" s="3" t="s">
        <v>240</v>
      </c>
      <c r="B240" s="4" t="str">
        <f>IFERROR(__xludf.DUMMYFUNCTION("GOOGLETRANSLATE(A240,""de"",""tr"")"),"ön şema")</f>
        <v>ön şema</v>
      </c>
    </row>
    <row r="241">
      <c r="A241" s="3" t="s">
        <v>241</v>
      </c>
      <c r="B241" s="4" t="str">
        <f>IFERROR(__xludf.DUMMYFUNCTION("GOOGLETRANSLATE(A241,""de"",""tr"")"),"oda operası")</f>
        <v>oda operası</v>
      </c>
    </row>
    <row r="242">
      <c r="A242" s="3" t="s">
        <v>242</v>
      </c>
      <c r="B242" s="4" t="str">
        <f>IFERROR(__xludf.DUMMYFUNCTION("GOOGLETRANSLATE(A242,""de"",""tr"")"),"dostluk")</f>
        <v>dostluk</v>
      </c>
    </row>
    <row r="243">
      <c r="A243" s="3" t="s">
        <v>243</v>
      </c>
      <c r="B243" s="4" t="str">
        <f>IFERROR(__xludf.DUMMYFUNCTION("GOOGLETRANSLATE(A243,""de"",""tr"")"),"yankı odası")</f>
        <v>yankı odası</v>
      </c>
    </row>
    <row r="244">
      <c r="A244" s="3" t="s">
        <v>244</v>
      </c>
      <c r="B244" s="4" t="str">
        <f>IFERROR(__xludf.DUMMYFUNCTION("GOOGLETRANSLATE(A244,""de"",""tr"")"),"işkence odası")</f>
        <v>işkence odası</v>
      </c>
    </row>
    <row r="245">
      <c r="A245" s="3" t="s">
        <v>245</v>
      </c>
      <c r="B245" s="4" t="str">
        <f>IFERROR(__xludf.DUMMYFUNCTION("GOOGLETRANSLATE(A245,""de"",""tr"")"),"tip")</f>
        <v>tip</v>
      </c>
    </row>
    <row r="246">
      <c r="A246" s="3" t="s">
        <v>246</v>
      </c>
      <c r="B246" s="4" t="str">
        <f>IFERROR(__xludf.DUMMYFUNCTION("GOOGLETRANSLATE(A246,""de"",""tr"")"),"Tip")</f>
        <v>Tip</v>
      </c>
    </row>
    <row r="247">
      <c r="A247" s="3" t="s">
        <v>247</v>
      </c>
      <c r="B247" s="4" t="str">
        <f>IFERROR(__xludf.DUMMYFUNCTION("GOOGLETRANSLATE(A247,""de"",""tr"")"),"musluk")</f>
        <v>musluk</v>
      </c>
    </row>
    <row r="248">
      <c r="A248" s="3" t="s">
        <v>248</v>
      </c>
      <c r="B248" s="4" t="str">
        <f>IFERROR(__xludf.DUMMYFUNCTION("GOOGLETRANSLATE(A248,""de"",""tr"")"),"yazıyor")</f>
        <v>yazıyor</v>
      </c>
    </row>
    <row r="249">
      <c r="A249" s="3" t="s">
        <v>249</v>
      </c>
      <c r="B249" s="4" t="str">
        <f>IFERROR(__xludf.DUMMYFUNCTION("GOOGLETRANSLATE(A249,""de"",""tr"")"),"Tip Sistemi")</f>
        <v>Tip Sistemi</v>
      </c>
    </row>
    <row r="250">
      <c r="A250" s="3" t="s">
        <v>250</v>
      </c>
      <c r="B250" s="4" t="str">
        <f>IFERROR(__xludf.DUMMYFUNCTION("GOOGLETRANSLATE(A250,""de"",""tr"")"),"temel tip")</f>
        <v>temel tip</v>
      </c>
    </row>
    <row r="251">
      <c r="A251" s="3" t="s">
        <v>251</v>
      </c>
      <c r="B251" s="4" t="str">
        <f>IFERROR(__xludf.DUMMYFUNCTION("GOOGLETRANSLATE(A251,""de"",""tr"")"),"tip")</f>
        <v>tip</v>
      </c>
    </row>
    <row r="252">
      <c r="A252" s="3" t="s">
        <v>252</v>
      </c>
      <c r="B252" s="4" t="str">
        <f>IFERROR(__xludf.DUMMYFUNCTION("GOOGLETRANSLATE(A252,""de"",""tr"")"),"Tip Tavsiye")</f>
        <v>Tip Tavsiye</v>
      </c>
    </row>
    <row r="253">
      <c r="A253" s="3" t="s">
        <v>253</v>
      </c>
      <c r="B253" s="4" t="str">
        <f>IFERROR(__xludf.DUMMYFUNCTION("GOOGLETRANSLATE(A253,""de"",""tr"")"),"genotip")</f>
        <v>genotip</v>
      </c>
    </row>
    <row r="254">
      <c r="A254" s="3" t="s">
        <v>254</v>
      </c>
      <c r="B254" s="4" t="str">
        <f>IFERROR(__xludf.DUMMYFUNCTION("GOOGLETRANSLATE(A254,""de"",""tr"")"),"tipikleştirmek")</f>
        <v>tipikleştirmek</v>
      </c>
    </row>
    <row r="255">
      <c r="A255" s="3" t="s">
        <v>255</v>
      </c>
      <c r="B255" s="4" t="str">
        <f>IFERROR(__xludf.DUMMYFUNCTION("GOOGLETRANSLATE(A255,""de"",""tr"")"),"ok")</f>
        <v>ok</v>
      </c>
    </row>
    <row r="256">
      <c r="A256" s="3" t="s">
        <v>256</v>
      </c>
      <c r="B256" s="4" t="str">
        <f>IFERROR(__xludf.DUMMYFUNCTION("GOOGLETRANSLATE(A256,""de"",""tr"")"),"epilat")</f>
        <v>epilat</v>
      </c>
    </row>
    <row r="257">
      <c r="A257" s="3" t="s">
        <v>257</v>
      </c>
      <c r="B257" s="4" t="str">
        <f>IFERROR(__xludf.DUMMYFUNCTION("GOOGLETRANSLATE(A257,""de"",""tr"")"),"popüler olmayan")</f>
        <v>popüler olmayan</v>
      </c>
    </row>
    <row r="258">
      <c r="A258" s="3" t="s">
        <v>258</v>
      </c>
      <c r="B258" s="4" t="str">
        <f>IFERROR(__xludf.DUMMYFUNCTION("GOOGLETRANSLATE(A258,""de"",""tr"")"),"popüler Bilim")</f>
        <v>popüler Bilim</v>
      </c>
    </row>
    <row r="259">
      <c r="A259" s="3" t="s">
        <v>259</v>
      </c>
      <c r="B259" s="4" t="str">
        <f>IFERROR(__xludf.DUMMYFUNCTION("GOOGLETRANSLATE(A259,""de"",""tr"")"),"zıplamak")</f>
        <v>zıplamak</v>
      </c>
    </row>
    <row r="260">
      <c r="A260" s="3" t="s">
        <v>260</v>
      </c>
      <c r="B260" s="4" t="str">
        <f>IFERROR(__xludf.DUMMYFUNCTION("GOOGLETRANSLATE(A260,""de"",""tr"")"),"siyah sahne")</f>
        <v>siyah sahne</v>
      </c>
    </row>
    <row r="261">
      <c r="A261" s="3" t="s">
        <v>261</v>
      </c>
      <c r="B261" s="4" t="str">
        <f>IFERROR(__xludf.DUMMYFUNCTION("GOOGLETRANSLATE(A261,""de"",""tr"")"),"manzara")</f>
        <v>manzara</v>
      </c>
    </row>
    <row r="262">
      <c r="A262" s="3" t="s">
        <v>262</v>
      </c>
      <c r="B262" s="4" t="str">
        <f>IFERROR(__xludf.DUMMYFUNCTION("GOOGLETRANSLATE(A262,""de"",""tr"")"),"doğal")</f>
        <v>doğal</v>
      </c>
    </row>
    <row r="263">
      <c r="A263" s="3" t="s">
        <v>263</v>
      </c>
      <c r="B263" s="4" t="str">
        <f>IFERROR(__xludf.DUMMYFUNCTION("GOOGLETRANSLATE(A263,""de"",""tr"")"),"kentsel sahne")</f>
        <v>kentsel sahne</v>
      </c>
    </row>
    <row r="264">
      <c r="A264" s="3" t="s">
        <v>264</v>
      </c>
      <c r="B264" s="4" t="str">
        <f>IFERROR(__xludf.DUMMYFUNCTION("GOOGLETRANSLATE(A264,""de"",""tr"")"),"moda bölge")</f>
        <v>moda bölge</v>
      </c>
    </row>
    <row r="265">
      <c r="A265" s="3" t="s">
        <v>265</v>
      </c>
      <c r="B265" s="4" t="str">
        <f>IFERROR(__xludf.DUMMYFUNCTION("GOOGLETRANSLATE(A265,""de"",""tr"")"),"birden")</f>
        <v>birden</v>
      </c>
    </row>
    <row r="266">
      <c r="A266" s="3" t="s">
        <v>266</v>
      </c>
      <c r="B266" s="4" t="str">
        <f>IFERROR(__xludf.DUMMYFUNCTION("GOOGLETRANSLATE(A266,""de"",""tr"")"),"eşcinsel")</f>
        <v>eşcinsel</v>
      </c>
    </row>
    <row r="267">
      <c r="A267" s="3" t="s">
        <v>267</v>
      </c>
      <c r="B267" s="4" t="str">
        <f>IFERROR(__xludf.DUMMYFUNCTION("GOOGLETRANSLATE(A267,""de"",""tr"")"),"başıboş dolaşmak")</f>
        <v>başıboş dolaşmak</v>
      </c>
    </row>
    <row r="268">
      <c r="A268" s="3" t="s">
        <v>268</v>
      </c>
      <c r="B268" s="4" t="str">
        <f>IFERROR(__xludf.DUMMYFUNCTION("GOOGLETRANSLATE(A268,""de"",""tr"")"),"megafon")</f>
        <v>megafon</v>
      </c>
    </row>
    <row r="269">
      <c r="A269" s="3" t="s">
        <v>269</v>
      </c>
      <c r="B269" s="4" t="str">
        <f>IFERROR(__xludf.DUMMYFUNCTION("GOOGLETRANSLATE(A269,""de"",""tr"")"),"megatonne")</f>
        <v>megatonne</v>
      </c>
    </row>
    <row r="270">
      <c r="A270" s="3" t="s">
        <v>270</v>
      </c>
      <c r="B270" s="4" t="str">
        <f>IFERROR(__xludf.DUMMYFUNCTION("GOOGLETRANSLATE(A270,""de"",""tr"")"),"megawatt")</f>
        <v>megawatt</v>
      </c>
    </row>
    <row r="271">
      <c r="A271" s="3" t="s">
        <v>271</v>
      </c>
      <c r="B271" s="4" t="str">
        <f>IFERROR(__xludf.DUMMYFUNCTION("GOOGLETRANSLATE(A271,""de"",""tr"")"),"megajoule")</f>
        <v>megajoule</v>
      </c>
    </row>
    <row r="272">
      <c r="A272" s="3" t="s">
        <v>272</v>
      </c>
      <c r="B272" s="4" t="str">
        <f>IFERROR(__xludf.DUMMYFUNCTION("GOOGLETRANSLATE(A272,""de"",""tr"")"),"piyano")</f>
        <v>piyano</v>
      </c>
    </row>
    <row r="273">
      <c r="A273" s="3" t="s">
        <v>273</v>
      </c>
      <c r="B273" s="4" t="str">
        <f>IFERROR(__xludf.DUMMYFUNCTION("GOOGLETRANSLATE(A273,""de"",""tr"")"),"klostrofobi")</f>
        <v>klostrofobi</v>
      </c>
    </row>
    <row r="274">
      <c r="A274" s="3" t="s">
        <v>274</v>
      </c>
      <c r="B274" s="4" t="str">
        <f>IFERROR(__xludf.DUMMYFUNCTION("GOOGLETRANSLATE(A274,""de"",""tr"")"),"ev")</f>
        <v>ev</v>
      </c>
    </row>
    <row r="275">
      <c r="A275" s="3" t="s">
        <v>275</v>
      </c>
      <c r="B275" s="4" t="str">
        <f>IFERROR(__xludf.DUMMYFUNCTION("GOOGLETRANSLATE(A275,""de"",""tr"")"),"Menü")</f>
        <v>Menü</v>
      </c>
    </row>
    <row r="276">
      <c r="A276" s="3" t="s">
        <v>276</v>
      </c>
      <c r="B276" s="4" t="str">
        <f>IFERROR(__xludf.DUMMYFUNCTION("GOOGLETRANSLATE(A276,""de"",""tr"")"),"harita")</f>
        <v>harita</v>
      </c>
    </row>
    <row r="277">
      <c r="A277" s="3" t="s">
        <v>277</v>
      </c>
      <c r="B277" s="4" t="str">
        <f>IFERROR(__xludf.DUMMYFUNCTION("GOOGLETRANSLATE(A277,""de"",""tr"")"),"günlük bilet")</f>
        <v>günlük bilet</v>
      </c>
    </row>
    <row r="278">
      <c r="A278" s="3" t="s">
        <v>278</v>
      </c>
      <c r="B278" s="4" t="str">
        <f>IFERROR(__xludf.DUMMYFUNCTION("GOOGLETRANSLATE(A278,""de"",""tr"")"),"kartvizit")</f>
        <v>kartvizit</v>
      </c>
    </row>
    <row r="279">
      <c r="A279" s="3" t="s">
        <v>279</v>
      </c>
      <c r="B279" s="4" t="str">
        <f>IFERROR(__xludf.DUMMYFUNCTION("GOOGLETRANSLATE(A279,""de"",""tr"")"),"oyun kartı")</f>
        <v>oyun kartı</v>
      </c>
    </row>
    <row r="280">
      <c r="A280" s="3" t="s">
        <v>280</v>
      </c>
      <c r="B280" s="4" t="str">
        <f>IFERROR(__xludf.DUMMYFUNCTION("GOOGLETRANSLATE(A280,""de"",""tr"")"),"kartpostal")</f>
        <v>kartpostal</v>
      </c>
    </row>
    <row r="281">
      <c r="A281" s="3" t="s">
        <v>281</v>
      </c>
      <c r="B281" s="4" t="str">
        <f>IFERROR(__xludf.DUMMYFUNCTION("GOOGLETRANSLATE(A281,""de"",""tr"")"),"kartpostal")</f>
        <v>kartpostal</v>
      </c>
    </row>
    <row r="282">
      <c r="A282" s="3" t="s">
        <v>282</v>
      </c>
      <c r="B282" s="4" t="str">
        <f>IFERROR(__xludf.DUMMYFUNCTION("GOOGLETRANSLATE(A282,""de"",""tr"")"),"bilet")</f>
        <v>bilet</v>
      </c>
    </row>
    <row r="283">
      <c r="A283" s="3" t="s">
        <v>283</v>
      </c>
      <c r="B283" s="4" t="str">
        <f>IFERROR(__xludf.DUMMYFUNCTION("GOOGLETRANSLATE(A283,""de"",""tr"")"),"indeks")</f>
        <v>indeks</v>
      </c>
    </row>
    <row r="284">
      <c r="A284" s="3" t="s">
        <v>284</v>
      </c>
      <c r="B284" s="4" t="str">
        <f>IFERROR(__xludf.DUMMYFUNCTION("GOOGLETRANSLATE(A284,""de"",""tr"")"),"dizin kartı")</f>
        <v>dizin kartı</v>
      </c>
    </row>
    <row r="285">
      <c r="A285" s="3" t="s">
        <v>285</v>
      </c>
      <c r="B285" s="4" t="str">
        <f>IFERROR(__xludf.DUMMYFUNCTION("GOOGLETRANSLATE(A285,""de"",""tr"")"),"Hazine haritası")</f>
        <v>Hazine haritası</v>
      </c>
    </row>
    <row r="286">
      <c r="A286" s="3" t="s">
        <v>286</v>
      </c>
      <c r="B286" s="4" t="str">
        <f>IFERROR(__xludf.DUMMYFUNCTION("GOOGLETRANSLATE(A286,""de"",""tr"")"),"kartuş")</f>
        <v>kartuş</v>
      </c>
    </row>
    <row r="287">
      <c r="A287" s="3" t="s">
        <v>287</v>
      </c>
      <c r="B287" s="4" t="str">
        <f>IFERROR(__xludf.DUMMYFUNCTION("GOOGLETRANSLATE(A287,""de"",""tr"")"),"delikli kart")</f>
        <v>delikli kart</v>
      </c>
    </row>
    <row r="288">
      <c r="A288" s="3" t="s">
        <v>288</v>
      </c>
      <c r="B288" s="4" t="str">
        <f>IFERROR(__xludf.DUMMYFUNCTION("GOOGLETRANSLATE(A288,""de"",""tr"")"),"kart oyuncusu")</f>
        <v>kart oyuncusu</v>
      </c>
    </row>
    <row r="289">
      <c r="A289" s="3" t="s">
        <v>289</v>
      </c>
      <c r="B289" s="4" t="str">
        <f>IFERROR(__xludf.DUMMYFUNCTION("GOOGLETRANSLATE(A289,""de"",""tr"")"),"giriş bileti")</f>
        <v>giriş bileti</v>
      </c>
    </row>
    <row r="290">
      <c r="A290" s="3" t="s">
        <v>290</v>
      </c>
      <c r="B290" s="4" t="str">
        <f>IFERROR(__xludf.DUMMYFUNCTION("GOOGLETRANSLATE(A290,""de"",""tr"")"),"yer kartı")</f>
        <v>yer kartı</v>
      </c>
    </row>
    <row r="291">
      <c r="A291" s="3" t="s">
        <v>291</v>
      </c>
      <c r="B291" s="4" t="str">
        <f>IFERROR(__xludf.DUMMYFUNCTION("GOOGLETRANSLATE(A291,""de"",""tr"")"),"kart oyunu")</f>
        <v>kart oyunu</v>
      </c>
    </row>
    <row r="292">
      <c r="A292" s="3" t="s">
        <v>292</v>
      </c>
      <c r="B292" s="4" t="str">
        <f>IFERROR(__xludf.DUMMYFUNCTION("GOOGLETRANSLATE(A292,""de"",""tr"")"),"şarap listesi")</f>
        <v>şarap listesi</v>
      </c>
    </row>
    <row r="293">
      <c r="A293" s="3" t="s">
        <v>293</v>
      </c>
      <c r="B293" s="4" t="str">
        <f>IFERROR(__xludf.DUMMYFUNCTION("GOOGLETRANSLATE(A293,""de"",""tr"")"),"doğum günü kartı")</f>
        <v>doğum günü kartı</v>
      </c>
    </row>
    <row r="294">
      <c r="A294" s="3" t="s">
        <v>294</v>
      </c>
      <c r="B294" s="4" t="str">
        <f>IFERROR(__xludf.DUMMYFUNCTION("GOOGLETRANSLATE(A294,""de"",""tr"")"),"posta kartı")</f>
        <v>posta kartı</v>
      </c>
    </row>
    <row r="295">
      <c r="A295" s="3" t="s">
        <v>295</v>
      </c>
      <c r="B295" s="4" t="str">
        <f>IFERROR(__xludf.DUMMYFUNCTION("GOOGLETRANSLATE(A295,""de"",""tr"")"),"Çip kartı")</f>
        <v>Çip kartı</v>
      </c>
    </row>
    <row r="296">
      <c r="A296" s="3" t="s">
        <v>296</v>
      </c>
      <c r="B296" s="4" t="str">
        <f>IFERROR(__xludf.DUMMYFUNCTION("GOOGLETRANSLATE(A296,""de"",""tr"")"),"yıldız haritası")</f>
        <v>yıldız haritası</v>
      </c>
    </row>
    <row r="297">
      <c r="A297" s="3" t="s">
        <v>297</v>
      </c>
      <c r="B297" s="4" t="str">
        <f>IFERROR(__xludf.DUMMYFUNCTION("GOOGLETRANSLATE(A297,""de"",""tr"")"),"ayar")</f>
        <v>ayar</v>
      </c>
    </row>
    <row r="298">
      <c r="A298" s="3" t="s">
        <v>298</v>
      </c>
      <c r="B298" s="4" t="str">
        <f>IFERROR(__xludf.DUMMYFUNCTION("GOOGLETRANSLATE(A298,""de"",""tr"")"),"Elektronik kart")</f>
        <v>Elektronik kart</v>
      </c>
    </row>
    <row r="299">
      <c r="A299" s="3" t="s">
        <v>299</v>
      </c>
      <c r="B299" s="4" t="str">
        <f>IFERROR(__xludf.DUMMYFUNCTION("GOOGLETRANSLATE(A299,""de"",""tr"")"),"araba kartı")</f>
        <v>araba kartı</v>
      </c>
    </row>
    <row r="300">
      <c r="A300" s="3" t="s">
        <v>300</v>
      </c>
      <c r="B300" s="4" t="str">
        <f>IFERROR(__xludf.DUMMYFUNCTION("GOOGLETRANSLATE(A300,""de"",""tr"")"),"yol haritası")</f>
        <v>yol haritası</v>
      </c>
    </row>
    <row r="301">
      <c r="A301" s="3" t="s">
        <v>301</v>
      </c>
      <c r="B301" s="4" t="str">
        <f>IFERROR(__xludf.DUMMYFUNCTION("GOOGLETRANSLATE(A301,""de"",""tr"")"),"sosyal Güvenlik kartı")</f>
        <v>sosyal Güvenlik kartı</v>
      </c>
    </row>
    <row r="302">
      <c r="A302" s="3" t="s">
        <v>302</v>
      </c>
      <c r="B302" s="4" t="str">
        <f>IFERROR(__xludf.DUMMYFUNCTION("GOOGLETRANSLATE(A302,""de"",""tr"")"),"Vitrin")</f>
        <v>Vitrin</v>
      </c>
    </row>
    <row r="303">
      <c r="A303" s="3" t="s">
        <v>303</v>
      </c>
      <c r="B303" s="4" t="str">
        <f>IFERROR(__xludf.DUMMYFUNCTION("GOOGLETRANSLATE(A303,""de"",""tr"")"),"vitrin")</f>
        <v>vitrin</v>
      </c>
    </row>
    <row r="304">
      <c r="A304" s="3" t="s">
        <v>304</v>
      </c>
      <c r="B304" s="4" t="str">
        <f>IFERROR(__xludf.DUMMYFUNCTION("GOOGLETRANSLATE(A304,""de"",""tr"")"),"terk etmek")</f>
        <v>terk etmek</v>
      </c>
    </row>
    <row r="305">
      <c r="A305" s="3" t="s">
        <v>305</v>
      </c>
      <c r="B305" s="4" t="str">
        <f>IFERROR(__xludf.DUMMYFUNCTION("GOOGLETRANSLATE(A305,""de"",""tr"")"),"kanonik")</f>
        <v>kanonik</v>
      </c>
    </row>
    <row r="306">
      <c r="A306" s="3" t="s">
        <v>306</v>
      </c>
      <c r="B306" s="4" t="str">
        <f>IFERROR(__xludf.DUMMYFUNCTION("GOOGLETRANSLATE(A306,""de"",""tr"")"),"helikopter")</f>
        <v>helikopter</v>
      </c>
    </row>
    <row r="307">
      <c r="A307" s="3" t="s">
        <v>307</v>
      </c>
      <c r="B307" s="4" t="str">
        <f>IFERROR(__xludf.DUMMYFUNCTION("GOOGLETRANSLATE(A307,""de"",""tr"")"),"helikopter")</f>
        <v>helikopter</v>
      </c>
    </row>
    <row r="308">
      <c r="A308" s="3" t="s">
        <v>308</v>
      </c>
      <c r="B308" s="4" t="str">
        <f>IFERROR(__xludf.DUMMYFUNCTION("GOOGLETRANSLATE(A308,""de"",""tr"")"),"okul")</f>
        <v>okul</v>
      </c>
    </row>
    <row r="309">
      <c r="A309" s="3" t="s">
        <v>309</v>
      </c>
      <c r="B309" s="4" t="str">
        <f>IFERROR(__xludf.DUMMYFUNCTION("GOOGLETRANSLATE(A309,""de"",""tr"")"),"ilkokul")</f>
        <v>ilkokul</v>
      </c>
    </row>
    <row r="310">
      <c r="A310" s="3" t="s">
        <v>310</v>
      </c>
      <c r="B310" s="4" t="str">
        <f>IFERROR(__xludf.DUMMYFUNCTION("GOOGLETRANSLATE(A310,""de"",""tr"")"),"orta okul")</f>
        <v>orta okul</v>
      </c>
    </row>
    <row r="311">
      <c r="A311" s="3" t="s">
        <v>311</v>
      </c>
      <c r="B311" s="4" t="str">
        <f>IFERROR(__xludf.DUMMYFUNCTION("GOOGLETRANSLATE(A311,""de"",""tr"")"),"Öğrenci")</f>
        <v>Öğrenci</v>
      </c>
    </row>
    <row r="312">
      <c r="A312" s="3" t="s">
        <v>312</v>
      </c>
      <c r="B312" s="4" t="str">
        <f>IFERROR(__xludf.DUMMYFUNCTION("GOOGLETRANSLATE(A312,""de"",""tr"")"),"özel okul")</f>
        <v>özel okul</v>
      </c>
    </row>
    <row r="313">
      <c r="A313" s="3" t="s">
        <v>313</v>
      </c>
      <c r="B313" s="4" t="str">
        <f>IFERROR(__xludf.DUMMYFUNCTION("GOOGLETRANSLATE(A313,""de"",""tr"")"),"Fidanlık")</f>
        <v>Fidanlık</v>
      </c>
    </row>
    <row r="314">
      <c r="A314" s="3" t="s">
        <v>314</v>
      </c>
      <c r="B314" s="4" t="str">
        <f>IFERROR(__xludf.DUMMYFUNCTION("GOOGLETRANSLATE(A314,""de"",""tr"")"),"orta okul")</f>
        <v>orta okul</v>
      </c>
    </row>
    <row r="315">
      <c r="A315" s="3" t="s">
        <v>315</v>
      </c>
      <c r="B315" s="4" t="str">
        <f>IFERROR(__xludf.DUMMYFUNCTION("GOOGLETRANSLATE(A315,""de"",""tr"")"),"profesyonel okul")</f>
        <v>profesyonel okul</v>
      </c>
    </row>
    <row r="316">
      <c r="A316" s="3" t="s">
        <v>316</v>
      </c>
      <c r="B316" s="4" t="str">
        <f>IFERROR(__xludf.DUMMYFUNCTION("GOOGLETRANSLATE(A316,""de"",""tr"")"),"orta okul")</f>
        <v>orta okul</v>
      </c>
    </row>
    <row r="317">
      <c r="A317" s="3" t="s">
        <v>317</v>
      </c>
      <c r="B317" s="4" t="str">
        <f>IFERROR(__xludf.DUMMYFUNCTION("GOOGLETRANSLATE(A317,""de"",""tr"")"),"Okul otobüsü")</f>
        <v>Okul otobüsü</v>
      </c>
    </row>
    <row r="318">
      <c r="A318" s="3" t="s">
        <v>318</v>
      </c>
      <c r="B318" s="4" t="str">
        <f>IFERROR(__xludf.DUMMYFUNCTION("GOOGLETRANSLATE(A318,""de"",""tr"")"),"okul Sertifikası")</f>
        <v>okul Sertifikası</v>
      </c>
    </row>
    <row r="319">
      <c r="A319" s="3" t="s">
        <v>319</v>
      </c>
      <c r="B319" s="4" t="str">
        <f>IFERROR(__xludf.DUMMYFUNCTION("GOOGLETRANSLATE(A319,""de"",""tr"")"),"müdür")</f>
        <v>müdür</v>
      </c>
    </row>
    <row r="320">
      <c r="A320" s="3" t="s">
        <v>320</v>
      </c>
      <c r="B320" s="4" t="str">
        <f>IFERROR(__xludf.DUMMYFUNCTION("GOOGLETRANSLATE(A320,""de"",""tr"")"),"Hamburg Okulu")</f>
        <v>Hamburg Okulu</v>
      </c>
    </row>
    <row r="321">
      <c r="A321" s="3" t="s">
        <v>321</v>
      </c>
      <c r="B321" s="4" t="str">
        <f>IFERROR(__xludf.DUMMYFUNCTION("GOOGLETRANSLATE(A321,""de"",""tr"")"),"okul")</f>
        <v>okul</v>
      </c>
    </row>
    <row r="322">
      <c r="A322" s="3" t="s">
        <v>322</v>
      </c>
      <c r="B322" s="4" t="str">
        <f>IFERROR(__xludf.DUMMYFUNCTION("GOOGLETRANSLATE(A322,""de"",""tr"")"),"Kapsamlı okul")</f>
        <v>Kapsamlı okul</v>
      </c>
    </row>
    <row r="323">
      <c r="A323" s="3" t="s">
        <v>323</v>
      </c>
      <c r="B323" s="4" t="str">
        <f>IFERROR(__xludf.DUMMYFUNCTION("GOOGLETRANSLATE(A323,""de"",""tr"")"),"dil Okulu")</f>
        <v>dil Okulu</v>
      </c>
    </row>
    <row r="324">
      <c r="A324" s="3" t="s">
        <v>324</v>
      </c>
      <c r="B324" s="4" t="str">
        <f>IFERROR(__xludf.DUMMYFUNCTION("GOOGLETRANSLATE(A324,""de"",""tr"")"),"okul çantası")</f>
        <v>okul çantası</v>
      </c>
    </row>
    <row r="325">
      <c r="A325" s="3" t="s">
        <v>325</v>
      </c>
      <c r="B325" s="4" t="str">
        <f>IFERROR(__xludf.DUMMYFUNCTION("GOOGLETRANSLATE(A325,""de"",""tr"")"),"Üniversite")</f>
        <v>Üniversite</v>
      </c>
    </row>
    <row r="326">
      <c r="A326" s="3" t="s">
        <v>326</v>
      </c>
      <c r="B326" s="4" t="str">
        <f>IFERROR(__xludf.DUMMYFUNCTION("GOOGLETRANSLATE(A326,""de"",""tr"")"),"sirk okulu")</f>
        <v>sirk okulu</v>
      </c>
    </row>
    <row r="327">
      <c r="A327" s="3" t="s">
        <v>327</v>
      </c>
      <c r="B327" s="4" t="str">
        <f>IFERROR(__xludf.DUMMYFUNCTION("GOOGLETRANSLATE(A327,""de"",""tr"")"),"okul öncesi")</f>
        <v>okul öncesi</v>
      </c>
    </row>
    <row r="328">
      <c r="A328" s="3" t="s">
        <v>328</v>
      </c>
      <c r="B328" s="4" t="str">
        <f>IFERROR(__xludf.DUMMYFUNCTION("GOOGLETRANSLATE(A328,""de"",""tr"")"),"okul kullanımı")</f>
        <v>okul kullanımı</v>
      </c>
    </row>
    <row r="329">
      <c r="A329" s="3" t="s">
        <v>329</v>
      </c>
      <c r="B329" s="4" t="str">
        <f>IFERROR(__xludf.DUMMYFUNCTION("GOOGLETRANSLATE(A329,""de"",""tr"")"),"ders kitabı")</f>
        <v>ders kitabı</v>
      </c>
    </row>
    <row r="330">
      <c r="A330" s="3" t="s">
        <v>330</v>
      </c>
      <c r="B330" s="4" t="str">
        <f>IFERROR(__xludf.DUMMYFUNCTION("GOOGLETRANSLATE(A330,""de"",""tr"")"),"Okul Ayrılması")</f>
        <v>Okul Ayrılması</v>
      </c>
    </row>
    <row r="331">
      <c r="A331" s="3" t="s">
        <v>331</v>
      </c>
      <c r="B331" s="4" t="str">
        <f>IFERROR(__xludf.DUMMYFUNCTION("GOOGLETRANSLATE(A331,""de"",""tr"")"),"lise")</f>
        <v>lise</v>
      </c>
    </row>
    <row r="332">
      <c r="A332" s="3" t="s">
        <v>332</v>
      </c>
      <c r="B332" s="4" t="str">
        <f>IFERROR(__xludf.DUMMYFUNCTION("GOOGLETRANSLATE(A332,""de"",""tr"")"),"sürücü kursu")</f>
        <v>sürücü kursu</v>
      </c>
    </row>
    <row r="333">
      <c r="A333" s="3" t="s">
        <v>333</v>
      </c>
      <c r="B333" s="4" t="str">
        <f>IFERROR(__xludf.DUMMYFUNCTION("GOOGLETRANSLATE(A333,""de"",""tr"")"),"Okul -Otonom")</f>
        <v>Okul -Otonom</v>
      </c>
    </row>
    <row r="334">
      <c r="A334" s="3" t="s">
        <v>334</v>
      </c>
      <c r="B334" s="4" t="str">
        <f>IFERROR(__xludf.DUMMYFUNCTION("GOOGLETRANSLATE(A334,""de"",""tr"")"),"Okulsuz")</f>
        <v>Okulsuz</v>
      </c>
    </row>
    <row r="335">
      <c r="A335" s="3" t="s">
        <v>335</v>
      </c>
      <c r="B335" s="4" t="str">
        <f>IFERROR(__xludf.DUMMYFUNCTION("GOOGLETRANSLATE(A335,""de"",""tr"")"),"okul kaleci")</f>
        <v>okul kaleci</v>
      </c>
    </row>
    <row r="336">
      <c r="A336" s="3" t="s">
        <v>336</v>
      </c>
      <c r="B336" s="4" t="str">
        <f>IFERROR(__xludf.DUMMYFUNCTION("GOOGLETRANSLATE(A336,""de"",""tr"")"),"Okul çocuğu")</f>
        <v>Okul çocuğu</v>
      </c>
    </row>
    <row r="337">
      <c r="A337" s="3" t="s">
        <v>337</v>
      </c>
      <c r="B337" s="4" t="str">
        <f>IFERROR(__xludf.DUMMYFUNCTION("GOOGLETRANSLATE(A337,""de"",""tr"")"),"okul yılı")</f>
        <v>okul yılı</v>
      </c>
    </row>
    <row r="338">
      <c r="A338" s="3" t="s">
        <v>338</v>
      </c>
      <c r="B338" s="4" t="str">
        <f>IFERROR(__xludf.DUMMYFUNCTION("GOOGLETRANSLATE(A338,""de"",""tr"")"),"seviye")</f>
        <v>seviye</v>
      </c>
    </row>
    <row r="339">
      <c r="A339" s="3" t="s">
        <v>339</v>
      </c>
      <c r="B339" s="4" t="str">
        <f>IFERROR(__xludf.DUMMYFUNCTION("GOOGLETRANSLATE(A339,""de"",""tr"")"),"okul saati")</f>
        <v>okul saati</v>
      </c>
    </row>
    <row r="340">
      <c r="A340" s="3" t="s">
        <v>340</v>
      </c>
      <c r="B340" s="4" t="str">
        <f>IFERROR(__xludf.DUMMYFUNCTION("GOOGLETRANSLATE(A340,""de"",""tr"")"),"ilkokul")</f>
        <v>ilkokul</v>
      </c>
    </row>
    <row r="341">
      <c r="A341" s="3" t="s">
        <v>341</v>
      </c>
      <c r="B341" s="4" t="str">
        <f>IFERROR(__xludf.DUMMYFUNCTION("GOOGLETRANSLATE(A341,""de"",""tr"")"),"okul sistemi")</f>
        <v>okul sistemi</v>
      </c>
    </row>
    <row r="342">
      <c r="A342" s="3" t="s">
        <v>342</v>
      </c>
      <c r="B342" s="4" t="str">
        <f>IFERROR(__xludf.DUMMYFUNCTION("GOOGLETRANSLATE(A342,""de"",""tr"")"),"okul kütüphanesi")</f>
        <v>okul kütüphanesi</v>
      </c>
    </row>
    <row r="343">
      <c r="A343" s="3" t="s">
        <v>343</v>
      </c>
      <c r="B343" s="4" t="str">
        <f>IFERROR(__xludf.DUMMYFUNCTION("GOOGLETRANSLATE(A343,""de"",""tr"")"),"okul kütüphanesi")</f>
        <v>okul kütüphanesi</v>
      </c>
    </row>
    <row r="344">
      <c r="A344" s="3" t="s">
        <v>344</v>
      </c>
      <c r="B344" s="4" t="str">
        <f>IFERROR(__xludf.DUMMYFUNCTION("GOOGLETRANSLATE(A344,""de"",""tr"")"),"okul dili")</f>
        <v>okul dili</v>
      </c>
    </row>
    <row r="345">
      <c r="A345" s="3" t="s">
        <v>345</v>
      </c>
      <c r="B345" s="4" t="str">
        <f>IFERROR(__xludf.DUMMYFUNCTION("GOOGLETRANSLATE(A345,""de"",""tr"")"),"Mühendislik okulu")</f>
        <v>Mühendislik okulu</v>
      </c>
    </row>
    <row r="346">
      <c r="A346" s="3" t="s">
        <v>346</v>
      </c>
      <c r="B346" s="4" t="str">
        <f>IFERROR(__xludf.DUMMYFUNCTION("GOOGLETRANSLATE(A346,""de"",""tr"")"),"kızı okulu")</f>
        <v>kızı okulu</v>
      </c>
    </row>
    <row r="347">
      <c r="A347" s="3" t="s">
        <v>347</v>
      </c>
      <c r="B347" s="4" t="str">
        <f>IFERROR(__xludf.DUMMYFUNCTION("GOOGLETRANSLATE(A347,""de"",""tr"")"),"okul girişi")</f>
        <v>okul girişi</v>
      </c>
    </row>
    <row r="348">
      <c r="A348" s="3" t="s">
        <v>348</v>
      </c>
      <c r="B348" s="4" t="str">
        <f>IFERROR(__xludf.DUMMYFUNCTION("GOOGLETRANSLATE(A348,""de"",""tr"")"),"Okul konisi")</f>
        <v>Okul konisi</v>
      </c>
    </row>
    <row r="349">
      <c r="A349" s="3" t="s">
        <v>349</v>
      </c>
      <c r="B349" s="4" t="str">
        <f>IFERROR(__xludf.DUMMYFUNCTION("GOOGLETRANSLATE(A349,""de"",""tr"")"),"geleneksel tıp")</f>
        <v>geleneksel tıp</v>
      </c>
    </row>
    <row r="350">
      <c r="A350" s="3" t="s">
        <v>350</v>
      </c>
      <c r="B350" s="4" t="str">
        <f>IFERROR(__xludf.DUMMYFUNCTION("GOOGLETRANSLATE(A350,""de"",""tr"")"),"zorunlu okul")</f>
        <v>zorunlu okul</v>
      </c>
    </row>
    <row r="351">
      <c r="A351" s="3" t="s">
        <v>351</v>
      </c>
      <c r="B351" s="4" t="str">
        <f>IFERROR(__xludf.DUMMYFUNCTION("GOOGLETRANSLATE(A351,""de"",""tr"")"),"okul işi")</f>
        <v>okul işi</v>
      </c>
    </row>
    <row r="352">
      <c r="A352" s="3" t="s">
        <v>352</v>
      </c>
      <c r="B352" s="4" t="str">
        <f>IFERROR(__xludf.DUMMYFUNCTION("GOOGLETRANSLATE(A352,""de"",""tr"")"),"müzik Okulu")</f>
        <v>müzik Okulu</v>
      </c>
    </row>
    <row r="353">
      <c r="A353" s="3" t="s">
        <v>353</v>
      </c>
      <c r="B353" s="4" t="str">
        <f>IFERROR(__xludf.DUMMYFUNCTION("GOOGLETRANSLATE(A353,""de"",""tr"")"),"okul zili")</f>
        <v>okul zili</v>
      </c>
    </row>
    <row r="354">
      <c r="A354" s="3" t="s">
        <v>354</v>
      </c>
      <c r="B354" s="4" t="str">
        <f>IFERROR(__xludf.DUMMYFUNCTION("GOOGLETRANSLATE(A354,""de"",""tr"")"),"eşcinsel")</f>
        <v>eşcinsel</v>
      </c>
    </row>
    <row r="355">
      <c r="A355" s="3" t="s">
        <v>355</v>
      </c>
      <c r="B355" s="4" t="str">
        <f>IFERROR(__xludf.DUMMYFUNCTION("GOOGLETRANSLATE(A355,""de"",""tr"")"),"grup")</f>
        <v>grup</v>
      </c>
    </row>
    <row r="356">
      <c r="A356" s="3" t="s">
        <v>356</v>
      </c>
      <c r="B356" s="4" t="str">
        <f>IFERROR(__xludf.DUMMYFUNCTION("GOOGLETRANSLATE(A356,""de"",""tr"")"),"kapak")</f>
        <v>kapak</v>
      </c>
    </row>
    <row r="357">
      <c r="A357" s="3" t="s">
        <v>357</v>
      </c>
      <c r="B357" s="4" t="str">
        <f>IFERROR(__xludf.DUMMYFUNCTION("GOOGLETRANSLATE(A357,""de"",""tr"")"),"pelerin")</f>
        <v>pelerin</v>
      </c>
    </row>
    <row r="358">
      <c r="A358" s="3" t="s">
        <v>358</v>
      </c>
      <c r="B358" s="4" t="str">
        <f>IFERROR(__xludf.DUMMYFUNCTION("GOOGLETRANSLATE(A358,""de"",""tr"")"),"makarna")</f>
        <v>makarna</v>
      </c>
    </row>
    <row r="359">
      <c r="A359" s="3" t="s">
        <v>359</v>
      </c>
      <c r="B359" s="4" t="str">
        <f>IFERROR(__xludf.DUMMYFUNCTION("GOOGLETRANSLATE(A359,""de"",""tr"")"),"Japonca")</f>
        <v>Japonca</v>
      </c>
    </row>
    <row r="360">
      <c r="A360" s="3" t="s">
        <v>360</v>
      </c>
      <c r="B360" s="4" t="str">
        <f>IFERROR(__xludf.DUMMYFUNCTION("GOOGLETRANSLATE(A360,""de"",""tr"")"),"Japonca")</f>
        <v>Japonca</v>
      </c>
    </row>
    <row r="361">
      <c r="A361" s="3" t="s">
        <v>361</v>
      </c>
      <c r="B361" s="4" t="str">
        <f>IFERROR(__xludf.DUMMYFUNCTION("GOOGLETRANSLATE(A361,""de"",""tr"")"),"Japonya")</f>
        <v>Japonya</v>
      </c>
    </row>
    <row r="362">
      <c r="A362" s="3" t="s">
        <v>362</v>
      </c>
      <c r="B362" s="4" t="str">
        <f>IFERROR(__xludf.DUMMYFUNCTION("GOOGLETRANSLATE(A362,""de"",""tr"")"),"eser eleman")</f>
        <v>eser eleman</v>
      </c>
    </row>
    <row r="363">
      <c r="A363" s="3" t="s">
        <v>363</v>
      </c>
      <c r="B363" s="4" t="str">
        <f>IFERROR(__xludf.DUMMYFUNCTION("GOOGLETRANSLATE(A363,""de"",""tr"")"),"miktar öğesi")</f>
        <v>miktar öğesi</v>
      </c>
    </row>
    <row r="364">
      <c r="A364" s="3" t="s">
        <v>364</v>
      </c>
      <c r="B364" s="4" t="str">
        <f>IFERROR(__xludf.DUMMYFUNCTION("GOOGLETRANSLATE(A364,""de"",""tr"")"),"hetero elemanı")</f>
        <v>hetero elemanı</v>
      </c>
    </row>
    <row r="365">
      <c r="A365" s="3" t="s">
        <v>365</v>
      </c>
      <c r="B365" s="4" t="str">
        <f>IFERROR(__xludf.DUMMYFUNCTION("GOOGLETRANSLATE(A365,""de"",""tr"")"),"yerel unsur")</f>
        <v>yerel unsur</v>
      </c>
    </row>
    <row r="366">
      <c r="A366" s="3" t="s">
        <v>366</v>
      </c>
      <c r="B366" s="4" t="str">
        <f>IFERROR(__xludf.DUMMYFUNCTION("GOOGLETRANSLATE(A366,""de"",""tr"")"),"eklem")</f>
        <v>eklem</v>
      </c>
    </row>
    <row r="367">
      <c r="A367" s="3" t="s">
        <v>367</v>
      </c>
      <c r="B367" s="4" t="str">
        <f>IFERROR(__xludf.DUMMYFUNCTION("GOOGLETRANSLATE(A367,""de"",""tr"")"),"eleman tanımı")</f>
        <v>eleman tanımı</v>
      </c>
    </row>
    <row r="368">
      <c r="A368" s="3" t="s">
        <v>368</v>
      </c>
      <c r="B368" s="4" t="str">
        <f>IFERROR(__xludf.DUMMYFUNCTION("GOOGLETRANSLATE(A368,""de"",""tr"")"),"yakıt")</f>
        <v>yakıt</v>
      </c>
    </row>
    <row r="369">
      <c r="A369" s="3" t="s">
        <v>369</v>
      </c>
      <c r="B369" s="4" t="str">
        <f>IFERROR(__xludf.DUMMYFUNCTION("GOOGLETRANSLATE(A369,""de"",""tr"")"),"Yeniden düzenleme")</f>
        <v>Yeniden düzenleme</v>
      </c>
    </row>
    <row r="370">
      <c r="A370" s="3" t="s">
        <v>370</v>
      </c>
      <c r="B370" s="4" t="str">
        <f>IFERROR(__xludf.DUMMYFUNCTION("GOOGLETRANSLATE(A370,""de"",""tr"")"),"element")</f>
        <v>element</v>
      </c>
    </row>
    <row r="371">
      <c r="A371" s="3" t="s">
        <v>371</v>
      </c>
      <c r="B371" s="4" t="str">
        <f>IFERROR(__xludf.DUMMYFUNCTION("GOOGLETRANSLATE(A371,""de"",""tr"")"),"irtibat elemanı")</f>
        <v>irtibat elemanı</v>
      </c>
    </row>
    <row r="372">
      <c r="A372" s="3" t="s">
        <v>372</v>
      </c>
      <c r="B372" s="4" t="str">
        <f>IFERROR(__xludf.DUMMYFUNCTION("GOOGLETRANSLATE(A372,""de"",""tr"")"),"alaşım elemanı")</f>
        <v>alaşım elemanı</v>
      </c>
    </row>
    <row r="373">
      <c r="A373" s="3" t="s">
        <v>373</v>
      </c>
      <c r="B373" s="4" t="str">
        <f>IFERROR(__xludf.DUMMYFUNCTION("GOOGLETRANSLATE(A373,""de"",""tr"")"),"komşu unsur")</f>
        <v>komşu unsur</v>
      </c>
    </row>
    <row r="374">
      <c r="A374" s="3" t="s">
        <v>374</v>
      </c>
      <c r="B374" s="4" t="str">
        <f>IFERROR(__xludf.DUMMYFUNCTION("GOOGLETRANSLATE(A374,""de"",""tr"")"),"termosel")</f>
        <v>termosel</v>
      </c>
    </row>
    <row r="375">
      <c r="A375" s="3" t="s">
        <v>375</v>
      </c>
      <c r="B375" s="4" t="str">
        <f>IFERROR(__xludf.DUMMYFUNCTION("GOOGLETRANSLATE(A375,""de"",""tr"")"),"Ana Grup Elemanı")</f>
        <v>Ana Grup Elemanı</v>
      </c>
    </row>
    <row r="376">
      <c r="A376" s="3" t="s">
        <v>376</v>
      </c>
      <c r="B376" s="4" t="str">
        <f>IFERROR(__xludf.DUMMYFUNCTION("GOOGLETRANSLATE(A376,""de"",""tr"")"),"Isıtma elemanı")</f>
        <v>Isıtma elemanı</v>
      </c>
    </row>
    <row r="377">
      <c r="A377" s="3" t="s">
        <v>377</v>
      </c>
      <c r="B377" s="4" t="str">
        <f>IFERROR(__xludf.DUMMYFUNCTION("GOOGLETRANSLATE(A377,""de"",""tr"")"),"dopping öğesi")</f>
        <v>dopping öğesi</v>
      </c>
    </row>
    <row r="378">
      <c r="A378" s="3" t="s">
        <v>378</v>
      </c>
      <c r="B378" s="4" t="str">
        <f>IFERROR(__xludf.DUMMYFUNCTION("GOOGLETRANSLATE(A378,""de"",""tr"")"),"element")</f>
        <v>element</v>
      </c>
    </row>
    <row r="379">
      <c r="A379" s="3" t="s">
        <v>379</v>
      </c>
      <c r="B379" s="4" t="str">
        <f>IFERROR(__xludf.DUMMYFUNCTION("GOOGLETRANSLATE(A379,""de"",""tr"")"),"yapısal unsur")</f>
        <v>yapısal unsur</v>
      </c>
    </row>
    <row r="380">
      <c r="A380" s="3" t="s">
        <v>380</v>
      </c>
      <c r="B380" s="4" t="str">
        <f>IFERROR(__xludf.DUMMYFUNCTION("GOOGLETRANSLATE(A380,""de"",""tr"")"),"ipucu eleman")</f>
        <v>ipucu eleman</v>
      </c>
    </row>
    <row r="381">
      <c r="A381" s="3" t="s">
        <v>381</v>
      </c>
      <c r="B381" s="4" t="str">
        <f>IFERROR(__xludf.DUMMYFUNCTION("GOOGLETRANSLATE(A381,""de"",""tr"")"),"eğitim unsuru")</f>
        <v>eğitim unsuru</v>
      </c>
    </row>
    <row r="382">
      <c r="A382" s="3" t="s">
        <v>382</v>
      </c>
      <c r="B382" s="4" t="str">
        <f>IFERROR(__xludf.DUMMYFUNCTION("GOOGLETRANSLATE(A382,""de"",""tr"")"),"mum")</f>
        <v>mum</v>
      </c>
    </row>
    <row r="383">
      <c r="A383" s="3" t="s">
        <v>383</v>
      </c>
      <c r="B383" s="4" t="str">
        <f>IFERROR(__xludf.DUMMYFUNCTION("GOOGLETRANSLATE(A383,""de"",""tr"")"),"harita")</f>
        <v>harita</v>
      </c>
    </row>
    <row r="384">
      <c r="A384" s="3" t="s">
        <v>384</v>
      </c>
      <c r="B384" s="4" t="str">
        <f>IFERROR(__xludf.DUMMYFUNCTION("GOOGLETRANSLATE(A384,""de"",""tr"")"),"tüzük")</f>
        <v>tüzük</v>
      </c>
    </row>
    <row r="385">
      <c r="A385" s="3" t="s">
        <v>385</v>
      </c>
      <c r="B385" s="4" t="str">
        <f>IFERROR(__xludf.DUMMYFUNCTION("GOOGLETRANSLATE(A385,""de"",""tr"")"),"siyaset")</f>
        <v>siyaset</v>
      </c>
    </row>
    <row r="386">
      <c r="A386" s="3" t="s">
        <v>386</v>
      </c>
      <c r="B386" s="4" t="str">
        <f>IFERROR(__xludf.DUMMYFUNCTION("GOOGLETRANSLATE(A386,""de"",""tr"")"),"politik olarak")</f>
        <v>politik olarak</v>
      </c>
    </row>
    <row r="387">
      <c r="A387" s="3" t="s">
        <v>387</v>
      </c>
      <c r="B387" s="4" t="str">
        <f>IFERROR(__xludf.DUMMYFUNCTION("GOOGLETRANSLATE(A387,""de"",""tr"")"),"politikacı")</f>
        <v>politikacı</v>
      </c>
    </row>
    <row r="388">
      <c r="A388" s="3" t="s">
        <v>388</v>
      </c>
      <c r="B388" s="4" t="str">
        <f>IFERROR(__xludf.DUMMYFUNCTION("GOOGLETRANSLATE(A388,""de"",""tr"")"),"muhalefet")</f>
        <v>muhalefet</v>
      </c>
    </row>
    <row r="389">
      <c r="A389" s="3" t="s">
        <v>389</v>
      </c>
      <c r="B389" s="4" t="str">
        <f>IFERROR(__xludf.DUMMYFUNCTION("GOOGLETRANSLATE(A389,""de"",""tr"")"),"profesyonel politikacı")</f>
        <v>profesyonel politikacı</v>
      </c>
    </row>
    <row r="390">
      <c r="A390" s="3" t="s">
        <v>390</v>
      </c>
      <c r="B390" s="4" t="str">
        <f>IFERROR(__xludf.DUMMYFUNCTION("GOOGLETRANSLATE(A390,""de"",""tr"")"),"metal")</f>
        <v>metal</v>
      </c>
    </row>
    <row r="391">
      <c r="A391" s="3" t="s">
        <v>391</v>
      </c>
      <c r="B391" s="4" t="str">
        <f>IFERROR(__xludf.DUMMYFUNCTION("GOOGLETRANSLATE(A391,""de"",""tr"")"),"madalya")</f>
        <v>madalya</v>
      </c>
    </row>
    <row r="392">
      <c r="A392" s="3" t="s">
        <v>392</v>
      </c>
      <c r="B392" s="4" t="str">
        <f>IFERROR(__xludf.DUMMYFUNCTION("GOOGLETRANSLATE(A392,""de"",""tr"")"),"cinsel olarak")</f>
        <v>cinsel olarak</v>
      </c>
    </row>
    <row r="393">
      <c r="A393" s="3" t="s">
        <v>393</v>
      </c>
      <c r="B393" s="4" t="str">
        <f>IFERROR(__xludf.DUMMYFUNCTION("GOOGLETRANSLATE(A393,""de"",""tr"")"),"eşcinsel")</f>
        <v>eşcinsel</v>
      </c>
    </row>
    <row r="394">
      <c r="A394" s="3" t="s">
        <v>394</v>
      </c>
      <c r="B394" s="4" t="str">
        <f>IFERROR(__xludf.DUMMYFUNCTION("GOOGLETRANSLATE(A394,""de"",""tr"")"),"heteroseksüel")</f>
        <v>heteroseksüel</v>
      </c>
    </row>
    <row r="395">
      <c r="A395" s="3" t="s">
        <v>395</v>
      </c>
      <c r="B395" s="4" t="str">
        <f>IFERROR(__xludf.DUMMYFUNCTION("GOOGLETRANSLATE(A395,""de"",""tr"")"),"aseksüellik")</f>
        <v>aseksüellik</v>
      </c>
    </row>
    <row r="396">
      <c r="A396" s="3" t="s">
        <v>396</v>
      </c>
      <c r="B396" s="4" t="str">
        <f>IFERROR(__xludf.DUMMYFUNCTION("GOOGLETRANSLATE(A396,""de"",""tr"")"),"heteroseksüellik")</f>
        <v>heteroseksüellik</v>
      </c>
    </row>
    <row r="397">
      <c r="A397" s="3" t="s">
        <v>397</v>
      </c>
      <c r="B397" s="4" t="str">
        <f>IFERROR(__xludf.DUMMYFUNCTION("GOOGLETRANSLATE(A397,""de"",""tr"")"),"biseksüellik")</f>
        <v>biseksüellik</v>
      </c>
    </row>
    <row r="398">
      <c r="A398" s="3" t="s">
        <v>398</v>
      </c>
      <c r="B398" s="4" t="str">
        <f>IFERROR(__xludf.DUMMYFUNCTION("GOOGLETRANSLATE(A398,""de"",""tr"")"),"rumensüellik")</f>
        <v>rumensüellik</v>
      </c>
    </row>
    <row r="399">
      <c r="A399" s="3" t="s">
        <v>399</v>
      </c>
      <c r="B399" s="4" t="str">
        <f>IFERROR(__xludf.DUMMYFUNCTION("GOOGLETRANSLATE(A399,""de"",""tr"")"),"eşcinsellik")</f>
        <v>eşcinsellik</v>
      </c>
    </row>
    <row r="400">
      <c r="A400" s="3" t="s">
        <v>400</v>
      </c>
      <c r="B400" s="4" t="str">
        <f>IFERROR(__xludf.DUMMYFUNCTION("GOOGLETRANSLATE(A400,""de"",""tr"")"),"biseksüel")</f>
        <v>biseksüel</v>
      </c>
    </row>
    <row r="401">
      <c r="A401" s="3" t="s">
        <v>401</v>
      </c>
      <c r="B401" s="4" t="str">
        <f>IFERROR(__xludf.DUMMYFUNCTION("GOOGLETRANSLATE(A401,""de"",""tr"")"),"rumeneksüel")</f>
        <v>rumeneksüel</v>
      </c>
    </row>
    <row r="402">
      <c r="A402" s="3" t="s">
        <v>402</v>
      </c>
      <c r="B402" s="4" t="str">
        <f>IFERROR(__xludf.DUMMYFUNCTION("GOOGLETRANSLATE(A402,""de"",""tr"")"),"posta")</f>
        <v>posta</v>
      </c>
    </row>
    <row r="403">
      <c r="A403" s="3" t="s">
        <v>403</v>
      </c>
      <c r="B403" s="4" t="str">
        <f>IFERROR(__xludf.DUMMYFUNCTION("GOOGLETRANSLATE(A403,""de"",""tr"")"),"pedoseksüel")</f>
        <v>pedoseksüel</v>
      </c>
    </row>
    <row r="404">
      <c r="A404" s="3" t="s">
        <v>404</v>
      </c>
      <c r="B404" s="4" t="str">
        <f>IFERROR(__xludf.DUMMYFUNCTION("GOOGLETRANSLATE(A404,""de"",""tr"")"),"interseks")</f>
        <v>interseks</v>
      </c>
    </row>
    <row r="405">
      <c r="A405" s="3" t="s">
        <v>405</v>
      </c>
      <c r="B405" s="4" t="str">
        <f>IFERROR(__xludf.DUMMYFUNCTION("GOOGLETRANSLATE(A405,""de"",""tr"")"),"aseksüel")</f>
        <v>aseksüel</v>
      </c>
    </row>
    <row r="406">
      <c r="A406" s="3" t="s">
        <v>406</v>
      </c>
      <c r="B406" s="4" t="str">
        <f>IFERROR(__xludf.DUMMYFUNCTION("GOOGLETRANSLATE(A406,""de"",""tr"")"),"otoseksüel")</f>
        <v>otoseksüel</v>
      </c>
    </row>
    <row r="407">
      <c r="A407" s="3" t="s">
        <v>407</v>
      </c>
      <c r="B407" s="4" t="str">
        <f>IFERROR(__xludf.DUMMYFUNCTION("GOOGLETRANSLATE(A407,""de"",""tr"")"),"transseksüel")</f>
        <v>transseksüel</v>
      </c>
    </row>
    <row r="408">
      <c r="A408" s="3" t="s">
        <v>408</v>
      </c>
      <c r="B408" s="4" t="str">
        <f>IFERROR(__xludf.DUMMYFUNCTION("GOOGLETRANSLATE(A408,""de"",""tr"")"),"seks")</f>
        <v>seks</v>
      </c>
    </row>
    <row r="409">
      <c r="A409" s="3" t="s">
        <v>409</v>
      </c>
      <c r="B409" s="4" t="str">
        <f>IFERROR(__xludf.DUMMYFUNCTION("GOOGLETRANSLATE(A409,""de"",""tr"")"),"doktor")</f>
        <v>doktor</v>
      </c>
    </row>
    <row r="410">
      <c r="A410" s="3" t="s">
        <v>410</v>
      </c>
      <c r="B410" s="4" t="str">
        <f>IFERROR(__xludf.DUMMYFUNCTION("GOOGLETRANSLATE(A410,""de"",""tr"")"),"doktora")</f>
        <v>doktora</v>
      </c>
    </row>
    <row r="411">
      <c r="A411" s="3" t="s">
        <v>411</v>
      </c>
      <c r="B411" s="4" t="str">
        <f>IFERROR(__xludf.DUMMYFUNCTION("GOOGLETRANSLATE(A411,""de"",""tr"")"),"doktora tezi")</f>
        <v>doktora tezi</v>
      </c>
    </row>
    <row r="412">
      <c r="A412" s="3" t="s">
        <v>412</v>
      </c>
      <c r="B412" s="4" t="str">
        <f>IFERROR(__xludf.DUMMYFUNCTION("GOOGLETRANSLATE(A412,""de"",""tr"")"),"belgesel")</f>
        <v>belgesel</v>
      </c>
    </row>
    <row r="413">
      <c r="A413" s="3" t="s">
        <v>413</v>
      </c>
      <c r="B413" s="4" t="str">
        <f>IFERROR(__xludf.DUMMYFUNCTION("GOOGLETRANSLATE(A413,""de"",""tr"")"),"doktor")</f>
        <v>doktor</v>
      </c>
    </row>
    <row r="414">
      <c r="A414" s="3" t="s">
        <v>414</v>
      </c>
      <c r="B414" s="4" t="str">
        <f>IFERROR(__xludf.DUMMYFUNCTION("GOOGLETRANSLATE(A414,""de"",""tr"")"),"fahri doktor")</f>
        <v>fahri doktor</v>
      </c>
    </row>
    <row r="415">
      <c r="A415" s="3" t="s">
        <v>415</v>
      </c>
      <c r="B415" s="4" t="str">
        <f>IFERROR(__xludf.DUMMYFUNCTION("GOOGLETRANSLATE(A415,""de"",""tr"")"),"fındık")</f>
        <v>fındık</v>
      </c>
    </row>
    <row r="416">
      <c r="A416" s="3" t="s">
        <v>416</v>
      </c>
      <c r="B416" s="4" t="str">
        <f>IFERROR(__xludf.DUMMYFUNCTION("GOOGLETRANSLATE(A416,""de"",""tr"")"),"dipnot")</f>
        <v>dipnot</v>
      </c>
    </row>
    <row r="417">
      <c r="A417" s="3" t="s">
        <v>417</v>
      </c>
      <c r="B417" s="4" t="str">
        <f>IFERROR(__xludf.DUMMYFUNCTION("GOOGLETRANSLATE(A417,""de"",""tr"")"),"klav yeryüzü")</f>
        <v>klav yeryüzü</v>
      </c>
    </row>
    <row r="418">
      <c r="A418" s="3" t="s">
        <v>418</v>
      </c>
      <c r="B418" s="4" t="str">
        <f>IFERROR(__xludf.DUMMYFUNCTION("GOOGLETRANSLATE(A418,""de"",""tr"")"),"derecelendirme")</f>
        <v>derecelendirme</v>
      </c>
    </row>
    <row r="419">
      <c r="A419" s="3" t="s">
        <v>419</v>
      </c>
      <c r="B419" s="4" t="str">
        <f>IFERROR(__xludf.DUMMYFUNCTION("GOOGLETRANSLATE(A419,""de"",""tr"")"),"banknot")</f>
        <v>banknot</v>
      </c>
    </row>
    <row r="420">
      <c r="A420" s="3" t="s">
        <v>420</v>
      </c>
      <c r="B420" s="4" t="str">
        <f>IFERROR(__xludf.DUMMYFUNCTION("GOOGLETRANSLATE(A420,""de"",""tr"")"),"Merkez Bankası")</f>
        <v>Merkez Bankası</v>
      </c>
    </row>
    <row r="421">
      <c r="A421" s="3" t="s">
        <v>421</v>
      </c>
      <c r="B421" s="4" t="str">
        <f>IFERROR(__xludf.DUMMYFUNCTION("GOOGLETRANSLATE(A421,""de"",""tr"")"),"bildirim")</f>
        <v>bildirim</v>
      </c>
    </row>
    <row r="422">
      <c r="A422" s="3" t="s">
        <v>422</v>
      </c>
      <c r="B422" s="4" t="str">
        <f>IFERROR(__xludf.DUMMYFUNCTION("GOOGLETRANSLATE(A422,""de"",""tr"")"),"Not boynu")</f>
        <v>Not boynu</v>
      </c>
    </row>
    <row r="423">
      <c r="A423" s="3" t="s">
        <v>423</v>
      </c>
      <c r="B423" s="4" t="str">
        <f>IFERROR(__xludf.DUMMYFUNCTION("GOOGLETRANSLATE(A423,""de"",""tr"")"),"çeyrek notu")</f>
        <v>çeyrek notu</v>
      </c>
    </row>
    <row r="424">
      <c r="A424" s="3" t="s">
        <v>424</v>
      </c>
      <c r="B424" s="4" t="str">
        <f>IFERROR(__xludf.DUMMYFUNCTION("GOOGLETRANSLATE(A424,""de"",""tr"")"),"Notot Yaprağı")</f>
        <v>Notot Yaprağı</v>
      </c>
    </row>
    <row r="425">
      <c r="A425" s="3" t="s">
        <v>425</v>
      </c>
      <c r="B425" s="4" t="str">
        <f>IFERROR(__xludf.DUMMYFUNCTION("GOOGLETRANSLATE(A425,""de"",""tr"")"),"son sınıf")</f>
        <v>son sınıf</v>
      </c>
    </row>
    <row r="426">
      <c r="A426" s="3" t="s">
        <v>426</v>
      </c>
      <c r="B426" s="4" t="str">
        <f>IFERROR(__xludf.DUMMYFUNCTION("GOOGLETRANSLATE(A426,""de"",""tr"")"),"seans")</f>
        <v>seans</v>
      </c>
    </row>
    <row r="427">
      <c r="A427" s="3" t="s">
        <v>427</v>
      </c>
      <c r="B427" s="4" t="str">
        <f>IFERROR(__xludf.DUMMYFUNCTION("GOOGLETRANSLATE(A427,""de"",""tr"")"),"disko")</f>
        <v>disko</v>
      </c>
    </row>
    <row r="428">
      <c r="A428" s="3" t="s">
        <v>428</v>
      </c>
      <c r="B428" s="4" t="str">
        <f>IFERROR(__xludf.DUMMYFUNCTION("GOOGLETRANSLATE(A428,""de"",""tr"")"),"Kanton")</f>
        <v>Kanton</v>
      </c>
    </row>
    <row r="429">
      <c r="A429" s="3" t="s">
        <v>429</v>
      </c>
      <c r="B429" s="4" t="str">
        <f>IFERROR(__xludf.DUMMYFUNCTION("GOOGLETRANSLATE(A429,""de"",""tr"")"),"Şövalye")</f>
        <v>Şövalye</v>
      </c>
    </row>
    <row r="430">
      <c r="A430" s="3" t="s">
        <v>430</v>
      </c>
      <c r="B430" s="4" t="str">
        <f>IFERROR(__xludf.DUMMYFUNCTION("GOOGLETRANSLATE(A430,""de"",""tr"")"),"süvari ağrı")</f>
        <v>süvari ağrı</v>
      </c>
    </row>
    <row r="431">
      <c r="A431" s="3" t="s">
        <v>431</v>
      </c>
      <c r="B431" s="4" t="str">
        <f>IFERROR(__xludf.DUMMYFUNCTION("GOOGLETRANSLATE(A431,""de"",""tr"")"),"cavalier suçu")</f>
        <v>cavalier suçu</v>
      </c>
    </row>
    <row r="432">
      <c r="A432" s="3" t="s">
        <v>432</v>
      </c>
      <c r="B432" s="4" t="str">
        <f>IFERROR(__xludf.DUMMYFUNCTION("GOOGLETRANSLATE(A432,""de"",""tr"")"),"vize")</f>
        <v>vize</v>
      </c>
    </row>
    <row r="433">
      <c r="A433" s="3" t="s">
        <v>433</v>
      </c>
      <c r="B433" s="4" t="str">
        <f>IFERROR(__xludf.DUMMYFUNCTION("GOOGLETRANSLATE(A433,""de"",""tr"")"),"çıkış vizesi")</f>
        <v>çıkış vizesi</v>
      </c>
    </row>
    <row r="434">
      <c r="A434" s="3" t="s">
        <v>434</v>
      </c>
      <c r="B434" s="4" t="str">
        <f>IFERROR(__xludf.DUMMYFUNCTION("GOOGLETRANSLATE(A434,""de"",""tr"")"),"Visa -Free")</f>
        <v>Visa -Free</v>
      </c>
    </row>
    <row r="435">
      <c r="A435" s="3" t="s">
        <v>435</v>
      </c>
      <c r="B435" s="4" t="str">
        <f>IFERROR(__xludf.DUMMYFUNCTION("GOOGLETRANSLATE(A435,""de"",""tr"")"),"Vist Noktası")</f>
        <v>Vist Noktası</v>
      </c>
    </row>
    <row r="436">
      <c r="A436" s="3" t="s">
        <v>436</v>
      </c>
      <c r="B436" s="4" t="str">
        <f>IFERROR(__xludf.DUMMYFUNCTION("GOOGLETRANSLATE(A436,""de"",""tr"")"),"AVIS")</f>
        <v>AVIS</v>
      </c>
    </row>
    <row r="437">
      <c r="A437" s="3" t="s">
        <v>437</v>
      </c>
      <c r="B437" s="4" t="str">
        <f>IFERROR(__xludf.DUMMYFUNCTION("GOOGLETRANSLATE(A437,""de"",""tr"")"),"karakter")</f>
        <v>karakter</v>
      </c>
    </row>
    <row r="438">
      <c r="A438" s="3" t="s">
        <v>438</v>
      </c>
      <c r="B438" s="4" t="str">
        <f>IFERROR(__xludf.DUMMYFUNCTION("GOOGLETRANSLATE(A438,""de"",""tr"")"),"karaktersiz")</f>
        <v>karaktersiz</v>
      </c>
    </row>
    <row r="439">
      <c r="A439" s="3" t="s">
        <v>439</v>
      </c>
      <c r="B439" s="4" t="str">
        <f>IFERROR(__xludf.DUMMYFUNCTION("GOOGLETRANSLATE(A439,""de"",""tr"")"),"yarı metal karakter")</f>
        <v>yarı metal karakter</v>
      </c>
    </row>
    <row r="440">
      <c r="A440" s="3" t="s">
        <v>440</v>
      </c>
      <c r="B440" s="4" t="str">
        <f>IFERROR(__xludf.DUMMYFUNCTION("GOOGLETRANSLATE(A440,""de"",""tr"")"),"karakter")</f>
        <v>karakter</v>
      </c>
    </row>
    <row r="441">
      <c r="A441" s="3" t="s">
        <v>441</v>
      </c>
      <c r="B441" s="4" t="str">
        <f>IFERROR(__xludf.DUMMYFUNCTION("GOOGLETRANSLATE(A441,""de"",""tr"")"),"Karakter Domuzu")</f>
        <v>Karakter Domuzu</v>
      </c>
    </row>
    <row r="442">
      <c r="A442" s="3" t="s">
        <v>442</v>
      </c>
      <c r="B442" s="4" t="str">
        <f>IFERROR(__xludf.DUMMYFUNCTION("GOOGLETRANSLATE(A442,""de"",""tr"")"),"sütlü kahve")</f>
        <v>sütlü kahve</v>
      </c>
    </row>
    <row r="443">
      <c r="A443" s="3" t="s">
        <v>443</v>
      </c>
      <c r="B443" s="4" t="str">
        <f>IFERROR(__xludf.DUMMYFUNCTION("GOOGLETRANSLATE(A443,""de"",""tr"")"),"kafein")</f>
        <v>kafein</v>
      </c>
    </row>
    <row r="444">
      <c r="A444" s="3" t="s">
        <v>444</v>
      </c>
      <c r="B444" s="4" t="str">
        <f>IFERROR(__xludf.DUMMYFUNCTION("GOOGLETRANSLATE(A444,""de"",""tr"")"),"kahve makinesi")</f>
        <v>kahve makinesi</v>
      </c>
    </row>
    <row r="445">
      <c r="A445" s="3" t="s">
        <v>445</v>
      </c>
      <c r="B445" s="4" t="str">
        <f>IFERROR(__xludf.DUMMYFUNCTION("GOOGLETRANSLATE(A445,""de"",""tr"")"),"Kahve")</f>
        <v>Kahve</v>
      </c>
    </row>
    <row r="446">
      <c r="A446" s="3" t="s">
        <v>446</v>
      </c>
      <c r="B446" s="4" t="str">
        <f>IFERROR(__xludf.DUMMYFUNCTION("GOOGLETRANSLATE(A446,""de"",""tr"")"),"kahve dükkanı")</f>
        <v>kahve dükkanı</v>
      </c>
    </row>
    <row r="447">
      <c r="A447" s="3" t="s">
        <v>447</v>
      </c>
      <c r="B447" s="4" t="str">
        <f>IFERROR(__xludf.DUMMYFUNCTION("GOOGLETRANSLATE(A447,""de"",""tr"")"),"buzlu kahve")</f>
        <v>buzlu kahve</v>
      </c>
    </row>
    <row r="448">
      <c r="A448" s="3" t="s">
        <v>448</v>
      </c>
      <c r="B448" s="4" t="str">
        <f>IFERROR(__xludf.DUMMYFUNCTION("GOOGLETRANSLATE(A448,""de"",""tr"")"),"kahve öğütücü")</f>
        <v>kahve öğütücü</v>
      </c>
    </row>
    <row r="449">
      <c r="A449" s="3" t="s">
        <v>449</v>
      </c>
      <c r="B449" s="4" t="str">
        <f>IFERROR(__xludf.DUMMYFUNCTION("GOOGLETRANSLATE(A449,""de"",""tr"")"),"Kahve Evi")</f>
        <v>Kahve Evi</v>
      </c>
    </row>
    <row r="450">
      <c r="A450" s="3" t="s">
        <v>450</v>
      </c>
      <c r="B450" s="4" t="str">
        <f>IFERROR(__xludf.DUMMYFUNCTION("GOOGLETRANSLATE(A450,""de"",""tr"")"),"kahve çekirdeği")</f>
        <v>kahve çekirdeği</v>
      </c>
    </row>
    <row r="451">
      <c r="A451" s="3" t="s">
        <v>451</v>
      </c>
      <c r="B451" s="4" t="str">
        <f>IFERROR(__xludf.DUMMYFUNCTION("GOOGLETRANSLATE(A451,""de"",""tr"")"),"kahve dedikodu")</f>
        <v>kahve dedikodu</v>
      </c>
    </row>
    <row r="452">
      <c r="A452" s="3" t="s">
        <v>452</v>
      </c>
      <c r="B452" s="4" t="str">
        <f>IFERROR(__xludf.DUMMYFUNCTION("GOOGLETRANSLATE(A452,""de"",""tr"")"),"kahve")</f>
        <v>kahve</v>
      </c>
    </row>
    <row r="453">
      <c r="A453" s="3" t="s">
        <v>453</v>
      </c>
      <c r="B453" s="4" t="str">
        <f>IFERROR(__xludf.DUMMYFUNCTION("GOOGLETRANSLATE(A453,""de"",""tr"")"),"kahve Molası")</f>
        <v>kahve Molası</v>
      </c>
    </row>
    <row r="454">
      <c r="A454" s="3" t="s">
        <v>454</v>
      </c>
      <c r="B454" s="4" t="str">
        <f>IFERROR(__xludf.DUMMYFUNCTION("GOOGLETRANSLATE(A454,""de"",""tr"")"),"Çiçek Kahvesi")</f>
        <v>Çiçek Kahvesi</v>
      </c>
    </row>
    <row r="455">
      <c r="A455" s="3" t="s">
        <v>455</v>
      </c>
      <c r="B455" s="4" t="str">
        <f>IFERROR(__xludf.DUMMYFUNCTION("GOOGLETRANSLATE(A455,""de"",""tr"")"),"kahve kaşığı")</f>
        <v>kahve kaşığı</v>
      </c>
    </row>
    <row r="456">
      <c r="A456" s="3" t="s">
        <v>456</v>
      </c>
      <c r="B456" s="4" t="str">
        <f>IFERROR(__xludf.DUMMYFUNCTION("GOOGLETRANSLATE(A456,""de"",""tr"")"),"kahve")</f>
        <v>kahve</v>
      </c>
    </row>
    <row r="457">
      <c r="A457" s="3" t="s">
        <v>457</v>
      </c>
      <c r="B457" s="4" t="str">
        <f>IFERROR(__xludf.DUMMYFUNCTION("GOOGLETRANSLATE(A457,""de"",""tr"")"),"sabah kahvesi")</f>
        <v>sabah kahvesi</v>
      </c>
    </row>
    <row r="458">
      <c r="A458" s="3" t="s">
        <v>458</v>
      </c>
      <c r="B458" s="4" t="str">
        <f>IFERROR(__xludf.DUMMYFUNCTION("GOOGLETRANSLATE(A458,""de"",""tr"")"),"Kahve Alanları")</f>
        <v>Kahve Alanları</v>
      </c>
    </row>
    <row r="459">
      <c r="A459" s="3" t="s">
        <v>459</v>
      </c>
      <c r="B459" s="4" t="str">
        <f>IFERROR(__xludf.DUMMYFUNCTION("GOOGLETRANSLATE(A459,""de"",""tr"")"),"kahve filtresi")</f>
        <v>kahve filtresi</v>
      </c>
    </row>
    <row r="460">
      <c r="A460" s="3" t="s">
        <v>460</v>
      </c>
      <c r="B460" s="4" t="str">
        <f>IFERROR(__xludf.DUMMYFUNCTION("GOOGLETRANSLATE(A460,""de"",""tr"")"),"Kahve")</f>
        <v>Kahve</v>
      </c>
    </row>
    <row r="461">
      <c r="A461" s="3" t="s">
        <v>461</v>
      </c>
      <c r="B461" s="4" t="str">
        <f>IFERROR(__xludf.DUMMYFUNCTION("GOOGLETRANSLATE(A461,""de"",""tr"")"),"kahve kahverengi")</f>
        <v>kahve kahverengi</v>
      </c>
    </row>
    <row r="462">
      <c r="A462" s="3" t="s">
        <v>462</v>
      </c>
      <c r="B462" s="4" t="str">
        <f>IFERROR(__xludf.DUMMYFUNCTION("GOOGLETRANSLATE(A462,""de"",""tr"")"),"kafeterya")</f>
        <v>kafeterya</v>
      </c>
    </row>
    <row r="463">
      <c r="A463" s="3" t="s">
        <v>463</v>
      </c>
      <c r="B463" s="4" t="str">
        <f>IFERROR(__xludf.DUMMYFUNCTION("GOOGLETRANSLATE(A463,""de"",""tr"")"),"soğuk kahve")</f>
        <v>soğuk kahve</v>
      </c>
    </row>
    <row r="464">
      <c r="A464" s="3" t="s">
        <v>464</v>
      </c>
      <c r="B464" s="4" t="str">
        <f>IFERROR(__xludf.DUMMYFUNCTION("GOOGLETRANSLATE(A464,""de"",""tr"")"),"Kahve")</f>
        <v>Kahve</v>
      </c>
    </row>
    <row r="465">
      <c r="A465" s="3" t="s">
        <v>465</v>
      </c>
      <c r="B465" s="4" t="str">
        <f>IFERROR(__xludf.DUMMYFUNCTION("GOOGLETRANSLATE(A465,""de"",""tr"")"),"kahve masası")</f>
        <v>kahve masası</v>
      </c>
    </row>
    <row r="466">
      <c r="A466" s="3" t="s">
        <v>466</v>
      </c>
      <c r="B466" s="4" t="str">
        <f>IFERROR(__xludf.DUMMYFUNCTION("GOOGLETRANSLATE(A466,""de"",""tr"")"),"kahve kupası")</f>
        <v>kahve kupası</v>
      </c>
    </row>
    <row r="467">
      <c r="A467" s="3" t="s">
        <v>467</v>
      </c>
      <c r="B467" s="4" t="str">
        <f>IFERROR(__xludf.DUMMYFUNCTION("GOOGLETRANSLATE(A467,""de"",""tr"")"),"Toz Kahve")</f>
        <v>Toz Kahve</v>
      </c>
    </row>
    <row r="468">
      <c r="A468" s="3" t="s">
        <v>468</v>
      </c>
      <c r="B468" s="4" t="str">
        <f>IFERROR(__xludf.DUMMYFUNCTION("GOOGLETRANSLATE(A468,""de"",""tr"")"),"Kahve Express")</f>
        <v>Kahve Express</v>
      </c>
    </row>
    <row r="469">
      <c r="A469" s="3" t="s">
        <v>469</v>
      </c>
      <c r="B469" s="4" t="str">
        <f>IFERROR(__xludf.DUMMYFUNCTION("GOOGLETRANSLATE(A469,""de"",""tr"")"),"neoliberal")</f>
        <v>neoliberal</v>
      </c>
    </row>
    <row r="470">
      <c r="A470" s="3" t="s">
        <v>470</v>
      </c>
      <c r="B470" s="4" t="str">
        <f>IFERROR(__xludf.DUMMYFUNCTION("GOOGLETRANSLATE(A470,""de"",""tr"")"),"liberalleştirmek")</f>
        <v>liberalleştirmek</v>
      </c>
    </row>
    <row r="471">
      <c r="A471" s="3" t="s">
        <v>471</v>
      </c>
      <c r="B471" s="4" t="str">
        <f>IFERROR(__xludf.DUMMYFUNCTION("GOOGLETRANSLATE(A471,""de"",""tr"")"),"Lyceum'un arkasından, ön müzeden")</f>
        <v>Lyceum'un arkasından, ön müzeden</v>
      </c>
    </row>
    <row r="472">
      <c r="A472" s="3" t="s">
        <v>472</v>
      </c>
      <c r="B472" s="4" t="str">
        <f>IFERROR(__xludf.DUMMYFUNCTION("GOOGLETRANSLATE(A472,""de"",""tr"")"),"karbüratör")</f>
        <v>karbüratör</v>
      </c>
    </row>
    <row r="473">
      <c r="A473" s="3" t="s">
        <v>473</v>
      </c>
      <c r="B473" s="4" t="str">
        <f>IFERROR(__xludf.DUMMYFUNCTION("GOOGLETRANSLATE(A473,""de"",""tr"")"),"soygazlar")</f>
        <v>soygazlar</v>
      </c>
    </row>
    <row r="474">
      <c r="A474" s="3" t="s">
        <v>474</v>
      </c>
      <c r="B474" s="4" t="str">
        <f>IFERROR(__xludf.DUMMYFUNCTION("GOOGLETRANSLATE(A474,""de"",""tr"")"),"gaz pedalı")</f>
        <v>gaz pedalı</v>
      </c>
    </row>
    <row r="475">
      <c r="A475" s="3" t="s">
        <v>475</v>
      </c>
      <c r="B475" s="4" t="str">
        <f>IFERROR(__xludf.DUMMYFUNCTION("GOOGLETRANSLATE(A475,""de"",""tr"")"),"hardal gazı")</f>
        <v>hardal gazı</v>
      </c>
    </row>
    <row r="476">
      <c r="A476" s="3" t="s">
        <v>476</v>
      </c>
      <c r="B476" s="4" t="str">
        <f>IFERROR(__xludf.DUMMYFUNCTION("GOOGLETRANSLATE(A476,""de"",""tr"")"),"egzoz")</f>
        <v>egzoz</v>
      </c>
    </row>
    <row r="477">
      <c r="A477" s="3" t="s">
        <v>477</v>
      </c>
      <c r="B477" s="4" t="str">
        <f>IFERROR(__xludf.DUMMYFUNCTION("GOOGLETRANSLATE(A477,""de"",""tr"")"),"göz yaşartıcı gaz")</f>
        <v>göz yaşartıcı gaz</v>
      </c>
    </row>
    <row r="478">
      <c r="A478" s="3" t="s">
        <v>478</v>
      </c>
      <c r="B478" s="4" t="str">
        <f>IFERROR(__xludf.DUMMYFUNCTION("GOOGLETRANSLATE(A478,""de"",""tr"")"),"gaz maskesi")</f>
        <v>gaz maskesi</v>
      </c>
    </row>
    <row r="479">
      <c r="A479" s="3" t="s">
        <v>479</v>
      </c>
      <c r="B479" s="4" t="str">
        <f>IFERROR(__xludf.DUMMYFUNCTION("GOOGLETRANSLATE(A479,""de"",""tr"")"),"Gülen Gaz")</f>
        <v>Gülen Gaz</v>
      </c>
    </row>
    <row r="480">
      <c r="A480" s="3" t="s">
        <v>480</v>
      </c>
      <c r="B480" s="4" t="str">
        <f>IFERROR(__xludf.DUMMYFUNCTION("GOOGLETRANSLATE(A480,""de"",""tr"")"),"gazlı")</f>
        <v>gazlı</v>
      </c>
    </row>
    <row r="481">
      <c r="A481" s="3" t="s">
        <v>481</v>
      </c>
      <c r="B481" s="4" t="str">
        <f>IFERROR(__xludf.DUMMYFUNCTION("GOOGLETRANSLATE(A481,""de"",""tr"")"),"Sera gazı")</f>
        <v>Sera gazı</v>
      </c>
    </row>
    <row r="482">
      <c r="A482" s="3" t="s">
        <v>482</v>
      </c>
      <c r="B482" s="4" t="str">
        <f>IFERROR(__xludf.DUMMYFUNCTION("GOOGLETRANSLATE(A482,""de"",""tr"")"),"GA kromatografisi")</f>
        <v>GA kromatografisi</v>
      </c>
    </row>
    <row r="483">
      <c r="A483" s="3" t="s">
        <v>483</v>
      </c>
      <c r="B483" s="4" t="str">
        <f>IFERROR(__xludf.DUMMYFUNCTION("GOOGLETRANSLATE(A483,""de"",""tr"")"),"sıvı gaz")</f>
        <v>sıvı gaz</v>
      </c>
    </row>
    <row r="484">
      <c r="A484" s="3" t="s">
        <v>484</v>
      </c>
      <c r="B484" s="4" t="str">
        <f>IFERROR(__xludf.DUMMYFUNCTION("GOOGLETRANSLATE(A484,""de"",""tr"")"),"gaz gezegeni")</f>
        <v>gaz gezegeni</v>
      </c>
    </row>
    <row r="485">
      <c r="A485" s="3" t="s">
        <v>485</v>
      </c>
      <c r="B485" s="4" t="str">
        <f>IFERROR(__xludf.DUMMYFUNCTION("GOOGLETRANSLATE(A485,""de"",""tr"")"),"gaz bulutu")</f>
        <v>gaz bulutu</v>
      </c>
    </row>
    <row r="486">
      <c r="A486" s="3" t="s">
        <v>486</v>
      </c>
      <c r="B486" s="4" t="str">
        <f>IFERROR(__xludf.DUMMYFUNCTION("GOOGLETRANSLATE(A486,""de"",""tr"")"),"gaz tankı")</f>
        <v>gaz tankı</v>
      </c>
    </row>
    <row r="487">
      <c r="A487" s="3" t="s">
        <v>487</v>
      </c>
      <c r="B487" s="4" t="str">
        <f>IFERROR(__xludf.DUMMYFUNCTION("GOOGLETRANSLATE(A487,""de"",""tr"")"),"Klor gazı")</f>
        <v>Klor gazı</v>
      </c>
    </row>
    <row r="488">
      <c r="A488" s="3" t="s">
        <v>488</v>
      </c>
      <c r="B488" s="4" t="str">
        <f>IFERROR(__xludf.DUMMYFUNCTION("GOOGLETRANSLATE(A488,""de"",""tr"")"),"kayma gazı")</f>
        <v>kayma gazı</v>
      </c>
    </row>
    <row r="489">
      <c r="A489" s="3" t="s">
        <v>489</v>
      </c>
      <c r="B489" s="4" t="str">
        <f>IFERROR(__xludf.DUMMYFUNCTION("GOOGLETRANSLATE(A489,""de"",""tr"")"),"zehirli gaz")</f>
        <v>zehirli gaz</v>
      </c>
    </row>
    <row r="490">
      <c r="A490" s="3" t="s">
        <v>490</v>
      </c>
      <c r="B490" s="4" t="str">
        <f>IFERROR(__xludf.DUMMYFUNCTION("GOOGLETRANSLATE(A490,""de"",""tr"")"),"su gazı")</f>
        <v>su gazı</v>
      </c>
    </row>
    <row r="491">
      <c r="A491" s="3" t="s">
        <v>491</v>
      </c>
      <c r="B491" s="4" t="str">
        <f>IFERROR(__xludf.DUMMYFUNCTION("GOOGLETRANSLATE(A491,""de"",""tr"")"),"hidrojen gazı")</f>
        <v>hidrojen gazı</v>
      </c>
    </row>
    <row r="492">
      <c r="A492" s="3" t="s">
        <v>492</v>
      </c>
      <c r="B492" s="4" t="str">
        <f>IFERROR(__xludf.DUMMYFUNCTION("GOOGLETRANSLATE(A492,""de"",""tr"")"),"gaz akışı lambası")</f>
        <v>gaz akışı lambası</v>
      </c>
    </row>
    <row r="493">
      <c r="A493" s="3" t="s">
        <v>493</v>
      </c>
      <c r="B493" s="4" t="str">
        <f>IFERROR(__xludf.DUMMYFUNCTION("GOOGLETRANSLATE(A493,""de"",""tr"")"),"gaz hattı")</f>
        <v>gaz hattı</v>
      </c>
    </row>
    <row r="494">
      <c r="A494" s="3" t="s">
        <v>494</v>
      </c>
      <c r="B494" s="4" t="str">
        <f>IFERROR(__xludf.DUMMYFUNCTION("GOOGLETRANSLATE(A494,""de"",""tr"")"),"aydınlık gaz")</f>
        <v>aydınlık gaz</v>
      </c>
    </row>
    <row r="495">
      <c r="A495" s="3" t="s">
        <v>495</v>
      </c>
      <c r="B495" s="4" t="str">
        <f>IFERROR(__xludf.DUMMYFUNCTION("GOOGLETRANSLATE(A495,""de"",""tr"")"),"solunum gazı")</f>
        <v>solunum gazı</v>
      </c>
    </row>
    <row r="496">
      <c r="A496" s="3" t="s">
        <v>496</v>
      </c>
      <c r="B496" s="4" t="str">
        <f>IFERROR(__xludf.DUMMYFUNCTION("GOOGLETRANSLATE(A496,""de"",""tr"")"),"sinir gazı")</f>
        <v>sinir gazı</v>
      </c>
    </row>
    <row r="497">
      <c r="A497" s="3" t="s">
        <v>497</v>
      </c>
      <c r="B497" s="4" t="str">
        <f>IFERROR(__xludf.DUMMYFUNCTION("GOOGLETRANSLATE(A497,""de"",""tr"")"),"GA kromatografisi")</f>
        <v>GA kromatografisi</v>
      </c>
    </row>
    <row r="498">
      <c r="A498" s="3" t="s">
        <v>498</v>
      </c>
      <c r="B498" s="4" t="str">
        <f>IFERROR(__xludf.DUMMYFUNCTION("GOOGLETRANSLATE(A498,""de"",""tr"")"),"gaz deşarj tüpü")</f>
        <v>gaz deşarj tüpü</v>
      </c>
    </row>
    <row r="499">
      <c r="A499" s="3" t="s">
        <v>499</v>
      </c>
      <c r="B499" s="4" t="str">
        <f>IFERROR(__xludf.DUMMYFUNCTION("GOOGLETRANSLATE(A499,""de"",""tr"")"),"gaz formu")</f>
        <v>gaz formu</v>
      </c>
    </row>
    <row r="500">
      <c r="A500" s="3" t="s">
        <v>500</v>
      </c>
      <c r="B500" s="4" t="str">
        <f>IFERROR(__xludf.DUMMYFUNCTION("GOOGLETRANSLATE(A500,""de"",""tr"")"),"atıl gaz")</f>
        <v>atıl gaz</v>
      </c>
    </row>
    <row r="501">
      <c r="A501" s="3" t="s">
        <v>501</v>
      </c>
      <c r="B501" s="4" t="str">
        <f>IFERROR(__xludf.DUMMYFUNCTION("GOOGLETRANSLATE(A501,""de"",""tr"")"),"Metal Koruma Gazı Kaynağı")</f>
        <v>Metal Koruma Gazı Kaynağı</v>
      </c>
    </row>
    <row r="502">
      <c r="A502" s="3" t="s">
        <v>502</v>
      </c>
      <c r="B502" s="4" t="str">
        <f>IFERROR(__xludf.DUMMYFUNCTION("GOOGLETRANSLATE(A502,""de"",""tr"")"),"koruyucu gaz")</f>
        <v>koruyucu gaz</v>
      </c>
    </row>
    <row r="503">
      <c r="A503" s="3" t="s">
        <v>503</v>
      </c>
      <c r="B503" s="4" t="str">
        <f>IFERROR(__xludf.DUMMYFUNCTION("GOOGLETRANSLATE(A503,""de"",""tr"")"),"Taşıyıcı gaz")</f>
        <v>Taşıyıcı gaz</v>
      </c>
    </row>
    <row r="504">
      <c r="A504" s="3" t="s">
        <v>504</v>
      </c>
      <c r="B504" s="4" t="str">
        <f>IFERROR(__xludf.DUMMYFUNCTION("GOOGLETRANSLATE(A504,""de"",""tr"")"),"hurda")</f>
        <v>hurda</v>
      </c>
    </row>
    <row r="505">
      <c r="A505" s="3" t="s">
        <v>505</v>
      </c>
      <c r="B505" s="4" t="str">
        <f>IFERROR(__xludf.DUMMYFUNCTION("GOOGLETRANSLATE(A505,""de"",""tr"")"),"gaz türbini")</f>
        <v>gaz türbini</v>
      </c>
    </row>
    <row r="506">
      <c r="A506" s="3" t="s">
        <v>506</v>
      </c>
      <c r="B506" s="4" t="str">
        <f>IFERROR(__xludf.DUMMYFUNCTION("GOOGLETRANSLATE(A506,""de"",""tr"")"),"Gazlı")</f>
        <v>Gazlı</v>
      </c>
    </row>
    <row r="507">
      <c r="A507" s="3" t="s">
        <v>507</v>
      </c>
      <c r="B507" s="4" t="str">
        <f>IFERROR(__xludf.DUMMYFUNCTION("GOOGLETRANSLATE(A507,""de"",""tr"")"),"Gaz doldurmak")</f>
        <v>Gaz doldurmak</v>
      </c>
    </row>
    <row r="508">
      <c r="A508" s="3" t="s">
        <v>508</v>
      </c>
      <c r="B508" s="4" t="str">
        <f>IFERROR(__xludf.DUMMYFUNCTION("GOOGLETRANSLATE(A508,""de"",""tr"")"),"gaz akışı")</f>
        <v>gaz akışı</v>
      </c>
    </row>
    <row r="509">
      <c r="A509" s="3" t="s">
        <v>509</v>
      </c>
      <c r="B509" s="4" t="str">
        <f>IFERROR(__xludf.DUMMYFUNCTION("GOOGLETRANSLATE(A509,""de"",""tr"")"),"gaz akışı")</f>
        <v>gaz akışı</v>
      </c>
    </row>
    <row r="510">
      <c r="A510" s="3" t="s">
        <v>510</v>
      </c>
      <c r="B510" s="4" t="str">
        <f>IFERROR(__xludf.DUMMYFUNCTION("GOOGLETRANSLATE(A510,""de"",""tr"")"),"gaz molekülü")</f>
        <v>gaz molekülü</v>
      </c>
    </row>
    <row r="511">
      <c r="A511" s="3" t="s">
        <v>511</v>
      </c>
      <c r="B511" s="4" t="str">
        <f>IFERROR(__xludf.DUMMYFUNCTION("GOOGLETRANSLATE(A511,""de"",""tr"")"),"azot gazı")</f>
        <v>azot gazı</v>
      </c>
    </row>
    <row r="512">
      <c r="A512" s="3" t="s">
        <v>512</v>
      </c>
      <c r="B512" s="4" t="str">
        <f>IFERROR(__xludf.DUMMYFUNCTION("GOOGLETRANSLATE(A512,""de"",""tr"")"),"kan gazı analizi")</f>
        <v>kan gazı analizi</v>
      </c>
    </row>
    <row r="513">
      <c r="A513" s="3" t="s">
        <v>513</v>
      </c>
      <c r="B513" s="4" t="str">
        <f>IFERROR(__xludf.DUMMYFUNCTION("GOOGLETRANSLATE(A513,""de"",""tr"")"),"gaz şirketleri")</f>
        <v>gaz şirketleri</v>
      </c>
    </row>
    <row r="514">
      <c r="A514" s="3" t="s">
        <v>514</v>
      </c>
      <c r="B514" s="4" t="str">
        <f>IFERROR(__xludf.DUMMYFUNCTION("GOOGLETRANSLATE(A514,""de"",""tr"")"),"gazlı")</f>
        <v>gazlı</v>
      </c>
    </row>
    <row r="515">
      <c r="A515" s="3" t="s">
        <v>515</v>
      </c>
      <c r="B515" s="4" t="str">
        <f>IFERROR(__xludf.DUMMYFUNCTION("GOOGLETRANSLATE(A515,""de"",""tr"")"),"gazlı")</f>
        <v>gazlı</v>
      </c>
    </row>
    <row r="516">
      <c r="A516" s="3" t="s">
        <v>516</v>
      </c>
      <c r="B516" s="4" t="str">
        <f>IFERROR(__xludf.DUMMYFUNCTION("GOOGLETRANSLATE(A516,""de"",""tr"")"),"gaz santrifüjü")</f>
        <v>gaz santrifüjü</v>
      </c>
    </row>
    <row r="517">
      <c r="A517" s="3" t="s">
        <v>517</v>
      </c>
      <c r="B517" s="4" t="str">
        <f>IFERROR(__xludf.DUMMYFUNCTION("GOOGLETRANSLATE(A517,""de"",""tr"")"),"gaz karışımı")</f>
        <v>gaz karışımı</v>
      </c>
    </row>
    <row r="518">
      <c r="A518" s="3" t="s">
        <v>518</v>
      </c>
      <c r="B518" s="4" t="str">
        <f>IFERROR(__xludf.DUMMYFUNCTION("GOOGLETRANSLATE(A518,""de"",""tr"")"),"Gaz fazı")</f>
        <v>Gaz fazı</v>
      </c>
    </row>
    <row r="519">
      <c r="A519" s="3" t="s">
        <v>519</v>
      </c>
      <c r="B519" s="4" t="str">
        <f>IFERROR(__xludf.DUMMYFUNCTION("GOOGLETRANSLATE(A519,""de"",""tr"")"),"gaz şişesi")</f>
        <v>gaz şişesi</v>
      </c>
    </row>
    <row r="520">
      <c r="A520" s="3" t="s">
        <v>520</v>
      </c>
      <c r="B520" s="4" t="str">
        <f>IFERROR(__xludf.DUMMYFUNCTION("GOOGLETRANSLATE(A520,""de"",""tr"")"),"debaz")</f>
        <v>debaz</v>
      </c>
    </row>
    <row r="521">
      <c r="A521" s="3" t="s">
        <v>521</v>
      </c>
      <c r="B521" s="4" t="str">
        <f>IFERROR(__xludf.DUMMYFUNCTION("GOOGLETRANSLATE(A521,""de"",""tr"")"),"gaz aydınlatması")</f>
        <v>gaz aydınlatması</v>
      </c>
    </row>
    <row r="522">
      <c r="A522" s="3" t="s">
        <v>522</v>
      </c>
      <c r="B522" s="4" t="str">
        <f>IFERROR(__xludf.DUMMYFUNCTION("GOOGLETRANSLATE(A522,""de"",""tr"")"),"gaz saati")</f>
        <v>gaz saati</v>
      </c>
    </row>
    <row r="523">
      <c r="A523" s="3" t="s">
        <v>523</v>
      </c>
      <c r="B523" s="4" t="str">
        <f>IFERROR(__xludf.DUMMYFUNCTION("GOOGLETRANSLATE(A523,""de"",""tr"")"),"gaz sayacı")</f>
        <v>gaz sayacı</v>
      </c>
    </row>
    <row r="524">
      <c r="A524" s="3" t="s">
        <v>524</v>
      </c>
      <c r="B524" s="4" t="str">
        <f>IFERROR(__xludf.DUMMYFUNCTION("GOOGLETRANSLATE(A524,""de"",""tr"")"),"alan")</f>
        <v>alan</v>
      </c>
    </row>
    <row r="525">
      <c r="A525" s="3" t="s">
        <v>525</v>
      </c>
      <c r="B525" s="4" t="str">
        <f>IFERROR(__xludf.DUMMYFUNCTION("GOOGLETRANSLATE(A525,""de"",""tr"")"),"kontrol")</f>
        <v>kontrol</v>
      </c>
    </row>
    <row r="526">
      <c r="A526" s="3" t="s">
        <v>526</v>
      </c>
      <c r="B526" s="4" t="str">
        <f>IFERROR(__xludf.DUMMYFUNCTION("GOOGLETRANSLATE(A526,""de"",""tr"")"),"bilgisayar")</f>
        <v>bilgisayar</v>
      </c>
    </row>
    <row r="527">
      <c r="A527" s="3" t="s">
        <v>527</v>
      </c>
      <c r="B527" s="4" t="str">
        <f>IFERROR(__xludf.DUMMYFUNCTION("GOOGLETRANSLATE(A527,""de"",""tr"")"),"tezgah")</f>
        <v>tezgah</v>
      </c>
    </row>
    <row r="528">
      <c r="A528" s="3" t="s">
        <v>528</v>
      </c>
      <c r="B528" s="4" t="str">
        <f>IFERROR(__xludf.DUMMYFUNCTION("GOOGLETRANSLATE(A528,""de"",""tr"")"),"Dostum")</f>
        <v>Dostum</v>
      </c>
    </row>
    <row r="529">
      <c r="A529" s="3" t="s">
        <v>529</v>
      </c>
      <c r="B529" s="4" t="str">
        <f>IFERROR(__xludf.DUMMYFUNCTION("GOOGLETRANSLATE(A529,""de"",""tr"")"),"Moda")</f>
        <v>Moda</v>
      </c>
    </row>
    <row r="530">
      <c r="A530" s="3" t="s">
        <v>530</v>
      </c>
      <c r="B530" s="4" t="str">
        <f>IFERROR(__xludf.DUMMYFUNCTION("GOOGLETRANSLATE(A530,""de"",""tr"")"),"cesaret")</f>
        <v>cesaret</v>
      </c>
    </row>
    <row r="531">
      <c r="A531" s="3" t="s">
        <v>531</v>
      </c>
      <c r="B531" s="4" t="str">
        <f>IFERROR(__xludf.DUMMYFUNCTION("GOOGLETRANSLATE(A531,""de"",""tr"")"),"model")</f>
        <v>model</v>
      </c>
    </row>
    <row r="532">
      <c r="A532" s="3" t="s">
        <v>532</v>
      </c>
      <c r="B532" s="4" t="str">
        <f>IFERROR(__xludf.DUMMYFUNCTION("GOOGLETRANSLATE(A532,""de"",""tr"")"),"fagot")</f>
        <v>fagot</v>
      </c>
    </row>
    <row r="533">
      <c r="A533" s="3" t="s">
        <v>533</v>
      </c>
      <c r="B533" s="4" t="str">
        <f>IFERROR(__xludf.DUMMYFUNCTION("GOOGLETRANSLATE(A533,""de"",""tr"")"),"Tut")</f>
        <v>Tut</v>
      </c>
    </row>
    <row r="534">
      <c r="A534" s="3" t="s">
        <v>534</v>
      </c>
      <c r="B534" s="4" t="str">
        <f>IFERROR(__xludf.DUMMYFUNCTION("GOOGLETRANSLATE(A534,""de"",""tr"")"),"hammadde")</f>
        <v>hammadde</v>
      </c>
    </row>
    <row r="535">
      <c r="A535" s="3" t="s">
        <v>535</v>
      </c>
      <c r="B535" s="4" t="str">
        <f>IFERROR(__xludf.DUMMYFUNCTION("GOOGLETRANSLATE(A535,""de"",""tr"")"),"eski malzeme")</f>
        <v>eski malzeme</v>
      </c>
    </row>
    <row r="536">
      <c r="A536" s="3" t="s">
        <v>536</v>
      </c>
      <c r="B536" s="4" t="str">
        <f>IFERROR(__xludf.DUMMYFUNCTION("GOOGLETRANSLATE(A536,""de"",""tr"")"),"çalışma malzemesi")</f>
        <v>çalışma malzemesi</v>
      </c>
    </row>
    <row r="537">
      <c r="A537" s="3" t="s">
        <v>537</v>
      </c>
      <c r="B537" s="4" t="str">
        <f>IFERROR(__xludf.DUMMYFUNCTION("GOOGLETRANSLATE(A537,""de"",""tr"")"),"öğretim materyali")</f>
        <v>öğretim materyali</v>
      </c>
    </row>
    <row r="538">
      <c r="A538" s="3" t="s">
        <v>538</v>
      </c>
      <c r="B538" s="4" t="str">
        <f>IFERROR(__xludf.DUMMYFUNCTION("GOOGLETRANSLATE(A538,""de"",""tr"")"),"Rahip")</f>
        <v>Rahip</v>
      </c>
    </row>
    <row r="539">
      <c r="A539" s="3" t="s">
        <v>539</v>
      </c>
      <c r="B539" s="4" t="str">
        <f>IFERROR(__xludf.DUMMYFUNCTION("GOOGLETRANSLATE(A539,""de"",""tr"")"),"biyomalzeme")</f>
        <v>biyomalzeme</v>
      </c>
    </row>
    <row r="540">
      <c r="A540" s="3" t="s">
        <v>540</v>
      </c>
      <c r="B540" s="4" t="str">
        <f>IFERROR(__xludf.DUMMYFUNCTION("GOOGLETRANSLATE(A540,""de"",""tr"")"),"başlangıç ​​malzemesi")</f>
        <v>başlangıç ​​malzemesi</v>
      </c>
    </row>
    <row r="541">
      <c r="A541" s="3" t="s">
        <v>541</v>
      </c>
      <c r="B541" s="4" t="str">
        <f>IFERROR(__xludf.DUMMYFUNCTION("GOOGLETRANSLATE(A541,""de"",""tr"")"),"Kaplama malzemesi")</f>
        <v>Kaplama malzemesi</v>
      </c>
    </row>
    <row r="542">
      <c r="A542" s="3" t="s">
        <v>542</v>
      </c>
      <c r="B542" s="4" t="str">
        <f>IFERROR(__xludf.DUMMYFUNCTION("GOOGLETRANSLATE(A542,""de"",""tr"")"),"inşa malzemesi")</f>
        <v>inşa malzemesi</v>
      </c>
    </row>
    <row r="543">
      <c r="A543" s="3" t="s">
        <v>543</v>
      </c>
      <c r="B543" s="4" t="str">
        <f>IFERROR(__xludf.DUMMYFUNCTION("GOOGLETRANSLATE(A543,""de"",""tr"")"),"Sızdırmazlık malzemesi")</f>
        <v>Sızdırmazlık malzemesi</v>
      </c>
    </row>
    <row r="544">
      <c r="A544" s="3" t="s">
        <v>544</v>
      </c>
      <c r="B544" s="4" t="str">
        <f>IFERROR(__xludf.DUMMYFUNCTION("GOOGLETRANSLATE(A544,""de"",""tr"")"),"çekirdek malzeme")</f>
        <v>çekirdek malzeme</v>
      </c>
    </row>
    <row r="545">
      <c r="A545" s="3" t="s">
        <v>545</v>
      </c>
      <c r="B545" s="4" t="str">
        <f>IFERROR(__xludf.DUMMYFUNCTION("GOOGLETRANSLATE(A545,""de"",""tr"")"),"taşıyıcı")</f>
        <v>taşıyıcı</v>
      </c>
    </row>
    <row r="546">
      <c r="A546" s="3" t="s">
        <v>546</v>
      </c>
      <c r="B546" s="4" t="str">
        <f>IFERROR(__xludf.DUMMYFUNCTION("GOOGLETRANSLATE(A546,""de"",""tr"")"),"maddi sınıf")</f>
        <v>maddi sınıf</v>
      </c>
    </row>
    <row r="547">
      <c r="A547" s="3" t="s">
        <v>547</v>
      </c>
      <c r="B547" s="4" t="str">
        <f>IFERROR(__xludf.DUMMYFUNCTION("GOOGLETRANSLATE(A547,""de"",""tr"")"),"yakıt")</f>
        <v>yakıt</v>
      </c>
    </row>
    <row r="548">
      <c r="A548" s="3" t="s">
        <v>548</v>
      </c>
      <c r="B548" s="4" t="str">
        <f>IFERROR(__xludf.DUMMYFUNCTION("GOOGLETRANSLATE(A548,""de"",""tr"")"),"nanomalzeme")</f>
        <v>nanomalzeme</v>
      </c>
    </row>
    <row r="549">
      <c r="A549" s="3" t="s">
        <v>549</v>
      </c>
      <c r="B549" s="4" t="str">
        <f>IFERROR(__xludf.DUMMYFUNCTION("GOOGLETRANSLATE(A549,""de"",""tr"")"),"ön malzeme")</f>
        <v>ön malzeme</v>
      </c>
    </row>
    <row r="550">
      <c r="A550" s="3" t="s">
        <v>550</v>
      </c>
      <c r="B550" s="4" t="str">
        <f>IFERROR(__xludf.DUMMYFUNCTION("GOOGLETRANSLATE(A550,""de"",""tr"")"),"Temel malzeme")</f>
        <v>Temel malzeme</v>
      </c>
    </row>
    <row r="551">
      <c r="A551" s="3" t="s">
        <v>551</v>
      </c>
      <c r="B551" s="4" t="str">
        <f>IFERROR(__xludf.DUMMYFUNCTION("GOOGLETRANSLATE(A551,""de"",""tr"")"),"Temel malzeme")</f>
        <v>Temel malzeme</v>
      </c>
    </row>
    <row r="552">
      <c r="A552" s="3" t="s">
        <v>552</v>
      </c>
      <c r="B552" s="4" t="str">
        <f>IFERROR(__xludf.DUMMYFUNCTION("GOOGLETRANSLATE(A552,""de"",""tr"")"),"Dolgu malzemesi")</f>
        <v>Dolgu malzemesi</v>
      </c>
    </row>
    <row r="553">
      <c r="A553" s="3" t="s">
        <v>553</v>
      </c>
      <c r="B553" s="4" t="str">
        <f>IFERROR(__xludf.DUMMYFUNCTION("GOOGLETRANSLATE(A553,""de"",""tr"")"),"maddi yorgunluk")</f>
        <v>maddi yorgunluk</v>
      </c>
    </row>
    <row r="554">
      <c r="A554" s="3" t="s">
        <v>554</v>
      </c>
      <c r="B554" s="4" t="str">
        <f>IFERROR(__xludf.DUMMYFUNCTION("GOOGLETRANSLATE(A554,""de"",""tr"")"),"Toplantı")</f>
        <v>Toplantı</v>
      </c>
    </row>
    <row r="555">
      <c r="A555" s="3" t="s">
        <v>555</v>
      </c>
      <c r="B555" s="4" t="str">
        <f>IFERROR(__xludf.DUMMYFUNCTION("GOOGLETRANSLATE(A555,""de"",""tr"")"),"bariton")</f>
        <v>bariton</v>
      </c>
    </row>
    <row r="556">
      <c r="A556" s="3" t="s">
        <v>556</v>
      </c>
      <c r="B556" s="4" t="str">
        <f>IFERROR(__xludf.DUMMYFUNCTION("GOOGLETRANSLATE(A556,""de"",""tr"")"),"Baryton")</f>
        <v>Baryton</v>
      </c>
    </row>
    <row r="557">
      <c r="A557" s="3" t="s">
        <v>557</v>
      </c>
      <c r="B557" s="4" t="str">
        <f>IFERROR(__xludf.DUMMYFUNCTION("GOOGLETRANSLATE(A557,""de"",""tr"")"),"Konyak")</f>
        <v>Konyak</v>
      </c>
    </row>
    <row r="558">
      <c r="A558" s="3" t="s">
        <v>558</v>
      </c>
      <c r="B558" s="4" t="str">
        <f>IFERROR(__xludf.DUMMYFUNCTION("GOOGLETRANSLATE(A558,""de"",""tr"")"),"alkollü")</f>
        <v>alkollü</v>
      </c>
    </row>
    <row r="559">
      <c r="A559" s="3" t="s">
        <v>559</v>
      </c>
      <c r="B559" s="4" t="str">
        <f>IFERROR(__xludf.DUMMYFUNCTION("GOOGLETRANSLATE(A559,""de"",""tr"")"),"alkol")</f>
        <v>alkol</v>
      </c>
    </row>
    <row r="560">
      <c r="A560" s="3" t="s">
        <v>560</v>
      </c>
      <c r="B560" s="4" t="str">
        <f>IFERROR(__xludf.DUMMYFUNCTION("GOOGLETRANSLATE(A560,""de"",""tr"")"),"alkol kötüye kullanımı")</f>
        <v>alkol kötüye kullanımı</v>
      </c>
    </row>
    <row r="561">
      <c r="A561" s="3" t="s">
        <v>561</v>
      </c>
      <c r="B561" s="4" t="str">
        <f>IFERROR(__xludf.DUMMYFUNCTION("GOOGLETRANSLATE(A561,""de"",""tr"")"),"alkollü")</f>
        <v>alkollü</v>
      </c>
    </row>
    <row r="562">
      <c r="A562" s="3" t="s">
        <v>562</v>
      </c>
      <c r="B562" s="4" t="str">
        <f>IFERROR(__xludf.DUMMYFUNCTION("GOOGLETRANSLATE(A562,""de"",""tr"")"),"alkol bağımlılığı")</f>
        <v>alkol bağımlılığı</v>
      </c>
    </row>
    <row r="563">
      <c r="A563" s="3" t="s">
        <v>563</v>
      </c>
      <c r="B563" s="4" t="str">
        <f>IFERROR(__xludf.DUMMYFUNCTION("GOOGLETRANSLATE(A563,""de"",""tr"")"),"alkollü")</f>
        <v>alkollü</v>
      </c>
    </row>
    <row r="564">
      <c r="A564" s="3" t="s">
        <v>564</v>
      </c>
      <c r="B564" s="4" t="str">
        <f>IFERROR(__xludf.DUMMYFUNCTION("GOOGLETRANSLATE(A564,""de"",""tr"")"),"Alkol içeriği")</f>
        <v>Alkol içeriği</v>
      </c>
    </row>
    <row r="565">
      <c r="A565" s="3" t="s">
        <v>565</v>
      </c>
      <c r="B565" s="4" t="str">
        <f>IFERROR(__xludf.DUMMYFUNCTION("GOOGLETRANSLATE(A565,""de"",""tr"")"),"etil alkol")</f>
        <v>etil alkol</v>
      </c>
    </row>
    <row r="566">
      <c r="A566" s="3" t="s">
        <v>566</v>
      </c>
      <c r="B566" s="4" t="str">
        <f>IFERROR(__xludf.DUMMYFUNCTION("GOOGLETRANSLATE(A566,""de"",""tr"")"),"şişman alkol")</f>
        <v>şişman alkol</v>
      </c>
    </row>
    <row r="567">
      <c r="A567" s="3" t="s">
        <v>567</v>
      </c>
      <c r="B567" s="4" t="str">
        <f>IFERROR(__xludf.DUMMYFUNCTION("GOOGLETRANSLATE(A567,""de"",""tr"")"),"alkollü")</f>
        <v>alkollü</v>
      </c>
    </row>
    <row r="568">
      <c r="A568" s="3" t="s">
        <v>568</v>
      </c>
      <c r="B568" s="4" t="str">
        <f>IFERROR(__xludf.DUMMYFUNCTION("GOOGLETRANSLATE(A568,""de"",""tr"")"),"alçak alkol")</f>
        <v>alçak alkol</v>
      </c>
    </row>
    <row r="569">
      <c r="A569" s="3" t="s">
        <v>569</v>
      </c>
      <c r="B569" s="4" t="str">
        <f>IFERROR(__xludf.DUMMYFUNCTION("GOOGLETRANSLATE(A569,""de"",""tr"")"),"alkollü")</f>
        <v>alkollü</v>
      </c>
    </row>
    <row r="570">
      <c r="A570" s="3" t="s">
        <v>570</v>
      </c>
      <c r="B570" s="4" t="str">
        <f>IFERROR(__xludf.DUMMYFUNCTION("GOOGLETRANSLATE(A570,""de"",""tr"")"),"alkol")</f>
        <v>alkol</v>
      </c>
    </row>
    <row r="571">
      <c r="A571" s="3" t="s">
        <v>571</v>
      </c>
      <c r="B571" s="4" t="str">
        <f>IFERROR(__xludf.DUMMYFUNCTION("GOOGLETRANSLATE(A571,""de"",""tr"")"),"Bio -altolcohol")</f>
        <v>Bio -altolcohol</v>
      </c>
    </row>
    <row r="572">
      <c r="A572" s="3" t="s">
        <v>572</v>
      </c>
      <c r="B572" s="4" t="str">
        <f>IFERROR(__xludf.DUMMYFUNCTION("GOOGLETRANSLATE(A572,""de"",""tr"")"),"alkol tüketimi")</f>
        <v>alkol tüketimi</v>
      </c>
    </row>
    <row r="573">
      <c r="A573" s="3" t="s">
        <v>573</v>
      </c>
      <c r="B573" s="4" t="str">
        <f>IFERROR(__xludf.DUMMYFUNCTION("GOOGLETRANSLATE(A573,""de"",""tr"")"),"alkol seviyesi")</f>
        <v>alkol seviyesi</v>
      </c>
    </row>
    <row r="574">
      <c r="A574" s="3" t="s">
        <v>574</v>
      </c>
      <c r="B574" s="4" t="str">
        <f>IFERROR(__xludf.DUMMYFUNCTION("GOOGLETRANSLATE(A574,""de"",""tr"")"),"alkol testi")</f>
        <v>alkol testi</v>
      </c>
    </row>
    <row r="575">
      <c r="A575" s="3" t="s">
        <v>575</v>
      </c>
      <c r="B575" s="4" t="str">
        <f>IFERROR(__xludf.DUMMYFUNCTION("GOOGLETRANSLATE(A575,""de"",""tr"")"),"alkollü")</f>
        <v>alkollü</v>
      </c>
    </row>
    <row r="576">
      <c r="A576" s="3" t="s">
        <v>576</v>
      </c>
      <c r="B576" s="4" t="str">
        <f>IFERROR(__xludf.DUMMYFUNCTION("GOOGLETRANSLATE(A576,""de"",""tr"")"),"uyuşturucu bağımlılığı")</f>
        <v>uyuşturucu bağımlılığı</v>
      </c>
    </row>
    <row r="577">
      <c r="A577" s="3" t="s">
        <v>577</v>
      </c>
      <c r="B577" s="4" t="str">
        <f>IFERROR(__xludf.DUMMYFUNCTION("GOOGLETRANSLATE(A577,""de"",""tr"")"),"alki")</f>
        <v>alki</v>
      </c>
    </row>
    <row r="578">
      <c r="A578" s="3" t="s">
        <v>578</v>
      </c>
      <c r="B578" s="4" t="str">
        <f>IFERROR(__xludf.DUMMYFUNCTION("GOOGLETRANSLATE(A578,""de"",""tr"")"),"göndermek")</f>
        <v>göndermek</v>
      </c>
    </row>
    <row r="579">
      <c r="A579" s="3" t="s">
        <v>579</v>
      </c>
      <c r="B579" s="4" t="str">
        <f>IFERROR(__xludf.DUMMYFUNCTION("GOOGLETRANSLATE(A579,""de"",""tr"")"),"kader")</f>
        <v>kader</v>
      </c>
    </row>
    <row r="580">
      <c r="A580" s="3" t="s">
        <v>580</v>
      </c>
      <c r="B580" s="4" t="str">
        <f>IFERROR(__xludf.DUMMYFUNCTION("GOOGLETRANSLATE(A580,""de"",""tr"")"),"şık")</f>
        <v>şık</v>
      </c>
    </row>
    <row r="581">
      <c r="A581" s="3" t="s">
        <v>581</v>
      </c>
      <c r="B581" s="4" t="str">
        <f>IFERROR(__xludf.DUMMYFUNCTION("GOOGLETRANSLATE(A581,""de"",""tr"")"),"şık")</f>
        <v>şık</v>
      </c>
    </row>
    <row r="582">
      <c r="A582" s="3" t="s">
        <v>582</v>
      </c>
      <c r="B582" s="4" t="str">
        <f>IFERROR(__xludf.DUMMYFUNCTION("GOOGLETRANSLATE(A582,""de"",""tr"")"),"göndermek")</f>
        <v>göndermek</v>
      </c>
    </row>
    <row r="583">
      <c r="A583" s="3" t="s">
        <v>583</v>
      </c>
      <c r="B583" s="4" t="str">
        <f>IFERROR(__xludf.DUMMYFUNCTION("GOOGLETRANSLATE(A583,""de"",""tr"")"),"geri göndermek")</f>
        <v>geri göndermek</v>
      </c>
    </row>
    <row r="584">
      <c r="A584" s="3" t="s">
        <v>584</v>
      </c>
      <c r="B584" s="4" t="str">
        <f>IFERROR(__xludf.DUMMYFUNCTION("GOOGLETRANSLATE(A584,""de"",""tr"")"),"göndermek")</f>
        <v>göndermek</v>
      </c>
    </row>
    <row r="585">
      <c r="A585" s="3" t="s">
        <v>585</v>
      </c>
      <c r="B585" s="4" t="str">
        <f>IFERROR(__xludf.DUMMYFUNCTION("GOOGLETRANSLATE(A585,""de"",""tr"")"),"şık")</f>
        <v>şık</v>
      </c>
    </row>
    <row r="586">
      <c r="A586" s="3" t="s">
        <v>586</v>
      </c>
      <c r="B586" s="4" t="str">
        <f>IFERROR(__xludf.DUMMYFUNCTION("GOOGLETRANSLATE(A586,""de"",""tr"")"),"uzaklaştırmak")</f>
        <v>uzaklaştırmak</v>
      </c>
    </row>
    <row r="587">
      <c r="A587" s="3" t="s">
        <v>587</v>
      </c>
      <c r="B587" s="4" t="str">
        <f>IFERROR(__xludf.DUMMYFUNCTION("GOOGLETRANSLATE(A587,""de"",""tr"")"),"söndürmek")</f>
        <v>söndürmek</v>
      </c>
    </row>
    <row r="588">
      <c r="A588" s="3" t="s">
        <v>588</v>
      </c>
      <c r="B588" s="4" t="str">
        <f>IFERROR(__xludf.DUMMYFUNCTION("GOOGLETRANSLATE(A588,""de"",""tr"")"),"Kahretsin")</f>
        <v>Kahretsin</v>
      </c>
    </row>
    <row r="589">
      <c r="A589" s="3" t="s">
        <v>589</v>
      </c>
      <c r="B589" s="4" t="str">
        <f>IFERROR(__xludf.DUMMYFUNCTION("GOOGLETRANSLATE(A589,""de"",""tr"")"),"göndermek")</f>
        <v>göndermek</v>
      </c>
    </row>
    <row r="590">
      <c r="A590" s="3" t="s">
        <v>590</v>
      </c>
      <c r="B590" s="4" t="str">
        <f>IFERROR(__xludf.DUMMYFUNCTION("GOOGLETRANSLATE(A590,""de"",""tr"")"),"Kaiserslautern")</f>
        <v>Kaiserslautern</v>
      </c>
    </row>
    <row r="591">
      <c r="A591" s="3" t="s">
        <v>591</v>
      </c>
      <c r="B591" s="4" t="str">
        <f>IFERROR(__xludf.DUMMYFUNCTION("GOOGLETRANSLATE(A591,""de"",""tr"")"),"Çar")</f>
        <v>Çar</v>
      </c>
    </row>
    <row r="592">
      <c r="A592" s="3" t="s">
        <v>592</v>
      </c>
      <c r="B592" s="4" t="str">
        <f>IFERROR(__xludf.DUMMYFUNCTION("GOOGLETRANSLATE(A592,""de"",""tr"")"),"Kaiserpenguin")</f>
        <v>Kaiserpenguin</v>
      </c>
    </row>
    <row r="593">
      <c r="A593" s="3" t="s">
        <v>593</v>
      </c>
      <c r="B593" s="4" t="str">
        <f>IFERROR(__xludf.DUMMYFUNCTION("GOOGLETRANSLATE(A593,""de"",""tr"")"),"tsarin")</f>
        <v>tsarin</v>
      </c>
    </row>
    <row r="594">
      <c r="A594" s="3" t="s">
        <v>594</v>
      </c>
      <c r="B594" s="4" t="str">
        <f>IFERROR(__xludf.DUMMYFUNCTION("GOOGLETRANSLATE(A594,""de"",""tr"")"),"Kaiserdom")</f>
        <v>Kaiserdom</v>
      </c>
    </row>
    <row r="595">
      <c r="A595" s="3" t="s">
        <v>595</v>
      </c>
      <c r="B595" s="4" t="str">
        <f>IFERROR(__xludf.DUMMYFUNCTION("GOOGLETRANSLATE(A595,""de"",""tr"")"),"İmparator")</f>
        <v>İmparator</v>
      </c>
    </row>
    <row r="596">
      <c r="A596" s="3" t="s">
        <v>596</v>
      </c>
      <c r="B596" s="4" t="str">
        <f>IFERROR(__xludf.DUMMYFUNCTION("GOOGLETRANSLATE(A596,""de"",""tr"")"),"sezaryen")</f>
        <v>sezaryen</v>
      </c>
    </row>
    <row r="597">
      <c r="A597" s="3" t="s">
        <v>597</v>
      </c>
      <c r="B597" s="4" t="str">
        <f>IFERROR(__xludf.DUMMYFUNCTION("GOOGLETRANSLATE(A597,""de"",""tr"")"),"Kaisersemmel")</f>
        <v>Kaisersemmel</v>
      </c>
    </row>
    <row r="598">
      <c r="A598" s="3" t="s">
        <v>598</v>
      </c>
      <c r="B598" s="4" t="str">
        <f>IFERROR(__xludf.DUMMYFUNCTION("GOOGLETRANSLATE(A598,""de"",""tr"")"),"imparatoriçe")</f>
        <v>imparatoriçe</v>
      </c>
    </row>
    <row r="599">
      <c r="A599" s="3" t="s">
        <v>599</v>
      </c>
      <c r="B599" s="4" t="str">
        <f>IFERROR(__xludf.DUMMYFUNCTION("GOOGLETRANSLATE(A599,""de"",""tr"")"),"İmparatorluk")</f>
        <v>İmparatorluk</v>
      </c>
    </row>
    <row r="600">
      <c r="A600" s="3" t="s">
        <v>600</v>
      </c>
      <c r="B600" s="4" t="str">
        <f>IFERROR(__xludf.DUMMYFUNCTION("GOOGLETRANSLATE(A600,""de"",""tr"")"),"imparator")</f>
        <v>imparator</v>
      </c>
    </row>
    <row r="601">
      <c r="A601" s="3" t="s">
        <v>601</v>
      </c>
      <c r="B601" s="4" t="str">
        <f>IFERROR(__xludf.DUMMYFUNCTION("GOOGLETRANSLATE(A601,""de"",""tr"")"),"emperyal")</f>
        <v>emperyal</v>
      </c>
    </row>
    <row r="602">
      <c r="A602" s="3" t="s">
        <v>602</v>
      </c>
      <c r="B602" s="4" t="str">
        <f>IFERROR(__xludf.DUMMYFUNCTION("GOOGLETRANSLATE(A602,""de"",""tr"")"),"Sezar")</f>
        <v>Sezar</v>
      </c>
    </row>
    <row r="603">
      <c r="A603" s="3" t="s">
        <v>603</v>
      </c>
      <c r="B603" s="4" t="str">
        <f>IFERROR(__xludf.DUMMYFUNCTION("GOOGLETRANSLATE(A603,""de"",""tr"")"),"imparatorluk tacı")</f>
        <v>imparatorluk tacı</v>
      </c>
    </row>
    <row r="604">
      <c r="A604" s="3" t="s">
        <v>604</v>
      </c>
      <c r="B604" s="4" t="str">
        <f>IFERROR(__xludf.DUMMYFUNCTION("GOOGLETRANSLATE(A604,""de"",""tr"")"),"sadık")</f>
        <v>sadık</v>
      </c>
    </row>
    <row r="605">
      <c r="A605" s="3" t="s">
        <v>605</v>
      </c>
      <c r="B605" s="4" t="str">
        <f>IFERROR(__xludf.DUMMYFUNCTION("GOOGLETRANSLATE(A605,""de"",""tr"")"),"imparator")</f>
        <v>imparator</v>
      </c>
    </row>
    <row r="606">
      <c r="A606" s="3" t="s">
        <v>606</v>
      </c>
      <c r="B606" s="4" t="str">
        <f>IFERROR(__xludf.DUMMYFUNCTION("GOOGLETRANSLATE(A606,""de"",""tr"")"),"Çarlık dönemi")</f>
        <v>Çarlık dönemi</v>
      </c>
    </row>
    <row r="607">
      <c r="A607" s="3" t="s">
        <v>607</v>
      </c>
      <c r="B607" s="4" t="str">
        <f>IFERROR(__xludf.DUMMYFUNCTION("GOOGLETRANSLATE(A607,""de"",""tr"")"),"Çarlık alemi")</f>
        <v>Çarlık alemi</v>
      </c>
    </row>
    <row r="608">
      <c r="A608" s="3" t="s">
        <v>608</v>
      </c>
      <c r="B608" s="4" t="str">
        <f>IFERROR(__xludf.DUMMYFUNCTION("GOOGLETRANSLATE(A608,""de"",""tr"")"),"emperyal ev")</f>
        <v>emperyal ev</v>
      </c>
    </row>
    <row r="609">
      <c r="A609" s="3" t="s">
        <v>609</v>
      </c>
      <c r="B609" s="4" t="str">
        <f>IFERROR(__xludf.DUMMYFUNCTION("GOOGLETRANSLATE(A609,""de"",""tr"")"),"Kaiserbrötchen")</f>
        <v>Kaiserbrötchen</v>
      </c>
    </row>
    <row r="610">
      <c r="A610" s="3" t="s">
        <v>610</v>
      </c>
      <c r="B610" s="4" t="str">
        <f>IFERROR(__xludf.DUMMYFUNCTION("GOOGLETRANSLATE(A610,""de"",""tr"")"),"durulamak")</f>
        <v>durulamak</v>
      </c>
    </row>
    <row r="611">
      <c r="A611" s="3" t="s">
        <v>611</v>
      </c>
      <c r="B611" s="4" t="str">
        <f>IFERROR(__xludf.DUMMYFUNCTION("GOOGLETRANSLATE(A611,""de"",""tr"")"),"sağlam")</f>
        <v>sağlam</v>
      </c>
    </row>
    <row r="612">
      <c r="A612" s="3" t="s">
        <v>612</v>
      </c>
      <c r="B612" s="4" t="str">
        <f>IFERROR(__xludf.DUMMYFUNCTION("GOOGLETRANSLATE(A612,""de"",""tr"")"),"etek")</f>
        <v>etek</v>
      </c>
    </row>
    <row r="613">
      <c r="A613" s="3" t="s">
        <v>613</v>
      </c>
      <c r="B613" s="4" t="str">
        <f>IFERROR(__xludf.DUMMYFUNCTION("GOOGLETRANSLATE(A613,""de"",""tr"")"),"stil")</f>
        <v>stil</v>
      </c>
    </row>
    <row r="614">
      <c r="A614" s="3" t="s">
        <v>614</v>
      </c>
      <c r="B614" s="4" t="str">
        <f>IFERROR(__xludf.DUMMYFUNCTION("GOOGLETRANSLATE(A614,""de"",""tr"")"),"yaşam tarzı")</f>
        <v>yaşam tarzı</v>
      </c>
    </row>
    <row r="615">
      <c r="A615" s="3" t="s">
        <v>615</v>
      </c>
      <c r="B615" s="4" t="str">
        <f>IFERROR(__xludf.DUMMYFUNCTION("GOOGLETRANSLATE(A615,""de"",""tr"")"),"kemerli stil")</f>
        <v>kemerli stil</v>
      </c>
    </row>
    <row r="616">
      <c r="A616" s="3" t="s">
        <v>616</v>
      </c>
      <c r="B616" s="4" t="str">
        <f>IFERROR(__xludf.DUMMYFUNCTION("GOOGLETRANSLATE(A616,""de"",""tr"")"),"süpürge sopası")</f>
        <v>süpürge sopası</v>
      </c>
    </row>
    <row r="617">
      <c r="A617" s="3" t="s">
        <v>617</v>
      </c>
      <c r="B617" s="4" t="str">
        <f>IFERROR(__xludf.DUMMYFUNCTION("GOOGLETRANSLATE(A617,""de"",""tr"")"),"stilessiz")</f>
        <v>stilessiz</v>
      </c>
    </row>
    <row r="618">
      <c r="A618" s="3" t="s">
        <v>618</v>
      </c>
      <c r="B618" s="4" t="str">
        <f>IFERROR(__xludf.DUMMYFUNCTION("GOOGLETRANSLATE(A618,""de"",""tr"")"),"stübilik olarak")</f>
        <v>stübilik olarak</v>
      </c>
    </row>
    <row r="619">
      <c r="A619" s="3" t="s">
        <v>619</v>
      </c>
      <c r="B619" s="4" t="str">
        <f>IFERROR(__xludf.DUMMYFUNCTION("GOOGLETRANSLATE(A619,""de"",""tr"")"),"çiçek sapı")</f>
        <v>çiçek sapı</v>
      </c>
    </row>
    <row r="620">
      <c r="A620" s="3" t="s">
        <v>620</v>
      </c>
      <c r="B620" s="4" t="str">
        <f>IFERROR(__xludf.DUMMYFUNCTION("GOOGLETRANSLATE(A620,""de"",""tr"")"),"uzun")</f>
        <v>uzun</v>
      </c>
    </row>
    <row r="621">
      <c r="A621" s="3" t="s">
        <v>621</v>
      </c>
      <c r="B621" s="4" t="str">
        <f>IFERROR(__xludf.DUMMYFUNCTION("GOOGLETRANSLATE(A621,""de"",""tr"")"),"buz stoğu")</f>
        <v>buz stoğu</v>
      </c>
    </row>
    <row r="622">
      <c r="A622" s="3" t="s">
        <v>622</v>
      </c>
      <c r="B622" s="4" t="str">
        <f>IFERROR(__xludf.DUMMYFUNCTION("GOOGLETRANSLATE(A622,""de"",""tr"")"),"tava")</f>
        <v>tava</v>
      </c>
    </row>
    <row r="623">
      <c r="A623" s="3" t="s">
        <v>623</v>
      </c>
      <c r="B623" s="4" t="str">
        <f>IFERROR(__xludf.DUMMYFUNCTION("GOOGLETRANSLATE(A623,""de"",""tr"")"),"şık çiçek")</f>
        <v>şık çiçek</v>
      </c>
    </row>
    <row r="624">
      <c r="A624" s="3" t="s">
        <v>624</v>
      </c>
      <c r="B624" s="4" t="str">
        <f>IFERROR(__xludf.DUMMYFUNCTION("GOOGLETRANSLATE(A624,""de"",""tr"")"),"barok tarzı")</f>
        <v>barok tarzı</v>
      </c>
    </row>
    <row r="625">
      <c r="A625" s="3" t="s">
        <v>625</v>
      </c>
      <c r="B625" s="4" t="str">
        <f>IFERROR(__xludf.DUMMYFUNCTION("GOOGLETRANSLATE(A625,""de"",""tr"")"),"kırmak")</f>
        <v>kırmak</v>
      </c>
    </row>
    <row r="626">
      <c r="A626" s="3" t="s">
        <v>626</v>
      </c>
      <c r="B626" s="4" t="str">
        <f>IFERROR(__xludf.DUMMYFUNCTION("GOOGLETRANSLATE(A626,""de"",""tr"")"),"Art Nouveau")</f>
        <v>Art Nouveau</v>
      </c>
    </row>
    <row r="627">
      <c r="A627" s="3" t="s">
        <v>627</v>
      </c>
      <c r="B627" s="4" t="str">
        <f>IFERROR(__xludf.DUMMYFUNCTION("GOOGLETRANSLATE(A627,""de"",""tr"")"),"kışkırtma")</f>
        <v>kışkırtma</v>
      </c>
    </row>
    <row r="628">
      <c r="A628" s="3" t="s">
        <v>628</v>
      </c>
      <c r="B628" s="4" t="str">
        <f>IFERROR(__xludf.DUMMYFUNCTION("GOOGLETRANSLATE(A628,""de"",""tr"")"),"Kalın -Kabul Edilmiş")</f>
        <v>Kalın -Kabul Edilmiş</v>
      </c>
    </row>
    <row r="629">
      <c r="A629" s="3" t="s">
        <v>629</v>
      </c>
      <c r="B629" s="4" t="str">
        <f>IFERROR(__xludf.DUMMYFUNCTION("GOOGLETRANSLATE(A629,""de"",""tr"")"),"şık")</f>
        <v>şık</v>
      </c>
    </row>
    <row r="630">
      <c r="A630" s="3" t="s">
        <v>630</v>
      </c>
      <c r="B630" s="4" t="str">
        <f>IFERROR(__xludf.DUMMYFUNCTION("GOOGLETRANSLATE(A630,""de"",""tr"")"),"şık")</f>
        <v>şık</v>
      </c>
    </row>
    <row r="631">
      <c r="A631" s="3" t="s">
        <v>631</v>
      </c>
      <c r="B631" s="4" t="str">
        <f>IFERROR(__xludf.DUMMYFUNCTION("GOOGLETRANSLATE(A631,""de"",""tr"")"),"stilist")</f>
        <v>stilist</v>
      </c>
    </row>
    <row r="632">
      <c r="A632" s="3" t="s">
        <v>632</v>
      </c>
      <c r="B632" s="4" t="str">
        <f>IFERROR(__xludf.DUMMYFUNCTION("GOOGLETRANSLATE(A632,""de"",""tr"")"),"dilsel stil")</f>
        <v>dilsel stil</v>
      </c>
    </row>
    <row r="633">
      <c r="A633" s="3" t="s">
        <v>633</v>
      </c>
      <c r="B633" s="4" t="str">
        <f>IFERROR(__xludf.DUMMYFUNCTION("GOOGLETRANSLATE(A633,""de"",""tr"")"),"yaprak sapı")</f>
        <v>yaprak sapı</v>
      </c>
    </row>
    <row r="634">
      <c r="A634" s="3" t="s">
        <v>634</v>
      </c>
      <c r="B634" s="4" t="str">
        <f>IFERROR(__xludf.DUMMYFUNCTION("GOOGLETRANSLATE(A634,""de"",""tr"")"),"yok etmek")</f>
        <v>yok etmek</v>
      </c>
    </row>
    <row r="635">
      <c r="A635" s="3" t="s">
        <v>635</v>
      </c>
      <c r="B635" s="4" t="str">
        <f>IFERROR(__xludf.DUMMYFUNCTION("GOOGLETRANSLATE(A635,""de"",""tr"")"),"Kısa")</f>
        <v>Kısa</v>
      </c>
    </row>
    <row r="636">
      <c r="A636" s="3" t="s">
        <v>636</v>
      </c>
      <c r="B636" s="4" t="str">
        <f>IFERROR(__xludf.DUMMYFUNCTION("GOOGLETRANSLATE(A636,""de"",""tr"")"),"stilistik cihaz")</f>
        <v>stilistik cihaz</v>
      </c>
    </row>
    <row r="637">
      <c r="A637" s="3" t="s">
        <v>637</v>
      </c>
      <c r="B637" s="4" t="str">
        <f>IFERROR(__xludf.DUMMYFUNCTION("GOOGLETRANSLATE(A637,""de"",""tr"")"),"Yürüyen Müzik")</f>
        <v>Yürüyen Müzik</v>
      </c>
    </row>
    <row r="638">
      <c r="A638" s="3" t="s">
        <v>638</v>
      </c>
      <c r="B638" s="4" t="str">
        <f>IFERROR(__xludf.DUMMYFUNCTION("GOOGLETRANSLATE(A638,""de"",""tr"")"),"müzik aleti")</f>
        <v>müzik aleti</v>
      </c>
    </row>
    <row r="639">
      <c r="A639" s="3" t="s">
        <v>639</v>
      </c>
      <c r="B639" s="4" t="str">
        <f>IFERROR(__xludf.DUMMYFUNCTION("GOOGLETRANSLATE(A639,""de"",""tr"")"),"Müzisyen")</f>
        <v>Müzisyen</v>
      </c>
    </row>
    <row r="640">
      <c r="A640" s="3" t="s">
        <v>640</v>
      </c>
      <c r="B640" s="4" t="str">
        <f>IFERROR(__xludf.DUMMYFUNCTION("GOOGLETRANSLATE(A640,""de"",""tr"")"),"makine müziği")</f>
        <v>makine müziği</v>
      </c>
    </row>
    <row r="641">
      <c r="A641" s="3" t="s">
        <v>641</v>
      </c>
      <c r="B641" s="4" t="str">
        <f>IFERROR(__xludf.DUMMYFUNCTION("GOOGLETRANSLATE(A641,""de"",""tr"")"),"Kullanım müziği")</f>
        <v>Kullanım müziği</v>
      </c>
    </row>
    <row r="642">
      <c r="A642" s="3" t="s">
        <v>642</v>
      </c>
      <c r="B642" s="4" t="str">
        <f>IFERROR(__xludf.DUMMYFUNCTION("GOOGLETRANSLATE(A642,""de"",""tr"")"),"Halk Müziği")</f>
        <v>Halk Müziği</v>
      </c>
    </row>
    <row r="643">
      <c r="A643" s="3" t="s">
        <v>643</v>
      </c>
      <c r="B643" s="4" t="str">
        <f>IFERROR(__xludf.DUMMYFUNCTION("GOOGLETRANSLATE(A643,""de"",""tr"")"),"Dünya Müziği")</f>
        <v>Dünya Müziği</v>
      </c>
    </row>
    <row r="644">
      <c r="A644" s="3" t="s">
        <v>644</v>
      </c>
      <c r="B644" s="4" t="str">
        <f>IFERROR(__xludf.DUMMYFUNCTION("GOOGLETRANSLATE(A644,""de"",""tr"")"),"Zenci Müzik")</f>
        <v>Zenci Müzik</v>
      </c>
    </row>
    <row r="645">
      <c r="A645" s="3" t="s">
        <v>645</v>
      </c>
      <c r="B645" s="4" t="str">
        <f>IFERROR(__xludf.DUMMYFUNCTION("GOOGLETRANSLATE(A645,""de"",""tr"")"),"gece müziği")</f>
        <v>gece müziği</v>
      </c>
    </row>
    <row r="646">
      <c r="A646" s="3" t="s">
        <v>646</v>
      </c>
      <c r="B646" s="4" t="str">
        <f>IFERROR(__xludf.DUMMYFUNCTION("GOOGLETRANSLATE(A646,""de"",""tr"")"),"müzik")</f>
        <v>müzik</v>
      </c>
    </row>
    <row r="647">
      <c r="A647" s="3" t="s">
        <v>647</v>
      </c>
      <c r="B647" s="4" t="str">
        <f>IFERROR(__xludf.DUMMYFUNCTION("GOOGLETRANSLATE(A647,""de"",""tr"")"),"dans müziği")</f>
        <v>dans müziği</v>
      </c>
    </row>
    <row r="648">
      <c r="A648" s="3" t="s">
        <v>648</v>
      </c>
      <c r="B648" s="4" t="str">
        <f>IFERROR(__xludf.DUMMYFUNCTION("GOOGLETRANSLATE(A648,""de"",""tr"")"),"pirinç müzik")</f>
        <v>pirinç müzik</v>
      </c>
    </row>
    <row r="649">
      <c r="A649" s="3" t="s">
        <v>649</v>
      </c>
      <c r="B649" s="4" t="str">
        <f>IFERROR(__xludf.DUMMYFUNCTION("GOOGLETRANSLATE(A649,""de"",""tr"")"),"müzik öğretmeni")</f>
        <v>müzik öğretmeni</v>
      </c>
    </row>
    <row r="650">
      <c r="A650" s="3" t="s">
        <v>650</v>
      </c>
      <c r="B650" s="4" t="str">
        <f>IFERROR(__xludf.DUMMYFUNCTION("GOOGLETRANSLATE(A650,""de"",""tr"")"),"Gelecek Müzik")</f>
        <v>Gelecek Müzik</v>
      </c>
    </row>
    <row r="651">
      <c r="A651" s="3" t="s">
        <v>651</v>
      </c>
      <c r="B651" s="4" t="str">
        <f>IFERROR(__xludf.DUMMYFUNCTION("GOOGLETRANSLATE(A651,""de"",""tr"")"),"müzik işi")</f>
        <v>müzik işi</v>
      </c>
    </row>
    <row r="652">
      <c r="A652" s="3" t="s">
        <v>652</v>
      </c>
      <c r="B652" s="4" t="str">
        <f>IFERROR(__xludf.DUMMYFUNCTION("GOOGLETRANSLATE(A652,""de"",""tr"")"),"opera müziği")</f>
        <v>opera müziği</v>
      </c>
    </row>
    <row r="653">
      <c r="A653" s="3" t="s">
        <v>653</v>
      </c>
      <c r="B653" s="4" t="str">
        <f>IFERROR(__xludf.DUMMYFUNCTION("GOOGLETRANSLATE(A653,""de"",""tr"")"),"film müziği")</f>
        <v>film müziği</v>
      </c>
    </row>
    <row r="654">
      <c r="A654" s="3" t="s">
        <v>654</v>
      </c>
      <c r="B654" s="4" t="str">
        <f>IFERROR(__xludf.DUMMYFUNCTION("GOOGLETRANSLATE(A654,""de"",""tr"")"),"Barok Müzik")</f>
        <v>Barok Müzik</v>
      </c>
    </row>
    <row r="655">
      <c r="A655" s="3" t="s">
        <v>655</v>
      </c>
      <c r="B655" s="4" t="str">
        <f>IFERROR(__xludf.DUMMYFUNCTION("GOOGLETRANSLATE(A655,""de"",""tr"")"),"ev Müziği")</f>
        <v>ev Müziği</v>
      </c>
    </row>
    <row r="656">
      <c r="A656" s="3" t="s">
        <v>656</v>
      </c>
      <c r="B656" s="4" t="str">
        <f>IFERROR(__xludf.DUMMYFUNCTION("GOOGLETRANSLATE(A656,""de"",""tr"")"),"orkestra müziği")</f>
        <v>orkestra müziği</v>
      </c>
    </row>
    <row r="657">
      <c r="A657" s="3" t="s">
        <v>657</v>
      </c>
      <c r="B657" s="4" t="str">
        <f>IFERROR(__xludf.DUMMYFUNCTION("GOOGLETRANSLATE(A657,""de"",""tr"")"),"sahne müziği")</f>
        <v>sahne müziği</v>
      </c>
    </row>
    <row r="658">
      <c r="A658" s="3" t="s">
        <v>658</v>
      </c>
      <c r="B658" s="4" t="str">
        <f>IFERROR(__xludf.DUMMYFUNCTION("GOOGLETRANSLATE(A658,""de"",""tr"")"),"Şeker")</f>
        <v>Şeker</v>
      </c>
    </row>
    <row r="659">
      <c r="A659" s="3" t="s">
        <v>659</v>
      </c>
      <c r="B659" s="4" t="str">
        <f>IFERROR(__xludf.DUMMYFUNCTION("GOOGLETRANSLATE(A659,""de"",""tr"")"),"pamuk şeker")</f>
        <v>pamuk şeker</v>
      </c>
    </row>
    <row r="660">
      <c r="A660" s="3" t="s">
        <v>660</v>
      </c>
      <c r="B660" s="4" t="str">
        <f>IFERROR(__xludf.DUMMYFUNCTION("GOOGLETRANSLATE(A660,""de"",""tr"")"),"toz şeker")</f>
        <v>toz şeker</v>
      </c>
    </row>
    <row r="661">
      <c r="A661" s="3" t="s">
        <v>661</v>
      </c>
      <c r="B661" s="4" t="str">
        <f>IFERROR(__xludf.DUMMYFUNCTION("GOOGLETRANSLATE(A661,""de"",""tr"")"),"süt şeker")</f>
        <v>süt şeker</v>
      </c>
    </row>
    <row r="662">
      <c r="A662" s="3" t="s">
        <v>662</v>
      </c>
      <c r="B662" s="4" t="str">
        <f>IFERROR(__xludf.DUMMYFUNCTION("GOOGLETRANSLATE(A662,""de"",""tr"")"),"şekerli")</f>
        <v>şekerli</v>
      </c>
    </row>
    <row r="663">
      <c r="A663" s="3" t="s">
        <v>663</v>
      </c>
      <c r="B663" s="4" t="str">
        <f>IFERROR(__xludf.DUMMYFUNCTION("GOOGLETRANSLATE(A663,""de"",""tr"")"),"diyabet")</f>
        <v>diyabet</v>
      </c>
    </row>
    <row r="664">
      <c r="A664" s="3" t="s">
        <v>664</v>
      </c>
      <c r="B664" s="4" t="str">
        <f>IFERROR(__xludf.DUMMYFUNCTION("GOOGLETRANSLATE(A664,""de"",""tr"")"),"şeker kamışı")</f>
        <v>şeker kamışı</v>
      </c>
    </row>
    <row r="665">
      <c r="A665" s="3" t="s">
        <v>665</v>
      </c>
      <c r="B665" s="4" t="str">
        <f>IFERROR(__xludf.DUMMYFUNCTION("GOOGLETRANSLATE(A665,""de"",""tr"")"),"Şeker Baker")</f>
        <v>Şeker Baker</v>
      </c>
    </row>
    <row r="666">
      <c r="A666" s="3" t="s">
        <v>666</v>
      </c>
      <c r="B666" s="4" t="str">
        <f>IFERROR(__xludf.DUMMYFUNCTION("GOOGLETRANSLATE(A666,""de"",""tr"")"),"buzlanma")</f>
        <v>buzlanma</v>
      </c>
    </row>
    <row r="667">
      <c r="A667" s="3" t="s">
        <v>667</v>
      </c>
      <c r="B667" s="4" t="str">
        <f>IFERROR(__xludf.DUMMYFUNCTION("GOOGLETRANSLATE(A667,""de"",""tr"")"),"şeker gazı")</f>
        <v>şeker gazı</v>
      </c>
    </row>
    <row r="668">
      <c r="A668" s="3" t="s">
        <v>668</v>
      </c>
      <c r="B668" s="4" t="str">
        <f>IFERROR(__xludf.DUMMYFUNCTION("GOOGLETRANSLATE(A668,""de"",""tr"")"),"glikoz")</f>
        <v>glikoz</v>
      </c>
    </row>
    <row r="669">
      <c r="A669" s="3" t="s">
        <v>669</v>
      </c>
      <c r="B669" s="4" t="str">
        <f>IFERROR(__xludf.DUMMYFUNCTION("GOOGLETRANSLATE(A669,""de"",""tr"")"),"baston")</f>
        <v>baston</v>
      </c>
    </row>
    <row r="670">
      <c r="A670" s="3" t="s">
        <v>670</v>
      </c>
      <c r="B670" s="4" t="str">
        <f>IFERROR(__xludf.DUMMYFUNCTION("GOOGLETRANSLATE(A670,""de"",""tr"")"),"Şeker")</f>
        <v>Şeker</v>
      </c>
    </row>
    <row r="671">
      <c r="A671" s="3" t="s">
        <v>671</v>
      </c>
      <c r="B671" s="4" t="str">
        <f>IFERROR(__xludf.DUMMYFUNCTION("GOOGLETRANSLATE(A671,""de"",""tr"")"),"tatlı")</f>
        <v>tatlı</v>
      </c>
    </row>
    <row r="672">
      <c r="A672" s="3" t="s">
        <v>672</v>
      </c>
      <c r="B672" s="4" t="str">
        <f>IFERROR(__xludf.DUMMYFUNCTION("GOOGLETRANSLATE(A672,""de"",""tr"")"),"buz örtüsü")</f>
        <v>buz örtüsü</v>
      </c>
    </row>
    <row r="673">
      <c r="A673" s="3" t="s">
        <v>673</v>
      </c>
      <c r="B673" s="4" t="str">
        <f>IFERROR(__xludf.DUMMYFUNCTION("GOOGLETRANSLATE(A673,""de"",""tr"")"),"şekerlik")</f>
        <v>şekerlik</v>
      </c>
    </row>
    <row r="674">
      <c r="A674" s="3" t="s">
        <v>674</v>
      </c>
      <c r="B674" s="4" t="str">
        <f>IFERROR(__xludf.DUMMYFUNCTION("GOOGLETRANSLATE(A674,""de"",""tr"")"),"şekerpancarı")</f>
        <v>şekerpancarı</v>
      </c>
    </row>
    <row r="675">
      <c r="A675" s="3" t="s">
        <v>675</v>
      </c>
      <c r="B675" s="4" t="str">
        <f>IFERROR(__xludf.DUMMYFUNCTION("GOOGLETRANSLATE(A675,""de"",""tr"")"),"şeker malları")</f>
        <v>şeker malları</v>
      </c>
    </row>
    <row r="676">
      <c r="A676" s="3" t="s">
        <v>676</v>
      </c>
      <c r="B676" s="4" t="str">
        <f>IFERROR(__xludf.DUMMYFUNCTION("GOOGLETRANSLATE(A676,""de"",""tr"")"),"şeker fosfat")</f>
        <v>şeker fosfat</v>
      </c>
    </row>
    <row r="677">
      <c r="A677" s="3" t="s">
        <v>677</v>
      </c>
      <c r="B677" s="4" t="str">
        <f>IFERROR(__xludf.DUMMYFUNCTION("GOOGLETRANSLATE(A677,""de"",""tr"")"),"diyabet")</f>
        <v>diyabet</v>
      </c>
    </row>
    <row r="678">
      <c r="A678" s="3" t="s">
        <v>678</v>
      </c>
      <c r="B678" s="4" t="str">
        <f>IFERROR(__xludf.DUMMYFUNCTION("GOOGLETRANSLATE(A678,""de"",""tr"")"),"şeker vergisi")</f>
        <v>şeker vergisi</v>
      </c>
    </row>
    <row r="679">
      <c r="A679" s="3" t="s">
        <v>679</v>
      </c>
      <c r="B679" s="4" t="str">
        <f>IFERROR(__xludf.DUMMYFUNCTION("GOOGLETRANSLATE(A679,""de"",""tr"")"),"fruktoz")</f>
        <v>fruktoz</v>
      </c>
    </row>
    <row r="680">
      <c r="A680" s="3" t="s">
        <v>680</v>
      </c>
      <c r="B680" s="4" t="str">
        <f>IFERROR(__xludf.DUMMYFUNCTION("GOOGLETRANSLATE(A680,""de"",""tr"")"),"kan şekeri")</f>
        <v>kan şekeri</v>
      </c>
    </row>
    <row r="681">
      <c r="A681" s="3" t="s">
        <v>681</v>
      </c>
      <c r="B681" s="4" t="str">
        <f>IFERROR(__xludf.DUMMYFUNCTION("GOOGLETRANSLATE(A681,""de"",""tr"")"),"Tarçın şeker")</f>
        <v>Tarçın şeker</v>
      </c>
    </row>
    <row r="682">
      <c r="A682" s="3" t="s">
        <v>682</v>
      </c>
      <c r="B682" s="4" t="str">
        <f>IFERROR(__xludf.DUMMYFUNCTION("GOOGLETRANSLATE(A682,""de"",""tr"")"),"şekerleme")</f>
        <v>şekerleme</v>
      </c>
    </row>
    <row r="683">
      <c r="A683" s="3" t="s">
        <v>683</v>
      </c>
      <c r="B683" s="4" t="str">
        <f>IFERROR(__xludf.DUMMYFUNCTION("GOOGLETRANSLATE(A683,""de"",""tr"")"),"şeker şapkası")</f>
        <v>şeker şapkası</v>
      </c>
    </row>
    <row r="684">
      <c r="A684" s="3" t="s">
        <v>684</v>
      </c>
      <c r="B684" s="4" t="str">
        <f>IFERROR(__xludf.DUMMYFUNCTION("GOOGLETRANSLATE(A684,""de"",""tr"")"),"seğirme")</f>
        <v>seğirme</v>
      </c>
    </row>
    <row r="685">
      <c r="A685" s="3" t="s">
        <v>685</v>
      </c>
      <c r="B685" s="4" t="str">
        <f>IFERROR(__xludf.DUMMYFUNCTION("GOOGLETRANSLATE(A685,""de"",""tr"")"),"şekersiz")</f>
        <v>şekersiz</v>
      </c>
    </row>
    <row r="686">
      <c r="A686" s="3" t="s">
        <v>686</v>
      </c>
      <c r="B686" s="4" t="str">
        <f>IFERROR(__xludf.DUMMYFUNCTION("GOOGLETRANSLATE(A686,""de"",""tr"")"),"şeker ekmeği")</f>
        <v>şeker ekmeği</v>
      </c>
    </row>
    <row r="687">
      <c r="A687" s="3" t="s">
        <v>687</v>
      </c>
      <c r="B687" s="4" t="str">
        <f>IFERROR(__xludf.DUMMYFUNCTION("GOOGLETRANSLATE(A687,""de"",""tr"")"),"Şeker")</f>
        <v>Şeker</v>
      </c>
    </row>
    <row r="688">
      <c r="A688" s="3" t="s">
        <v>688</v>
      </c>
      <c r="B688" s="4" t="str">
        <f>IFERROR(__xludf.DUMMYFUNCTION("GOOGLETRANSLATE(A688,""de"",""tr"")"),"şeker kaşık")</f>
        <v>şeker kaşık</v>
      </c>
    </row>
    <row r="689">
      <c r="A689" s="3" t="s">
        <v>689</v>
      </c>
      <c r="B689" s="4" t="str">
        <f>IFERROR(__xludf.DUMMYFUNCTION("GOOGLETRANSLATE(A689,""de"",""tr"")"),"hap")</f>
        <v>hap</v>
      </c>
    </row>
    <row r="690">
      <c r="A690" s="3" t="s">
        <v>690</v>
      </c>
      <c r="B690" s="4" t="str">
        <f>IFERROR(__xludf.DUMMYFUNCTION("GOOGLETRANSLATE(A690,""de"",""tr"")"),"Çin")</f>
        <v>Çin</v>
      </c>
    </row>
    <row r="691">
      <c r="A691" s="3" t="s">
        <v>691</v>
      </c>
      <c r="B691" s="4" t="str">
        <f>IFERROR(__xludf.DUMMYFUNCTION("GOOGLETRANSLATE(A691,""de"",""tr"")"),"Çince")</f>
        <v>Çince</v>
      </c>
    </row>
    <row r="692">
      <c r="A692" s="3" t="s">
        <v>692</v>
      </c>
      <c r="B692" s="4" t="str">
        <f>IFERROR(__xludf.DUMMYFUNCTION("GOOGLETRANSLATE(A692,""de"",""tr"")"),"Çinli")</f>
        <v>Çinli</v>
      </c>
    </row>
    <row r="693">
      <c r="A693" s="3" t="s">
        <v>693</v>
      </c>
      <c r="B693" s="4" t="str">
        <f>IFERROR(__xludf.DUMMYFUNCTION("GOOGLETRANSLATE(A693,""de"",""tr"")"),"Çin lâhanası")</f>
        <v>Çin lâhanası</v>
      </c>
    </row>
    <row r="694">
      <c r="A694" s="3" t="s">
        <v>694</v>
      </c>
      <c r="B694" s="4" t="str">
        <f>IFERROR(__xludf.DUMMYFUNCTION("GOOGLETRANSLATE(A694,""de"",""tr"")"),"Kuzey Çin")</f>
        <v>Kuzey Çin</v>
      </c>
    </row>
    <row r="695">
      <c r="A695" s="3" t="s">
        <v>695</v>
      </c>
      <c r="B695" s="4" t="str">
        <f>IFERROR(__xludf.DUMMYFUNCTION("GOOGLETRANSLATE(A695,""de"",""tr"")"),"taşçı")</f>
        <v>taşçı</v>
      </c>
    </row>
    <row r="696">
      <c r="A696" s="3" t="s">
        <v>696</v>
      </c>
      <c r="B696" s="4" t="str">
        <f>IFERROR(__xludf.DUMMYFUNCTION("GOOGLETRANSLATE(A696,""de"",""tr"")"),"GİBİ")</f>
        <v>GİBİ</v>
      </c>
    </row>
    <row r="697">
      <c r="A697" s="3" t="s">
        <v>697</v>
      </c>
      <c r="B697" s="4" t="str">
        <f>IFERROR(__xludf.DUMMYFUNCTION("GOOGLETRANSLATE(A697,""de"",""tr"")"),"eşek")</f>
        <v>eşek</v>
      </c>
    </row>
    <row r="698">
      <c r="A698" s="3" t="s">
        <v>698</v>
      </c>
      <c r="B698" s="4" t="str">
        <f>IFERROR(__xludf.DUMMYFUNCTION("GOOGLETRANSLATE(A698,""de"",""tr"")"),"Sol")</f>
        <v>Sol</v>
      </c>
    </row>
    <row r="699">
      <c r="A699" s="3" t="s">
        <v>699</v>
      </c>
      <c r="B699" s="4" t="str">
        <f>IFERROR(__xludf.DUMMYFUNCTION("GOOGLETRANSLATE(A699,""de"",""tr"")"),"ödemek")</f>
        <v>ödemek</v>
      </c>
    </row>
    <row r="700">
      <c r="A700" s="3" t="s">
        <v>700</v>
      </c>
      <c r="B700" s="4" t="str">
        <f>IFERROR(__xludf.DUMMYFUNCTION("GOOGLETRANSLATE(A700,""de"",""tr"")"),"Mareşal")</f>
        <v>Mareşal</v>
      </c>
    </row>
    <row r="701">
      <c r="A701" s="3" t="s">
        <v>701</v>
      </c>
      <c r="B701" s="4" t="str">
        <f>IFERROR(__xludf.DUMMYFUNCTION("GOOGLETRANSLATE(A701,""de"",""tr"")"),"sosyal bilim")</f>
        <v>sosyal bilim</v>
      </c>
    </row>
    <row r="702">
      <c r="A702" s="3" t="s">
        <v>702</v>
      </c>
      <c r="B702" s="4" t="str">
        <f>IFERROR(__xludf.DUMMYFUNCTION("GOOGLETRANSLATE(A702,""de"",""tr"")"),"Sosyal hizmet uzmanı")</f>
        <v>Sosyal hizmet uzmanı</v>
      </c>
    </row>
    <row r="703">
      <c r="A703" s="3" t="s">
        <v>703</v>
      </c>
      <c r="B703" s="4" t="str">
        <f>IFERROR(__xludf.DUMMYFUNCTION("GOOGLETRANSLATE(A703,""de"",""tr"")"),"sosyal")</f>
        <v>sosyal</v>
      </c>
    </row>
    <row r="704">
      <c r="A704" s="3" t="s">
        <v>704</v>
      </c>
      <c r="B704" s="4" t="str">
        <f>IFERROR(__xludf.DUMMYFUNCTION("GOOGLETRANSLATE(A704,""de"",""tr"")"),"sosyal parazit")</f>
        <v>sosyal parazit</v>
      </c>
    </row>
    <row r="705">
      <c r="A705" s="3" t="s">
        <v>705</v>
      </c>
      <c r="B705" s="4" t="str">
        <f>IFERROR(__xludf.DUMMYFUNCTION("GOOGLETRANSLATE(A705,""de"",""tr"")"),"antisosyal")</f>
        <v>antisosyal</v>
      </c>
    </row>
    <row r="706">
      <c r="A706" s="3" t="s">
        <v>706</v>
      </c>
      <c r="B706" s="4" t="str">
        <f>IFERROR(__xludf.DUMMYFUNCTION("GOOGLETRANSLATE(A706,""de"",""tr"")"),"sosyal Psikoloji")</f>
        <v>sosyal Psikoloji</v>
      </c>
    </row>
    <row r="707">
      <c r="A707" s="3" t="s">
        <v>707</v>
      </c>
      <c r="B707" s="4" t="str">
        <f>IFERROR(__xludf.DUMMYFUNCTION("GOOGLETRANSLATE(A707,""de"",""tr"")"),"antisosyal")</f>
        <v>antisosyal</v>
      </c>
    </row>
    <row r="708">
      <c r="A708" s="3" t="s">
        <v>708</v>
      </c>
      <c r="B708" s="4" t="str">
        <f>IFERROR(__xludf.DUMMYFUNCTION("GOOGLETRANSLATE(A708,""de"",""tr"")"),"antisosyal")</f>
        <v>antisosyal</v>
      </c>
    </row>
    <row r="709">
      <c r="A709" s="3" t="s">
        <v>709</v>
      </c>
      <c r="B709" s="4" t="str">
        <f>IFERROR(__xludf.DUMMYFUNCTION("GOOGLETRANSLATE(A709,""de"",""tr"")"),"psikososyal")</f>
        <v>psikososyal</v>
      </c>
    </row>
    <row r="710">
      <c r="A710" s="3" t="s">
        <v>710</v>
      </c>
      <c r="B710" s="4" t="str">
        <f>IFERROR(__xludf.DUMMYFUNCTION("GOOGLETRANSLATE(A710,""de"",""tr"")"),"Sosyal güvenlik bağışları")</f>
        <v>Sosyal güvenlik bağışları</v>
      </c>
    </row>
    <row r="711">
      <c r="A711" s="3" t="s">
        <v>711</v>
      </c>
      <c r="B711" s="4" t="str">
        <f>IFERROR(__xludf.DUMMYFUNCTION("GOOGLETRANSLATE(A711,""de"",""tr"")"),"sosyal demokrat")</f>
        <v>sosyal demokrat</v>
      </c>
    </row>
    <row r="712">
      <c r="A712" s="3" t="s">
        <v>712</v>
      </c>
      <c r="B712" s="4" t="str">
        <f>IFERROR(__xludf.DUMMYFUNCTION("GOOGLETRANSLATE(A712,""de"",""tr"")"),"Sosyal olarak kabul edilebilir")</f>
        <v>Sosyal olarak kabul edilebilir</v>
      </c>
    </row>
    <row r="713">
      <c r="A713" s="3" t="s">
        <v>713</v>
      </c>
      <c r="B713" s="4" t="str">
        <f>IFERROR(__xludf.DUMMYFUNCTION("GOOGLETRANSLATE(A713,""de"",""tr"")"),"Sosyal Turizm")</f>
        <v>Sosyal Turizm</v>
      </c>
    </row>
    <row r="714">
      <c r="A714" s="3" t="s">
        <v>714</v>
      </c>
      <c r="B714" s="4" t="str">
        <f>IFERROR(__xludf.DUMMYFUNCTION("GOOGLETRANSLATE(A714,""de"",""tr"")"),"sosyal")</f>
        <v>sosyal</v>
      </c>
    </row>
    <row r="715">
      <c r="A715" s="3" t="s">
        <v>715</v>
      </c>
      <c r="B715" s="4" t="str">
        <f>IFERROR(__xludf.DUMMYFUNCTION("GOOGLETRANSLATE(A715,""de"",""tr"")"),"Ölçek")</f>
        <v>Ölçek</v>
      </c>
    </row>
    <row r="716">
      <c r="A716" s="3" t="s">
        <v>716</v>
      </c>
      <c r="B716" s="4" t="str">
        <f>IFERROR(__xludf.DUMMYFUNCTION("GOOGLETRANSLATE(A716,""de"",""tr"")"),"eritme peyniri")</f>
        <v>eritme peyniri</v>
      </c>
    </row>
    <row r="717">
      <c r="A717" s="3" t="s">
        <v>717</v>
      </c>
      <c r="B717" s="4" t="str">
        <f>IFERROR(__xludf.DUMMYFUNCTION("GOOGLETRANSLATE(A717,""de"",""tr"")"),"rokfor")</f>
        <v>rokfor</v>
      </c>
    </row>
    <row r="718">
      <c r="A718" s="3" t="s">
        <v>718</v>
      </c>
      <c r="B718" s="4" t="str">
        <f>IFERROR(__xludf.DUMMYFUNCTION("GOOGLETRANSLATE(A718,""de"",""tr"")"),"kalıba dökmek")</f>
        <v>kalıba dökmek</v>
      </c>
    </row>
    <row r="719">
      <c r="A719" s="3" t="s">
        <v>719</v>
      </c>
      <c r="B719" s="4" t="str">
        <f>IFERROR(__xludf.DUMMYFUNCTION("GOOGLETRANSLATE(A719,""de"",""tr"")"),"rulo Köfte")</f>
        <v>rulo Köfte</v>
      </c>
    </row>
    <row r="720">
      <c r="A720" s="3" t="s">
        <v>720</v>
      </c>
      <c r="B720" s="4" t="str">
        <f>IFERROR(__xludf.DUMMYFUNCTION("GOOGLETRANSLATE(A720,""de"",""tr"")"),"madema peyniri")</f>
        <v>madema peyniri</v>
      </c>
    </row>
    <row r="721">
      <c r="A721" s="3" t="s">
        <v>721</v>
      </c>
      <c r="B721" s="4" t="str">
        <f>IFERROR(__xludf.DUMMYFUNCTION("GOOGLETRANSLATE(A721,""de"",""tr"")"),"akar peyniri")</f>
        <v>akar peyniri</v>
      </c>
    </row>
    <row r="722">
      <c r="A722" s="3" t="s">
        <v>722</v>
      </c>
      <c r="B722" s="4" t="str">
        <f>IFERROR(__xludf.DUMMYFUNCTION("GOOGLETRANSLATE(A722,""de"",""tr"")"),"peynir hecesi")</f>
        <v>peynir hecesi</v>
      </c>
    </row>
    <row r="723">
      <c r="A723" s="3" t="s">
        <v>723</v>
      </c>
      <c r="B723" s="4" t="str">
        <f>IFERROR(__xludf.DUMMYFUNCTION("GOOGLETRANSLATE(A723,""de"",""tr"")"),"peynir")</f>
        <v>peynir</v>
      </c>
    </row>
    <row r="724">
      <c r="A724" s="3" t="s">
        <v>724</v>
      </c>
      <c r="B724" s="4" t="str">
        <f>IFERROR(__xludf.DUMMYFUNCTION("GOOGLETRANSLATE(A724,""de"",""tr"")"),"peynir")</f>
        <v>peynir</v>
      </c>
    </row>
    <row r="725">
      <c r="A725" s="3" t="s">
        <v>725</v>
      </c>
      <c r="B725" s="4" t="str">
        <f>IFERROR(__xludf.DUMMYFUNCTION("GOOGLETRANSLATE(A725,""de"",""tr"")"),"krem peynir")</f>
        <v>krem peynir</v>
      </c>
    </row>
    <row r="726">
      <c r="A726" s="3" t="s">
        <v>726</v>
      </c>
      <c r="B726" s="4" t="str">
        <f>IFERROR(__xludf.DUMMYFUNCTION("GOOGLETRANSLATE(A726,""de"",""tr"")"),"süzme peynir")</f>
        <v>süzme peynir</v>
      </c>
    </row>
    <row r="727">
      <c r="A727" s="3" t="s">
        <v>727</v>
      </c>
      <c r="B727" s="4" t="str">
        <f>IFERROR(__xludf.DUMMYFUNCTION("GOOGLETRANSLATE(A727,""de"",""tr"")"),"Üç -kese")</f>
        <v>Üç -kese</v>
      </c>
    </row>
    <row r="728">
      <c r="A728" s="3" t="s">
        <v>728</v>
      </c>
      <c r="B728" s="4" t="str">
        <f>IFERROR(__xludf.DUMMYFUNCTION("GOOGLETRANSLATE(A728,""de"",""tr"")"),"peynir")</f>
        <v>peynir</v>
      </c>
    </row>
    <row r="729">
      <c r="A729" s="3" t="s">
        <v>729</v>
      </c>
      <c r="B729" s="4" t="str">
        <f>IFERROR(__xludf.DUMMYFUNCTION("GOOGLETRANSLATE(A729,""de"",""tr"")"),"sert peynir")</f>
        <v>sert peynir</v>
      </c>
    </row>
    <row r="730">
      <c r="A730" s="3" t="s">
        <v>730</v>
      </c>
      <c r="B730" s="4" t="str">
        <f>IFERROR(__xludf.DUMMYFUNCTION("GOOGLETRANSLATE(A730,""de"",""tr"")"),"Peynir Kesmek")</f>
        <v>Peynir Kesmek</v>
      </c>
    </row>
    <row r="731">
      <c r="A731" s="3" t="s">
        <v>731</v>
      </c>
      <c r="B731" s="4" t="str">
        <f>IFERROR(__xludf.DUMMYFUNCTION("GOOGLETRANSLATE(A731,""de"",""tr"")"),"yumuşak peynir")</f>
        <v>yumuşak peynir</v>
      </c>
    </row>
    <row r="732">
      <c r="A732" s="3" t="s">
        <v>732</v>
      </c>
      <c r="B732" s="4" t="str">
        <f>IFERROR(__xludf.DUMMYFUNCTION("GOOGLETRANSLATE(A732,""de"",""tr"")"),"peynir tabağı")</f>
        <v>peynir tabağı</v>
      </c>
    </row>
    <row r="733">
      <c r="A733" s="3" t="s">
        <v>733</v>
      </c>
      <c r="B733" s="4" t="str">
        <f>IFERROR(__xludf.DUMMYFUNCTION("GOOGLETRANSLATE(A733,""de"",""tr"")"),"tereyağı peyniri")</f>
        <v>tereyağı peyniri</v>
      </c>
    </row>
    <row r="734">
      <c r="A734" s="3" t="s">
        <v>734</v>
      </c>
      <c r="B734" s="4" t="str">
        <f>IFERROR(__xludf.DUMMYFUNCTION("GOOGLETRANSLATE(A734,""de"",""tr"")"),"peynir diski")</f>
        <v>peynir diski</v>
      </c>
    </row>
    <row r="735">
      <c r="A735" s="3" t="s">
        <v>735</v>
      </c>
      <c r="B735" s="4" t="str">
        <f>IFERROR(__xludf.DUMMYFUNCTION("GOOGLETRANSLATE(A735,""de"",""tr"")"),"peynir")</f>
        <v>peynir</v>
      </c>
    </row>
    <row r="736">
      <c r="A736" s="3" t="s">
        <v>736</v>
      </c>
      <c r="B736" s="4" t="str">
        <f>IFERROR(__xludf.DUMMYFUNCTION("GOOGLETRANSLATE(A736,""de"",""tr"")"),"peynir ekmek")</f>
        <v>peynir ekmek</v>
      </c>
    </row>
    <row r="737">
      <c r="A737" s="3" t="s">
        <v>737</v>
      </c>
      <c r="B737" s="4" t="str">
        <f>IFERROR(__xludf.DUMMYFUNCTION("GOOGLETRANSLATE(A737,""de"",""tr"")"),"peynir uçağı")</f>
        <v>peynir uçağı</v>
      </c>
    </row>
    <row r="738">
      <c r="A738" s="3" t="s">
        <v>738</v>
      </c>
      <c r="B738" s="4" t="str">
        <f>IFERROR(__xludf.DUMMYFUNCTION("GOOGLETRANSLATE(A738,""de"",""tr"")"),"peynir bezi")</f>
        <v>peynir bezi</v>
      </c>
    </row>
    <row r="739">
      <c r="A739" s="3" t="s">
        <v>739</v>
      </c>
      <c r="B739" s="4" t="str">
        <f>IFERROR(__xludf.DUMMYFUNCTION("GOOGLETRANSLATE(A739,""de"",""tr"")"),"peynir kutusu")</f>
        <v>peynir kutusu</v>
      </c>
    </row>
    <row r="740">
      <c r="A740" s="3" t="s">
        <v>740</v>
      </c>
      <c r="B740" s="4" t="str">
        <f>IFERROR(__xludf.DUMMYFUNCTION("GOOGLETRANSLATE(A740,""de"",""tr"")"),"Keçi peyniri")</f>
        <v>Keçi peyniri</v>
      </c>
    </row>
    <row r="741">
      <c r="A741" s="3" t="s">
        <v>741</v>
      </c>
      <c r="B741" s="4" t="str">
        <f>IFERROR(__xludf.DUMMYFUNCTION("GOOGLETRANSLATE(A741,""de"",""tr"")"),"koyun peyniri")</f>
        <v>koyun peyniri</v>
      </c>
    </row>
    <row r="742">
      <c r="A742" s="3" t="s">
        <v>742</v>
      </c>
      <c r="B742" s="4" t="str">
        <f>IFERROR(__xludf.DUMMYFUNCTION("GOOGLETRANSLATE(A742,""de"",""tr"")"),"inek peyniri")</f>
        <v>inek peyniri</v>
      </c>
    </row>
    <row r="743">
      <c r="A743" s="3" t="s">
        <v>743</v>
      </c>
      <c r="B743" s="4" t="str">
        <f>IFERROR(__xludf.DUMMYFUNCTION("GOOGLETRANSLATE(A743,""de"",""tr"")"),"koyun peyniri")</f>
        <v>koyun peyniri</v>
      </c>
    </row>
    <row r="744">
      <c r="A744" s="3" t="s">
        <v>744</v>
      </c>
      <c r="B744" s="4" t="str">
        <f>IFERROR(__xludf.DUMMYFUNCTION("GOOGLETRANSLATE(A744,""de"",""tr"")"),"peynir")</f>
        <v>peynir</v>
      </c>
    </row>
    <row r="745">
      <c r="A745" s="3" t="s">
        <v>745</v>
      </c>
      <c r="B745" s="4" t="str">
        <f>IFERROR(__xludf.DUMMYFUNCTION("GOOGLETRANSLATE(A745,""de"",""tr"")"),"manda peyniri")</f>
        <v>manda peyniri</v>
      </c>
    </row>
    <row r="746">
      <c r="A746" s="3" t="s">
        <v>746</v>
      </c>
      <c r="B746" s="4" t="str">
        <f>IFERROR(__xludf.DUMMYFUNCTION("GOOGLETRANSLATE(A746,""de"",""tr"")"),"peynir")</f>
        <v>peynir</v>
      </c>
    </row>
    <row r="747">
      <c r="A747" s="3" t="s">
        <v>747</v>
      </c>
      <c r="B747" s="4" t="str">
        <f>IFERROR(__xludf.DUMMYFUNCTION("GOOGLETRANSLATE(A747,""de"",""tr"")"),"et peyniri")</f>
        <v>et peyniri</v>
      </c>
    </row>
    <row r="748">
      <c r="A748" s="3" t="s">
        <v>748</v>
      </c>
      <c r="B748" s="4" t="str">
        <f>IFERROR(__xludf.DUMMYFUNCTION("GOOGLETRANSLATE(A748,""de"",""tr"")"),"püskürtme peyniri")</f>
        <v>püskürtme peyniri</v>
      </c>
    </row>
    <row r="749">
      <c r="A749" s="3" t="s">
        <v>749</v>
      </c>
      <c r="B749" s="4" t="str">
        <f>IFERROR(__xludf.DUMMYFUNCTION("GOOGLETRANSLATE(A749,""de"",""tr"")"),"peynir")</f>
        <v>peynir</v>
      </c>
    </row>
    <row r="750">
      <c r="A750" s="3" t="s">
        <v>750</v>
      </c>
      <c r="B750" s="4" t="str">
        <f>IFERROR(__xludf.DUMMYFUNCTION("GOOGLETRANSLATE(A750,""de"",""tr"")"),"peynir bıçağı")</f>
        <v>peynir bıçağı</v>
      </c>
    </row>
    <row r="751">
      <c r="A751" s="3" t="s">
        <v>751</v>
      </c>
      <c r="B751" s="4" t="str">
        <f>IFERROR(__xludf.DUMMYFUNCTION("GOOGLETRANSLATE(A751,""de"",""tr"")"),"Lamba")</f>
        <v>Lamba</v>
      </c>
    </row>
    <row r="752">
      <c r="A752" s="3" t="s">
        <v>752</v>
      </c>
      <c r="B752" s="4" t="str">
        <f>IFERROR(__xludf.DUMMYFUNCTION("GOOGLETRANSLATE(A752,""de"",""tr"")"),"engellemek")</f>
        <v>engellemek</v>
      </c>
    </row>
    <row r="753">
      <c r="A753" s="3" t="s">
        <v>753</v>
      </c>
      <c r="B753" s="4" t="str">
        <f>IFERROR(__xludf.DUMMYFUNCTION("GOOGLETRANSLATE(A753,""de"",""tr"")"),"Engellemek")</f>
        <v>Engellemek</v>
      </c>
    </row>
    <row r="754">
      <c r="A754" s="3" t="s">
        <v>754</v>
      </c>
      <c r="B754" s="4" t="str">
        <f>IFERROR(__xludf.DUMMYFUNCTION("GOOGLETRANSLATE(A754,""de"",""tr"")"),"etimolojik")</f>
        <v>etimolojik</v>
      </c>
    </row>
    <row r="755">
      <c r="A755" s="3" t="s">
        <v>755</v>
      </c>
      <c r="B755" s="4" t="str">
        <f>IFERROR(__xludf.DUMMYFUNCTION("GOOGLETRANSLATE(A755,""de"",""tr"")"),"halk etimolojisi")</f>
        <v>halk etimolojisi</v>
      </c>
    </row>
    <row r="756">
      <c r="A756" s="3" t="s">
        <v>756</v>
      </c>
      <c r="B756" s="4" t="str">
        <f>IFERROR(__xludf.DUMMYFUNCTION("GOOGLETRANSLATE(A756,""de"",""tr"")"),"etimolojikleştirmek")</f>
        <v>etimolojikleştirmek</v>
      </c>
    </row>
    <row r="757">
      <c r="A757" s="3" t="s">
        <v>757</v>
      </c>
      <c r="B757" s="4" t="str">
        <f>IFERROR(__xludf.DUMMYFUNCTION("GOOGLETRANSLATE(A757,""de"",""tr"")"),"şirket")</f>
        <v>şirket</v>
      </c>
    </row>
    <row r="758">
      <c r="A758" s="3" t="s">
        <v>758</v>
      </c>
      <c r="B758" s="4" t="str">
        <f>IFERROR(__xludf.DUMMYFUNCTION("GOOGLETRANSLATE(A758,""de"",""tr"")"),"kaynak metin")</f>
        <v>kaynak metin</v>
      </c>
    </row>
    <row r="759">
      <c r="A759" s="3" t="s">
        <v>759</v>
      </c>
      <c r="B759" s="4" t="str">
        <f>IFERROR(__xludf.DUMMYFUNCTION("GOOGLETRANSLATE(A759,""de"",""tr"")"),"şarkı sözleri")</f>
        <v>şarkı sözleri</v>
      </c>
    </row>
    <row r="760">
      <c r="A760" s="3" t="s">
        <v>760</v>
      </c>
      <c r="B760" s="4" t="str">
        <f>IFERROR(__xludf.DUMMYFUNCTION("GOOGLETRANSLATE(A760,""de"",""tr"")"),"metin eleştirisi")</f>
        <v>metin eleştirisi</v>
      </c>
    </row>
    <row r="761">
      <c r="A761" s="3" t="s">
        <v>761</v>
      </c>
      <c r="B761" s="4" t="str">
        <f>IFERROR(__xludf.DUMMYFUNCTION("GOOGLETRANSLATE(A761,""de"",""tr"")"),"metin tanıma")</f>
        <v>metin tanıma</v>
      </c>
    </row>
    <row r="762">
      <c r="A762" s="3" t="s">
        <v>762</v>
      </c>
      <c r="B762" s="4" t="str">
        <f>IFERROR(__xludf.DUMMYFUNCTION("GOOGLETRANSLATE(A762,""de"",""tr"")"),"şarkı sözleri")</f>
        <v>şarkı sözleri</v>
      </c>
    </row>
    <row r="763">
      <c r="A763" s="3" t="s">
        <v>763</v>
      </c>
      <c r="B763" s="4" t="str">
        <f>IFERROR(__xludf.DUMMYFUNCTION("GOOGLETRANSLATE(A763,""de"",""tr"")"),"çalışan metin")</f>
        <v>çalışan metin</v>
      </c>
    </row>
    <row r="764">
      <c r="A764" s="3" t="s">
        <v>764</v>
      </c>
      <c r="B764" s="4" t="str">
        <f>IFERROR(__xludf.DUMMYFUNCTION("GOOGLETRANSLATE(A764,""de"",""tr"")"),"boşluk metni")</f>
        <v>boşluk metni</v>
      </c>
    </row>
    <row r="765">
      <c r="A765" s="3" t="s">
        <v>765</v>
      </c>
      <c r="B765" s="4" t="str">
        <f>IFERROR(__xludf.DUMMYFUNCTION("GOOGLETRANSLATE(A765,""de"",""tr"")"),"bulanık")</f>
        <v>bulanık</v>
      </c>
    </row>
    <row r="766">
      <c r="A766" s="3" t="s">
        <v>766</v>
      </c>
      <c r="B766" s="4" t="str">
        <f>IFERROR(__xludf.DUMMYFUNCTION("GOOGLETRANSLATE(A766,""de"",""tr"")"),"orjinal metin")</f>
        <v>orjinal metin</v>
      </c>
    </row>
    <row r="767">
      <c r="A767" s="3" t="s">
        <v>767</v>
      </c>
      <c r="B767" s="4" t="str">
        <f>IFERROR(__xludf.DUMMYFUNCTION("GOOGLETRANSLATE(A767,""de"",""tr"")"),"metin")</f>
        <v>metin</v>
      </c>
    </row>
    <row r="768">
      <c r="A768" s="3" t="s">
        <v>768</v>
      </c>
      <c r="B768" s="4" t="str">
        <f>IFERROR(__xludf.DUMMYFUNCTION("GOOGLETRANSLATE(A768,""de"",""tr"")"),"Metin -Kritik")</f>
        <v>Metin -Kritik</v>
      </c>
    </row>
    <row r="769">
      <c r="A769" s="3" t="s">
        <v>769</v>
      </c>
      <c r="B769" s="4" t="str">
        <f>IFERROR(__xludf.DUMMYFUNCTION("GOOGLETRANSLATE(A769,""de"",""tr"")"),"Mengext")</f>
        <v>Mengext</v>
      </c>
    </row>
    <row r="770">
      <c r="A770" s="3" t="s">
        <v>770</v>
      </c>
      <c r="B770" s="4" t="str">
        <f>IFERROR(__xludf.DUMMYFUNCTION("GOOGLETRANSLATE(A770,""de"",""tr"")"),"metin analizi")</f>
        <v>metin analizi</v>
      </c>
    </row>
    <row r="771">
      <c r="A771" s="3" t="s">
        <v>771</v>
      </c>
      <c r="B771" s="4" t="str">
        <f>IFERROR(__xludf.DUMMYFUNCTION("GOOGLETRANSLATE(A771,""de"",""tr"")"),"düz metin")</f>
        <v>düz metin</v>
      </c>
    </row>
    <row r="772">
      <c r="A772" s="3" t="s">
        <v>772</v>
      </c>
      <c r="B772" s="4" t="str">
        <f>IFERROR(__xludf.DUMMYFUNCTION("GOOGLETRANSLATE(A772,""de"",""tr"")"),"metin modülü")</f>
        <v>metin modülü</v>
      </c>
    </row>
    <row r="773">
      <c r="A773" s="3" t="s">
        <v>773</v>
      </c>
      <c r="B773" s="4" t="str">
        <f>IFERROR(__xludf.DUMMYFUNCTION("GOOGLETRANSLATE(A773,""de"",""tr"")"),"işletim sistemi")</f>
        <v>işletim sistemi</v>
      </c>
    </row>
    <row r="774">
      <c r="A774" s="3" t="s">
        <v>774</v>
      </c>
      <c r="B774" s="4" t="str">
        <f>IFERROR(__xludf.DUMMYFUNCTION("GOOGLETRANSLATE(A774,""de"",""tr"")"),"Güneş Sistemi")</f>
        <v>Güneş Sistemi</v>
      </c>
    </row>
    <row r="775">
      <c r="A775" s="3" t="s">
        <v>775</v>
      </c>
      <c r="B775" s="4" t="str">
        <f>IFERROR(__xludf.DUMMYFUNCTION("GOOGLETRANSLATE(A775,""de"",""tr"")"),"periyodik")</f>
        <v>periyodik</v>
      </c>
    </row>
    <row r="776">
      <c r="A776" s="3" t="s">
        <v>776</v>
      </c>
      <c r="B776" s="4" t="str">
        <f>IFERROR(__xludf.DUMMYFUNCTION("GOOGLETRANSLATE(A776,""de"",""tr"")"),"Yıldız sistemi")</f>
        <v>Yıldız sistemi</v>
      </c>
    </row>
    <row r="777">
      <c r="A777" s="3" t="s">
        <v>777</v>
      </c>
      <c r="B777" s="4" t="str">
        <f>IFERROR(__xludf.DUMMYFUNCTION("GOOGLETRANSLATE(A777,""de"",""tr"")"),"ekosistem")</f>
        <v>ekosistem</v>
      </c>
    </row>
    <row r="778">
      <c r="A778" s="3" t="s">
        <v>778</v>
      </c>
      <c r="B778" s="4" t="str">
        <f>IFERROR(__xludf.DUMMYFUNCTION("GOOGLETRANSLATE(A778,""de"",""tr"")"),"kartopu sistemi")</f>
        <v>kartopu sistemi</v>
      </c>
    </row>
    <row r="779">
      <c r="A779" s="3" t="s">
        <v>779</v>
      </c>
      <c r="B779" s="4" t="str">
        <f>IFERROR(__xludf.DUMMYFUNCTION("GOOGLETRANSLATE(A779,""de"",""tr"")"),"gergin sistem")</f>
        <v>gergin sistem</v>
      </c>
    </row>
    <row r="780">
      <c r="A780" s="3" t="s">
        <v>780</v>
      </c>
      <c r="B780" s="4" t="str">
        <f>IFERROR(__xludf.DUMMYFUNCTION("GOOGLETRANSLATE(A780,""de"",""tr"")"),"bağışıklık sistemi")</f>
        <v>bağışıklık sistemi</v>
      </c>
    </row>
    <row r="781">
      <c r="A781" s="3" t="s">
        <v>781</v>
      </c>
      <c r="B781" s="4" t="str">
        <f>IFERROR(__xludf.DUMMYFUNCTION("GOOGLETRANSLATE(A781,""de"",""tr"")"),"lenf sistemi")</f>
        <v>lenf sistemi</v>
      </c>
    </row>
    <row r="782">
      <c r="A782" s="3" t="s">
        <v>782</v>
      </c>
      <c r="B782" s="4" t="str">
        <f>IFERROR(__xludf.DUMMYFUNCTION("GOOGLETRANSLATE(A782,""de"",""tr"")"),"İşletim sistemi çekirdeği")</f>
        <v>İşletim sistemi çekirdeği</v>
      </c>
    </row>
    <row r="783">
      <c r="A783" s="3" t="s">
        <v>783</v>
      </c>
      <c r="B783" s="4" t="str">
        <f>IFERROR(__xludf.DUMMYFUNCTION("GOOGLETRANSLATE(A783,""de"",""tr"")"),"sayı sistemi")</f>
        <v>sayı sistemi</v>
      </c>
    </row>
    <row r="784">
      <c r="A784" s="3" t="s">
        <v>784</v>
      </c>
      <c r="B784" s="4" t="str">
        <f>IFERROR(__xludf.DUMMYFUNCTION("GOOGLETRANSLATE(A784,""de"",""tr"")"),"enerji sistemi")</f>
        <v>enerji sistemi</v>
      </c>
    </row>
    <row r="785">
      <c r="A785" s="3" t="s">
        <v>785</v>
      </c>
      <c r="B785" s="4" t="str">
        <f>IFERROR(__xludf.DUMMYFUNCTION("GOOGLETRANSLATE(A785,""de"",""tr"")"),"sağlık sistemi")</f>
        <v>sağlık sistemi</v>
      </c>
    </row>
    <row r="786">
      <c r="A786" s="3" t="s">
        <v>786</v>
      </c>
      <c r="B786" s="4" t="str">
        <f>IFERROR(__xludf.DUMMYFUNCTION("GOOGLETRANSLATE(A786,""de"",""tr"")"),"floem")</f>
        <v>floem</v>
      </c>
    </row>
    <row r="787">
      <c r="A787" s="3" t="s">
        <v>787</v>
      </c>
      <c r="B787" s="4" t="str">
        <f>IFERROR(__xludf.DUMMYFUNCTION("GOOGLETRANSLATE(A787,""de"",""tr"")"),"genel sistem")</f>
        <v>genel sistem</v>
      </c>
    </row>
    <row r="788">
      <c r="A788" s="3" t="s">
        <v>788</v>
      </c>
      <c r="B788" s="4" t="str">
        <f>IFERROR(__xludf.DUMMYFUNCTION("GOOGLETRANSLATE(A788,""de"",""tr"")"),"kristal sistemi")</f>
        <v>kristal sistemi</v>
      </c>
    </row>
    <row r="789">
      <c r="A789" s="3" t="s">
        <v>789</v>
      </c>
      <c r="B789" s="4" t="str">
        <f>IFERROR(__xludf.DUMMYFUNCTION("GOOGLETRANSLATE(A789,""de"",""tr"")"),"sürüş sistemi")</f>
        <v>sürüş sistemi</v>
      </c>
    </row>
    <row r="790">
      <c r="A790" s="3" t="s">
        <v>790</v>
      </c>
      <c r="B790" s="4" t="str">
        <f>IFERROR(__xludf.DUMMYFUNCTION("GOOGLETRANSLATE(A790,""de"",""tr"")"),"yardım sistemi")</f>
        <v>yardım sistemi</v>
      </c>
    </row>
    <row r="791">
      <c r="A791" s="3" t="s">
        <v>791</v>
      </c>
      <c r="B791" s="4" t="str">
        <f>IFERROR(__xludf.DUMMYFUNCTION("GOOGLETRANSLATE(A791,""de"",""tr"")"),"Veritabanı Yönetim sistemi")</f>
        <v>Veritabanı Yönetim sistemi</v>
      </c>
    </row>
    <row r="792">
      <c r="A792" s="3" t="s">
        <v>792</v>
      </c>
      <c r="B792" s="4" t="str">
        <f>IFERROR(__xludf.DUMMYFUNCTION("GOOGLETRANSLATE(A792,""de"",""tr"")"),"koordinat sistemi")</f>
        <v>koordinat sistemi</v>
      </c>
    </row>
    <row r="793">
      <c r="A793" s="3" t="s">
        <v>793</v>
      </c>
      <c r="B793" s="4" t="str">
        <f>IFERROR(__xludf.DUMMYFUNCTION("GOOGLETRANSLATE(A793,""de"",""tr"")"),"gezegen sistemi")</f>
        <v>gezegen sistemi</v>
      </c>
    </row>
    <row r="794">
      <c r="A794" s="3" t="s">
        <v>794</v>
      </c>
      <c r="B794" s="4" t="str">
        <f>IFERROR(__xludf.DUMMYFUNCTION("GOOGLETRANSLATE(A794,""de"",""tr"")"),"sindirim sistemi")</f>
        <v>sindirim sistemi</v>
      </c>
    </row>
    <row r="795">
      <c r="A795" s="3" t="s">
        <v>795</v>
      </c>
      <c r="B795" s="4" t="str">
        <f>IFERROR(__xludf.DUMMYFUNCTION("GOOGLETRANSLATE(A795,""de"",""tr"")"),"ses sistemi")</f>
        <v>ses sistemi</v>
      </c>
    </row>
    <row r="796">
      <c r="A796" s="3" t="s">
        <v>796</v>
      </c>
      <c r="B796" s="4" t="str">
        <f>IFERROR(__xludf.DUMMYFUNCTION("GOOGLETRANSLATE(A796,""de"",""tr"")"),"Merkezi sinir sistemi")</f>
        <v>Merkezi sinir sistemi</v>
      </c>
    </row>
    <row r="797">
      <c r="A797" s="3" t="s">
        <v>797</v>
      </c>
      <c r="B797" s="4" t="str">
        <f>IFERROR(__xludf.DUMMYFUNCTION("GOOGLETRANSLATE(A797,""de"",""tr"")"),"nanosistem")</f>
        <v>nanosistem</v>
      </c>
    </row>
    <row r="798">
      <c r="A798" s="3" t="s">
        <v>798</v>
      </c>
      <c r="B798" s="4" t="str">
        <f>IFERROR(__xludf.DUMMYFUNCTION("GOOGLETRANSLATE(A798,""de"",""tr"")"),"Çapraz Sistem")</f>
        <v>Çapraz Sistem</v>
      </c>
    </row>
    <row r="799">
      <c r="A799" s="3" t="s">
        <v>799</v>
      </c>
      <c r="B799" s="4" t="str">
        <f>IFERROR(__xludf.DUMMYFUNCTION("GOOGLETRANSLATE(A799,""de"",""tr"")"),"sistemik")</f>
        <v>sistemik</v>
      </c>
    </row>
    <row r="800">
      <c r="A800" s="3" t="s">
        <v>800</v>
      </c>
      <c r="B800" s="4" t="str">
        <f>IFERROR(__xludf.DUMMYFUNCTION("GOOGLETRANSLATE(A800,""de"",""tr"")"),"Sistem -uyumlu")</f>
        <v>Sistem -uyumlu</v>
      </c>
    </row>
    <row r="801">
      <c r="A801" s="3" t="s">
        <v>801</v>
      </c>
      <c r="B801" s="4" t="str">
        <f>IFERROR(__xludf.DUMMYFUNCTION("GOOGLETRANSLATE(A801,""de"",""tr"")"),"sistemsiz")</f>
        <v>sistemsiz</v>
      </c>
    </row>
    <row r="802">
      <c r="A802" s="3" t="s">
        <v>802</v>
      </c>
      <c r="B802" s="4" t="str">
        <f>IFERROR(__xludf.DUMMYFUNCTION("GOOGLETRANSLATE(A802,""de"",""tr"")"),"sistemoid")</f>
        <v>sistemoid</v>
      </c>
    </row>
    <row r="803">
      <c r="A803" s="3" t="s">
        <v>803</v>
      </c>
      <c r="B803" s="4" t="str">
        <f>IFERROR(__xludf.DUMMYFUNCTION("GOOGLETRANSLATE(A803,""de"",""tr"")"),"geniş sistem")</f>
        <v>geniş sistem</v>
      </c>
    </row>
    <row r="804">
      <c r="A804" s="3" t="s">
        <v>804</v>
      </c>
      <c r="B804" s="4" t="str">
        <f>IFERROR(__xludf.DUMMYFUNCTION("GOOGLETRANSLATE(A804,""de"",""tr"")"),"Tampon sistemi")</f>
        <v>Tampon sistemi</v>
      </c>
    </row>
    <row r="805">
      <c r="A805" s="3" t="s">
        <v>805</v>
      </c>
      <c r="B805" s="4" t="str">
        <f>IFERROR(__xludf.DUMMYFUNCTION("GOOGLETRANSLATE(A805,""de"",""tr"")"),"ondalık sistem")</f>
        <v>ondalık sistem</v>
      </c>
    </row>
    <row r="806">
      <c r="A806" s="3" t="s">
        <v>806</v>
      </c>
      <c r="B806" s="4" t="str">
        <f>IFERROR(__xludf.DUMMYFUNCTION("GOOGLETRANSLATE(A806,""de"",""tr"")"),"onaltılık sistem")</f>
        <v>onaltılık sistem</v>
      </c>
    </row>
    <row r="807">
      <c r="A807" s="3" t="s">
        <v>807</v>
      </c>
      <c r="B807" s="4" t="str">
        <f>IFERROR(__xludf.DUMMYFUNCTION("GOOGLETRANSLATE(A807,""de"",""tr"")"),"Sistem hatası")</f>
        <v>Sistem hatası</v>
      </c>
    </row>
    <row r="808">
      <c r="A808" s="3" t="s">
        <v>808</v>
      </c>
      <c r="B808" s="4" t="str">
        <f>IFERROR(__xludf.DUMMYFUNCTION("GOOGLETRANSLATE(A808,""de"",""tr"")"),"ölçü sistemi")</f>
        <v>ölçü sistemi</v>
      </c>
    </row>
    <row r="809">
      <c r="A809" s="3" t="s">
        <v>809</v>
      </c>
      <c r="B809" s="4" t="str">
        <f>IFERROR(__xludf.DUMMYFUNCTION("GOOGLETRANSLATE(A809,""de"",""tr"")"),"Ölçüm sistemi")</f>
        <v>Ölçüm sistemi</v>
      </c>
    </row>
    <row r="810">
      <c r="A810" s="3" t="s">
        <v>810</v>
      </c>
      <c r="B810" s="4" t="str">
        <f>IFERROR(__xludf.DUMMYFUNCTION("GOOGLETRANSLATE(A810,""de"",""tr"")"),"iletişim sistemi")</f>
        <v>iletişim sistemi</v>
      </c>
    </row>
    <row r="811">
      <c r="A811" s="3" t="s">
        <v>811</v>
      </c>
      <c r="B811" s="4" t="str">
        <f>IFERROR(__xludf.DUMMYFUNCTION("GOOGLETRANSLATE(A811,""de"",""tr"")"),"Sexasimal Sistem")</f>
        <v>Sexasimal Sistem</v>
      </c>
    </row>
    <row r="812">
      <c r="A812" s="3" t="s">
        <v>812</v>
      </c>
      <c r="B812" s="4" t="str">
        <f>IFERROR(__xludf.DUMMYFUNCTION("GOOGLETRANSLATE(A812,""de"",""tr"")"),"iş değeri sistemi")</f>
        <v>iş değeri sistemi</v>
      </c>
    </row>
    <row r="813">
      <c r="A813" s="3" t="s">
        <v>813</v>
      </c>
      <c r="B813" s="4" t="str">
        <f>IFERROR(__xludf.DUMMYFUNCTION("GOOGLETRANSLATE(A813,""de"",""tr"")"),"çift ​​sistem")</f>
        <v>çift ​​sistem</v>
      </c>
    </row>
    <row r="814">
      <c r="A814" s="3" t="s">
        <v>814</v>
      </c>
      <c r="B814" s="4" t="str">
        <f>IFERROR(__xludf.DUMMYFUNCTION("GOOGLETRANSLATE(A814,""de"",""tr"")"),"ikili sistem")</f>
        <v>ikili sistem</v>
      </c>
    </row>
    <row r="815">
      <c r="A815" s="3" t="s">
        <v>815</v>
      </c>
      <c r="B815" s="4" t="str">
        <f>IFERROR(__xludf.DUMMYFUNCTION("GOOGLETRANSLATE(A815,""de"",""tr"")"),"uzman")</f>
        <v>uzman</v>
      </c>
    </row>
    <row r="816">
      <c r="A816" s="3" t="s">
        <v>816</v>
      </c>
      <c r="B816" s="4" t="str">
        <f>IFERROR(__xludf.DUMMYFUNCTION("GOOGLETRANSLATE(A816,""de"",""tr"")"),"golf")</f>
        <v>golf</v>
      </c>
    </row>
    <row r="817">
      <c r="A817" s="3" t="s">
        <v>817</v>
      </c>
      <c r="B817" s="4" t="str">
        <f>IFERROR(__xludf.DUMMYFUNCTION("GOOGLETRANSLATE(A817,""de"",""tr"")"),"Golf klübü")</f>
        <v>Golf klübü</v>
      </c>
    </row>
    <row r="818">
      <c r="A818" s="3" t="s">
        <v>818</v>
      </c>
      <c r="B818" s="4" t="str">
        <f>IFERROR(__xludf.DUMMYFUNCTION("GOOGLETRANSLATE(A818,""de"",""tr"")"),"Golf klübü")</f>
        <v>Golf klübü</v>
      </c>
    </row>
    <row r="819">
      <c r="A819" s="3" t="s">
        <v>819</v>
      </c>
      <c r="B819" s="4" t="str">
        <f>IFERROR(__xludf.DUMMYFUNCTION("GOOGLETRANSLATE(A819,""de"",""tr"")"),"Körfez Savaşı")</f>
        <v>Körfez Savaşı</v>
      </c>
    </row>
    <row r="820">
      <c r="A820" s="3" t="s">
        <v>820</v>
      </c>
      <c r="B820" s="4" t="str">
        <f>IFERROR(__xludf.DUMMYFUNCTION("GOOGLETRANSLATE(A820,""de"",""tr"")"),"Golf kursu")</f>
        <v>Golf kursu</v>
      </c>
    </row>
    <row r="821">
      <c r="A821" s="3" t="s">
        <v>821</v>
      </c>
      <c r="B821" s="4" t="str">
        <f>IFERROR(__xludf.DUMMYFUNCTION("GOOGLETRANSLATE(A821,""de"",""tr"")"),"golftang")</f>
        <v>golftang</v>
      </c>
    </row>
    <row r="822">
      <c r="A822" s="3" t="s">
        <v>822</v>
      </c>
      <c r="B822" s="4" t="str">
        <f>IFERROR(__xludf.DUMMYFUNCTION("GOOGLETRANSLATE(A822,""de"",""tr"")"),"aktör")</f>
        <v>aktör</v>
      </c>
    </row>
    <row r="823">
      <c r="A823" s="3" t="s">
        <v>823</v>
      </c>
      <c r="B823" s="4" t="str">
        <f>IFERROR(__xludf.DUMMYFUNCTION("GOOGLETRANSLATE(A823,""de"",""tr"")"),"Müdür")</f>
        <v>Müdür</v>
      </c>
    </row>
    <row r="824">
      <c r="A824" s="3" t="s">
        <v>824</v>
      </c>
      <c r="B824" s="4" t="str">
        <f>IFERROR(__xludf.DUMMYFUNCTION("GOOGLETRANSLATE(A824,""de"",""tr"")"),"dilbilim")</f>
        <v>dilbilim</v>
      </c>
    </row>
    <row r="825">
      <c r="A825" s="3" t="s">
        <v>825</v>
      </c>
      <c r="B825" s="4" t="str">
        <f>IFERROR(__xludf.DUMMYFUNCTION("GOOGLETRANSLATE(A825,""de"",""tr"")"),"iki dilli")</f>
        <v>iki dilli</v>
      </c>
    </row>
    <row r="826">
      <c r="A826" s="3" t="s">
        <v>826</v>
      </c>
      <c r="B826" s="4" t="str">
        <f>IFERROR(__xludf.DUMMYFUNCTION("GOOGLETRANSLATE(A826,""de"",""tr"")"),"dilbilimci")</f>
        <v>dilbilimci</v>
      </c>
    </row>
    <row r="827">
      <c r="A827" s="3" t="s">
        <v>827</v>
      </c>
      <c r="B827" s="4" t="str">
        <f>IFERROR(__xludf.DUMMYFUNCTION("GOOGLETRANSLATE(A827,""de"",""tr"")"),"tayfun")</f>
        <v>tayfun</v>
      </c>
    </row>
    <row r="828">
      <c r="A828" s="3" t="s">
        <v>828</v>
      </c>
      <c r="B828" s="4" t="str">
        <f>IFERROR(__xludf.DUMMYFUNCTION("GOOGLETRANSLATE(A828,""de"",""tr"")"),"gül")</f>
        <v>gül</v>
      </c>
    </row>
    <row r="829">
      <c r="A829" s="3" t="s">
        <v>829</v>
      </c>
      <c r="B829" s="4" t="str">
        <f>IFERROR(__xludf.DUMMYFUNCTION("GOOGLETRANSLATE(A829,""de"",""tr"")"),"pembe")</f>
        <v>pembe</v>
      </c>
    </row>
    <row r="830">
      <c r="A830" s="3" t="s">
        <v>830</v>
      </c>
      <c r="B830" s="4" t="str">
        <f>IFERROR(__xludf.DUMMYFUNCTION("GOOGLETRANSLATE(A830,""de"",""tr"")"),"Nilüfer")</f>
        <v>Nilüfer</v>
      </c>
    </row>
    <row r="831">
      <c r="A831" s="3" t="s">
        <v>831</v>
      </c>
      <c r="B831" s="4" t="str">
        <f>IFERROR(__xludf.DUMMYFUNCTION("GOOGLETRANSLATE(A831,""de"",""tr"")"),"Brüksel lahanası")</f>
        <v>Brüksel lahanası</v>
      </c>
    </row>
    <row r="832">
      <c r="A832" s="3" t="s">
        <v>832</v>
      </c>
      <c r="B832" s="4" t="str">
        <f>IFERROR(__xludf.DUMMYFUNCTION("GOOGLETRANSLATE(A832,""de"",""tr"")"),"Gül Pazartesi")</f>
        <v>Gül Pazartesi</v>
      </c>
    </row>
    <row r="833">
      <c r="A833" s="3" t="s">
        <v>833</v>
      </c>
      <c r="B833" s="4" t="str">
        <f>IFERROR(__xludf.DUMMYFUNCTION("GOOGLETRANSLATE(A833,""de"",""tr"")"),"tespih")</f>
        <v>tespih</v>
      </c>
    </row>
    <row r="834">
      <c r="A834" s="3" t="s">
        <v>834</v>
      </c>
      <c r="B834" s="4" t="str">
        <f>IFERROR(__xludf.DUMMYFUNCTION("GOOGLETRANSLATE(A834,""de"",""tr"")"),"fedakar")</f>
        <v>fedakar</v>
      </c>
    </row>
    <row r="835">
      <c r="A835" s="3" t="s">
        <v>835</v>
      </c>
      <c r="B835" s="4" t="str">
        <f>IFERROR(__xludf.DUMMYFUNCTION("GOOGLETRANSLATE(A835,""de"",""tr"")"),"uyuyan güzel")</f>
        <v>uyuyan güzel</v>
      </c>
    </row>
    <row r="836">
      <c r="A836" s="3" t="s">
        <v>836</v>
      </c>
      <c r="B836" s="4" t="str">
        <f>IFERROR(__xludf.DUMMYFUNCTION("GOOGLETRANSLATE(A836,""de"",""tr"")"),"Gül bahçesi")</f>
        <v>Gül bahçesi</v>
      </c>
    </row>
    <row r="837">
      <c r="A837" s="3" t="s">
        <v>837</v>
      </c>
      <c r="B837" s="4" t="str">
        <f>IFERROR(__xludf.DUMMYFUNCTION("GOOGLETRANSLATE(A837,""de"",""tr"")"),"kırmızı gül")</f>
        <v>kırmızı gül</v>
      </c>
    </row>
    <row r="838">
      <c r="A838" s="3" t="s">
        <v>838</v>
      </c>
      <c r="B838" s="4" t="str">
        <f>IFERROR(__xludf.DUMMYFUNCTION("GOOGLETRANSLATE(A838,""de"",""tr"")"),"Kemer gülü")</f>
        <v>Kemer gülü</v>
      </c>
    </row>
    <row r="839">
      <c r="A839" s="3" t="s">
        <v>839</v>
      </c>
      <c r="B839" s="4" t="str">
        <f>IFERROR(__xludf.DUMMYFUNCTION("GOOGLETRANSLATE(A839,""de"",""tr"")"),"pembe")</f>
        <v>pembe</v>
      </c>
    </row>
    <row r="840">
      <c r="A840" s="3" t="s">
        <v>840</v>
      </c>
      <c r="B840" s="4" t="str">
        <f>IFERROR(__xludf.DUMMYFUNCTION("GOOGLETRANSLATE(A840,""de"",""tr"")"),"açık pembe")</f>
        <v>açık pembe</v>
      </c>
    </row>
    <row r="841">
      <c r="A841" s="3" t="s">
        <v>841</v>
      </c>
      <c r="B841" s="4" t="str">
        <f>IFERROR(__xludf.DUMMYFUNCTION("GOOGLETRANSLATE(A841,""de"",""tr"")"),"gül bıçağı")</f>
        <v>gül bıçağı</v>
      </c>
    </row>
    <row r="842">
      <c r="A842" s="3" t="s">
        <v>842</v>
      </c>
      <c r="B842" s="4" t="str">
        <f>IFERROR(__xludf.DUMMYFUNCTION("GOOGLETRANSLATE(A842,""de"",""tr"")"),"pembe")</f>
        <v>pembe</v>
      </c>
    </row>
    <row r="843">
      <c r="A843" s="3" t="s">
        <v>843</v>
      </c>
      <c r="B843" s="4" t="str">
        <f>IFERROR(__xludf.DUMMYFUNCTION("GOOGLETRANSLATE(A843,""de"",""tr"")"),"domuz pembesi")</f>
        <v>domuz pembesi</v>
      </c>
    </row>
    <row r="844">
      <c r="A844" s="3" t="s">
        <v>844</v>
      </c>
      <c r="B844" s="4" t="str">
        <f>IFERROR(__xludf.DUMMYFUNCTION("GOOGLETRANSLATE(A844,""de"",""tr"")"),"şakayık")</f>
        <v>şakayık</v>
      </c>
    </row>
    <row r="845">
      <c r="A845" s="3" t="s">
        <v>845</v>
      </c>
      <c r="B845" s="4" t="str">
        <f>IFERROR(__xludf.DUMMYFUNCTION("GOOGLETRANSLATE(A845,""de"",""tr"")"),"gül")</f>
        <v>gül</v>
      </c>
    </row>
    <row r="846">
      <c r="A846" s="3" t="s">
        <v>846</v>
      </c>
      <c r="B846" s="4" t="str">
        <f>IFERROR(__xludf.DUMMYFUNCTION("GOOGLETRANSLATE(A846,""de"",""tr"")"),"gül kesimi")</f>
        <v>gül kesimi</v>
      </c>
    </row>
    <row r="847">
      <c r="A847" s="3" t="s">
        <v>847</v>
      </c>
      <c r="B847" s="4" t="str">
        <f>IFERROR(__xludf.DUMMYFUNCTION("GOOGLETRANSLATE(A847,""de"",""tr"")"),"durulmak")</f>
        <v>durulmak</v>
      </c>
    </row>
    <row r="848">
      <c r="A848" s="3" t="s">
        <v>848</v>
      </c>
      <c r="B848" s="4" t="str">
        <f>IFERROR(__xludf.DUMMYFUNCTION("GOOGLETRANSLATE(A848,""de"",""tr"")"),"rüzgar gülü")</f>
        <v>rüzgar gülü</v>
      </c>
    </row>
    <row r="849">
      <c r="A849" s="3" t="s">
        <v>849</v>
      </c>
      <c r="B849" s="4" t="str">
        <f>IFERROR(__xludf.DUMMYFUNCTION("GOOGLETRANSLATE(A849,""de"",""tr"")"),"Gül suyu")</f>
        <v>Gül suyu</v>
      </c>
    </row>
    <row r="850">
      <c r="A850" s="3" t="s">
        <v>850</v>
      </c>
      <c r="B850" s="4" t="str">
        <f>IFERROR(__xludf.DUMMYFUNCTION("GOOGLETRANSLATE(A850,""de"",""tr"")"),"gölet gülü")</f>
        <v>gölet gülü</v>
      </c>
    </row>
    <row r="851">
      <c r="A851" s="3" t="s">
        <v>851</v>
      </c>
      <c r="B851" s="4" t="str">
        <f>IFERROR(__xludf.DUMMYFUNCTION("GOOGLETRANSLATE(A851,""de"",""tr"")"),"Gül kuvartzı")</f>
        <v>Gül kuvartzı</v>
      </c>
    </row>
    <row r="852">
      <c r="A852" s="3" t="s">
        <v>852</v>
      </c>
      <c r="B852" s="4" t="str">
        <f>IFERROR(__xludf.DUMMYFUNCTION("GOOGLETRANSLATE(A852,""de"",""tr"")"),"nostaljik")</f>
        <v>nostaljik</v>
      </c>
    </row>
    <row r="853">
      <c r="A853" s="3" t="s">
        <v>853</v>
      </c>
      <c r="B853" s="4" t="str">
        <f>IFERROR(__xludf.DUMMYFUNCTION("GOOGLETRANSLATE(A853,""de"",""tr"")"),"GDR nostaljisi")</f>
        <v>GDR nostaljisi</v>
      </c>
    </row>
    <row r="854">
      <c r="A854" s="3" t="s">
        <v>854</v>
      </c>
      <c r="B854" s="4" t="str">
        <f>IFERROR(__xludf.DUMMYFUNCTION("GOOGLETRANSLATE(A854,""de"",""tr"")"),"nükleer enerji santrali")</f>
        <v>nükleer enerji santrali</v>
      </c>
    </row>
    <row r="855">
      <c r="A855" s="3" t="s">
        <v>855</v>
      </c>
      <c r="B855" s="4" t="str">
        <f>IFERROR(__xludf.DUMMYFUNCTION("GOOGLETRANSLATE(A855,""de"",""tr"")"),"nükleer saat")</f>
        <v>nükleer saat</v>
      </c>
    </row>
    <row r="856">
      <c r="A856" s="3" t="s">
        <v>856</v>
      </c>
      <c r="B856" s="4" t="str">
        <f>IFERROR(__xludf.DUMMYFUNCTION("GOOGLETRANSLATE(A856,""de"",""tr"")"),"atom çekirdeği")</f>
        <v>atom çekirdeği</v>
      </c>
    </row>
    <row r="857">
      <c r="A857" s="3" t="s">
        <v>857</v>
      </c>
      <c r="B857" s="4" t="str">
        <f>IFERROR(__xludf.DUMMYFUNCTION("GOOGLETRANSLATE(A857,""de"",""tr"")"),"atom bombası")</f>
        <v>atom bombası</v>
      </c>
    </row>
    <row r="858">
      <c r="A858" s="3" t="s">
        <v>858</v>
      </c>
      <c r="B858" s="4" t="str">
        <f>IFERROR(__xludf.DUMMYFUNCTION("GOOGLETRANSLATE(A858,""de"",""tr"")"),"atom")</f>
        <v>atom</v>
      </c>
    </row>
    <row r="859">
      <c r="A859" s="3" t="s">
        <v>859</v>
      </c>
      <c r="B859" s="4" t="str">
        <f>IFERROR(__xludf.DUMMYFUNCTION("GOOGLETRANSLATE(A859,""de"",""tr"")"),"nükleer güç")</f>
        <v>nükleer güç</v>
      </c>
    </row>
    <row r="860">
      <c r="A860" s="3" t="s">
        <v>860</v>
      </c>
      <c r="B860" s="4" t="str">
        <f>IFERROR(__xludf.DUMMYFUNCTION("GOOGLETRANSLATE(A860,""de"",""tr"")"),"nükleer savaş")</f>
        <v>nükleer savaş</v>
      </c>
    </row>
    <row r="861">
      <c r="A861" s="3" t="s">
        <v>861</v>
      </c>
      <c r="B861" s="4" t="str">
        <f>IFERROR(__xludf.DUMMYFUNCTION("GOOGLETRANSLATE(A861,""de"",""tr"")"),"nükleer güç")</f>
        <v>nükleer güç</v>
      </c>
    </row>
    <row r="862">
      <c r="A862" s="3" t="s">
        <v>862</v>
      </c>
      <c r="B862" s="4" t="str">
        <f>IFERROR(__xludf.DUMMYFUNCTION("GOOGLETRANSLATE(A862,""de"",""tr"")"),"nükleer kitle")</f>
        <v>nükleer kitle</v>
      </c>
    </row>
    <row r="863">
      <c r="A863" s="3" t="s">
        <v>863</v>
      </c>
      <c r="B863" s="4" t="str">
        <f>IFERROR(__xludf.DUMMYFUNCTION("GOOGLETRANSLATE(A863,""de"",""tr"")"),"nükleer enerji")</f>
        <v>nükleer enerji</v>
      </c>
    </row>
    <row r="864">
      <c r="A864" s="3" t="s">
        <v>864</v>
      </c>
      <c r="B864" s="4" t="str">
        <f>IFERROR(__xludf.DUMMYFUNCTION("GOOGLETRANSLATE(A864,""de"",""tr"")"),"püskürtmek")</f>
        <v>püskürtmek</v>
      </c>
    </row>
    <row r="865">
      <c r="A865" s="3" t="s">
        <v>865</v>
      </c>
      <c r="B865" s="4" t="str">
        <f>IFERROR(__xludf.DUMMYFUNCTION("GOOGLETRANSLATE(A865,""de"",""tr"")"),"hidrojen atomu")</f>
        <v>hidrojen atomu</v>
      </c>
    </row>
    <row r="866">
      <c r="A866" s="3" t="s">
        <v>866</v>
      </c>
      <c r="B866" s="4" t="str">
        <f>IFERROR(__xludf.DUMMYFUNCTION("GOOGLETRANSLATE(A866,""de"",""tr"")"),"iyodatom")</f>
        <v>iyodatom</v>
      </c>
    </row>
    <row r="867">
      <c r="A867" s="3" t="s">
        <v>867</v>
      </c>
      <c r="B867" s="4" t="str">
        <f>IFERROR(__xludf.DUMMYFUNCTION("GOOGLETRANSLATE(A867,""de"",""tr"")"),"nükleer emilim spektrometrisi")</f>
        <v>nükleer emilim spektrometrisi</v>
      </c>
    </row>
    <row r="868">
      <c r="A868" s="3" t="s">
        <v>868</v>
      </c>
      <c r="B868" s="4" t="str">
        <f>IFERROR(__xludf.DUMMYFUNCTION("GOOGLETRANSLATE(A868,""de"",""tr"")"),"nükleer emilim spektroskopisi")</f>
        <v>nükleer emilim spektroskopisi</v>
      </c>
    </row>
    <row r="869">
      <c r="A869" s="3" t="s">
        <v>869</v>
      </c>
      <c r="B869" s="4" t="str">
        <f>IFERROR(__xludf.DUMMYFUNCTION("GOOGLETRANSLATE(A869,""de"",""tr"")"),"atom yörüngesi")</f>
        <v>atom yörüngesi</v>
      </c>
    </row>
    <row r="870">
      <c r="A870" s="3" t="s">
        <v>870</v>
      </c>
      <c r="B870" s="4" t="str">
        <f>IFERROR(__xludf.DUMMYFUNCTION("GOOGLETRANSLATE(A870,""de"",""tr"")"),"selenatom")</f>
        <v>selenatom</v>
      </c>
    </row>
    <row r="871">
      <c r="A871" s="3" t="s">
        <v>871</v>
      </c>
      <c r="B871" s="4" t="str">
        <f>IFERROR(__xludf.DUMMYFUNCTION("GOOGLETRANSLATE(A871,""de"",""tr"")"),"bromatom")</f>
        <v>bromatom</v>
      </c>
    </row>
    <row r="872">
      <c r="A872" s="3" t="s">
        <v>872</v>
      </c>
      <c r="B872" s="4" t="str">
        <f>IFERROR(__xludf.DUMMYFUNCTION("GOOGLETRANSLATE(A872,""de"",""tr"")"),"oksijen atomu")</f>
        <v>oksijen atomu</v>
      </c>
    </row>
    <row r="873">
      <c r="A873" s="3" t="s">
        <v>873</v>
      </c>
      <c r="B873" s="4" t="str">
        <f>IFERROR(__xludf.DUMMYFUNCTION("GOOGLETRANSLATE(A873,""de"",""tr"")"),"boratom")</f>
        <v>boratom</v>
      </c>
    </row>
    <row r="874">
      <c r="A874" s="3" t="s">
        <v>874</v>
      </c>
      <c r="B874" s="4" t="str">
        <f>IFERROR(__xludf.DUMMYFUNCTION("GOOGLETRANSLATE(A874,""de"",""tr"")"),"yabancı atom")</f>
        <v>yabancı atom</v>
      </c>
    </row>
    <row r="875">
      <c r="A875" s="3" t="s">
        <v>875</v>
      </c>
      <c r="B875" s="4" t="str">
        <f>IFERROR(__xludf.DUMMYFUNCTION("GOOGLETRANSLATE(A875,""de"",""tr"")"),"karbon atomu")</f>
        <v>karbon atomu</v>
      </c>
    </row>
    <row r="876">
      <c r="A876" s="3" t="s">
        <v>876</v>
      </c>
      <c r="B876" s="4" t="str">
        <f>IFERROR(__xludf.DUMMYFUNCTION("GOOGLETRANSLATE(A876,""de"",""tr"")"),"nükleer mesafe")</f>
        <v>nükleer mesafe</v>
      </c>
    </row>
    <row r="877">
      <c r="A877" s="3" t="s">
        <v>877</v>
      </c>
      <c r="B877" s="4" t="str">
        <f>IFERROR(__xludf.DUMMYFUNCTION("GOOGLETRANSLATE(A877,""de"",""tr"")"),"halojen atomu")</f>
        <v>halojen atomu</v>
      </c>
    </row>
    <row r="878">
      <c r="A878" s="3" t="s">
        <v>878</v>
      </c>
      <c r="B878" s="4" t="str">
        <f>IFERROR(__xludf.DUMMYFUNCTION("GOOGLETRANSLATE(A878,""de"",""tr"")"),"azot atomu")</f>
        <v>azot atomu</v>
      </c>
    </row>
    <row r="879">
      <c r="A879" s="3" t="s">
        <v>879</v>
      </c>
      <c r="B879" s="4" t="str">
        <f>IFERROR(__xludf.DUMMYFUNCTION("GOOGLETRANSLATE(A879,""de"",""tr"")"),"heteroatom")</f>
        <v>heteroatom</v>
      </c>
    </row>
    <row r="880">
      <c r="A880" s="3" t="s">
        <v>880</v>
      </c>
      <c r="B880" s="4" t="str">
        <f>IFERROR(__xludf.DUMMYFUNCTION("GOOGLETRANSLATE(A880,""de"",""tr"")"),"nükleer silah")</f>
        <v>nükleer silah</v>
      </c>
    </row>
    <row r="881">
      <c r="A881" s="3" t="s">
        <v>881</v>
      </c>
      <c r="B881" s="4" t="str">
        <f>IFERROR(__xludf.DUMMYFUNCTION("GOOGLETRANSLATE(A881,""de"",""tr"")"),"Technetium atoma")</f>
        <v>Technetium atoma</v>
      </c>
    </row>
    <row r="882">
      <c r="A882" s="3" t="s">
        <v>882</v>
      </c>
      <c r="B882" s="4" t="str">
        <f>IFERROR(__xludf.DUMMYFUNCTION("GOOGLETRANSLATE(A882,""de"",""tr"")"),"metal atomu")</f>
        <v>metal atomu</v>
      </c>
    </row>
    <row r="883">
      <c r="A883" s="3" t="s">
        <v>883</v>
      </c>
      <c r="B883" s="4" t="str">
        <f>IFERROR(__xludf.DUMMYFUNCTION("GOOGLETRANSLATE(A883,""de"",""tr"")"),"indiyum")</f>
        <v>indiyum</v>
      </c>
    </row>
    <row r="884">
      <c r="A884" s="3" t="s">
        <v>884</v>
      </c>
      <c r="B884" s="4" t="str">
        <f>IFERROR(__xludf.DUMMYFUNCTION("GOOGLETRANSLATE(A884,""de"",""tr"")"),"komşu atom")</f>
        <v>komşu atom</v>
      </c>
    </row>
    <row r="885">
      <c r="A885" s="3" t="s">
        <v>885</v>
      </c>
      <c r="B885" s="4" t="str">
        <f>IFERROR(__xludf.DUMMYFUNCTION("GOOGLETRANSLATE(A885,""de"",""tr"")"),"atom ağırlığı")</f>
        <v>atom ağırlığı</v>
      </c>
    </row>
    <row r="886">
      <c r="A886" s="3" t="s">
        <v>886</v>
      </c>
      <c r="B886" s="4" t="str">
        <f>IFERROR(__xludf.DUMMYFUNCTION("GOOGLETRANSLATE(A886,""de"",""tr"")"),"atom modeli")</f>
        <v>atom modeli</v>
      </c>
    </row>
    <row r="887">
      <c r="A887" s="3" t="s">
        <v>887</v>
      </c>
      <c r="B887" s="4" t="str">
        <f>IFERROR(__xludf.DUMMYFUNCTION("GOOGLETRANSLATE(A887,""de"",""tr"")"),"nükleer şirketler")</f>
        <v>nükleer şirketler</v>
      </c>
    </row>
    <row r="888">
      <c r="A888" s="3" t="s">
        <v>888</v>
      </c>
      <c r="B888" s="4" t="str">
        <f>IFERROR(__xludf.DUMMYFUNCTION("GOOGLETRANSLATE(A888,""de"",""tr"")"),"atomistik")</f>
        <v>atomistik</v>
      </c>
    </row>
    <row r="889">
      <c r="A889" s="3" t="s">
        <v>889</v>
      </c>
      <c r="B889" s="4" t="str">
        <f>IFERROR(__xludf.DUMMYFUNCTION("GOOGLETRANSLATE(A889,""de"",""tr"")"),"nükleer yaş")</f>
        <v>nükleer yaş</v>
      </c>
    </row>
    <row r="890">
      <c r="A890" s="3" t="s">
        <v>890</v>
      </c>
      <c r="B890" s="4" t="str">
        <f>IFERROR(__xludf.DUMMYFUNCTION("GOOGLETRANSLATE(A890,""de"",""tr"")"),"nükleer teorisi")</f>
        <v>nükleer teorisi</v>
      </c>
    </row>
    <row r="891">
      <c r="A891" s="3" t="s">
        <v>891</v>
      </c>
      <c r="B891" s="4" t="str">
        <f>IFERROR(__xludf.DUMMYFUNCTION("GOOGLETRANSLATE(A891,""de"",""tr"")"),"Market")</f>
        <v>Market</v>
      </c>
    </row>
    <row r="892">
      <c r="A892" s="3" t="s">
        <v>892</v>
      </c>
      <c r="B892" s="4" t="str">
        <f>IFERROR(__xludf.DUMMYFUNCTION("GOOGLETRANSLATE(A892,""de"",""tr"")"),"pazar")</f>
        <v>pazar</v>
      </c>
    </row>
    <row r="893">
      <c r="A893" s="3" t="s">
        <v>893</v>
      </c>
      <c r="B893" s="4" t="str">
        <f>IFERROR(__xludf.DUMMYFUNCTION("GOOGLETRANSLATE(A893,""de"",""tr"")"),"donanım mağazası")</f>
        <v>donanım mağazası</v>
      </c>
    </row>
    <row r="894">
      <c r="A894" s="3" t="s">
        <v>894</v>
      </c>
      <c r="B894" s="4" t="str">
        <f>IFERROR(__xludf.DUMMYFUNCTION("GOOGLETRANSLATE(A894,""de"",""tr"")"),"Noel marketi")</f>
        <v>Noel marketi</v>
      </c>
    </row>
    <row r="895">
      <c r="A895" s="3" t="s">
        <v>895</v>
      </c>
      <c r="B895" s="4" t="str">
        <f>IFERROR(__xludf.DUMMYFUNCTION("GOOGLETRANSLATE(A895,""de"",""tr"")"),"Pazar ekonomisi")</f>
        <v>Pazar ekonomisi</v>
      </c>
    </row>
    <row r="896">
      <c r="A896" s="3" t="s">
        <v>896</v>
      </c>
      <c r="B896" s="4" t="str">
        <f>IFERROR(__xludf.DUMMYFUNCTION("GOOGLETRANSLATE(A896,""de"",""tr"")"),"Millar Pazarı")</f>
        <v>Millar Pazarı</v>
      </c>
    </row>
    <row r="897">
      <c r="A897" s="3" t="s">
        <v>897</v>
      </c>
      <c r="B897" s="4" t="str">
        <f>IFERROR(__xludf.DUMMYFUNCTION("GOOGLETRANSLATE(A897,""de"",""tr"")"),"adil")</f>
        <v>adil</v>
      </c>
    </row>
    <row r="898">
      <c r="A898" s="3" t="s">
        <v>898</v>
      </c>
      <c r="B898" s="4" t="str">
        <f>IFERROR(__xludf.DUMMYFUNCTION("GOOGLETRANSLATE(A898,""de"",""tr"")"),"Market")</f>
        <v>Market</v>
      </c>
    </row>
    <row r="899">
      <c r="A899" s="3" t="s">
        <v>899</v>
      </c>
      <c r="B899" s="4" t="str">
        <f>IFERROR(__xludf.DUMMYFUNCTION("GOOGLETRANSLATE(A899,""de"",""tr"")"),"niş market")</f>
        <v>niş market</v>
      </c>
    </row>
    <row r="900">
      <c r="A900" s="3" t="s">
        <v>900</v>
      </c>
      <c r="B900" s="4" t="str">
        <f>IFERROR(__xludf.DUMMYFUNCTION("GOOGLETRANSLATE(A900,""de"",""tr"")"),"uzman pazar")</f>
        <v>uzman pazar</v>
      </c>
    </row>
    <row r="901">
      <c r="A901" s="3" t="s">
        <v>901</v>
      </c>
      <c r="B901" s="4" t="str">
        <f>IFERROR(__xludf.DUMMYFUNCTION("GOOGLETRANSLATE(A901,""de"",""tr"")"),"işgücü piyasası")</f>
        <v>işgücü piyasası</v>
      </c>
    </row>
    <row r="902">
      <c r="A902" s="3" t="s">
        <v>902</v>
      </c>
      <c r="B902" s="4" t="str">
        <f>IFERROR(__xludf.DUMMYFUNCTION("GOOGLETRANSLATE(A902,""de"",""tr"")"),"bit pazarı")</f>
        <v>bit pazarı</v>
      </c>
    </row>
    <row r="903">
      <c r="A903" s="3" t="s">
        <v>903</v>
      </c>
      <c r="B903" s="4" t="str">
        <f>IFERROR(__xludf.DUMMYFUNCTION("GOOGLETRANSLATE(A903,""de"",""tr"")"),"pazar topluluğu")</f>
        <v>pazar topluluğu</v>
      </c>
    </row>
    <row r="904">
      <c r="A904" s="3" t="s">
        <v>904</v>
      </c>
      <c r="B904" s="4" t="str">
        <f>IFERROR(__xludf.DUMMYFUNCTION("GOOGLETRANSLATE(A904,""de"",""tr"")"),"ortaçağ pazarı")</f>
        <v>ortaçağ pazarı</v>
      </c>
    </row>
    <row r="905">
      <c r="A905" s="3" t="s">
        <v>905</v>
      </c>
      <c r="B905" s="4" t="str">
        <f>IFERROR(__xludf.DUMMYFUNCTION("GOOGLETRANSLATE(A905,""de"",""tr"")"),"pazarlanabilir")</f>
        <v>pazarlanabilir</v>
      </c>
    </row>
    <row r="906">
      <c r="A906" s="3" t="s">
        <v>906</v>
      </c>
      <c r="B906" s="4" t="str">
        <f>IFERROR(__xludf.DUMMYFUNCTION("GOOGLETRANSLATE(A906,""de"",""tr"")"),"Market")</f>
        <v>Market</v>
      </c>
    </row>
    <row r="907">
      <c r="A907" s="3" t="s">
        <v>907</v>
      </c>
      <c r="B907" s="4" t="str">
        <f>IFERROR(__xludf.DUMMYFUNCTION("GOOGLETRANSLATE(A907,""de"",""tr"")"),"Market değeri")</f>
        <v>Market değeri</v>
      </c>
    </row>
    <row r="908">
      <c r="A908" s="3" t="s">
        <v>908</v>
      </c>
      <c r="B908" s="4" t="str">
        <f>IFERROR(__xludf.DUMMYFUNCTION("GOOGLETRANSLATE(A908,""de"",""tr"")"),"pazarlanabilir")</f>
        <v>pazarlanabilir</v>
      </c>
    </row>
    <row r="909">
      <c r="A909" s="3" t="s">
        <v>909</v>
      </c>
      <c r="B909" s="4" t="str">
        <f>IFERROR(__xludf.DUMMYFUNCTION("GOOGLETRANSLATE(A909,""de"",""tr"")"),"Borsa")</f>
        <v>Borsa</v>
      </c>
    </row>
    <row r="910">
      <c r="A910" s="3" t="s">
        <v>910</v>
      </c>
      <c r="B910" s="4" t="str">
        <f>IFERROR(__xludf.DUMMYFUNCTION("GOOGLETRANSLATE(A910,""de"",""tr"")"),"pazar yapısı")</f>
        <v>pazar yapısı</v>
      </c>
    </row>
    <row r="911">
      <c r="A911" s="3" t="s">
        <v>911</v>
      </c>
      <c r="B911" s="4" t="str">
        <f>IFERROR(__xludf.DUMMYFUNCTION("GOOGLETRANSLATE(A911,""de"",""tr"")"),"Dünya pazarı")</f>
        <v>Dünya pazarı</v>
      </c>
    </row>
    <row r="912">
      <c r="A912" s="3" t="s">
        <v>912</v>
      </c>
      <c r="B912" s="4" t="str">
        <f>IFERROR(__xludf.DUMMYFUNCTION("GOOGLETRANSLATE(A912,""de"",""tr"")"),"pazar niş")</f>
        <v>pazar niş</v>
      </c>
    </row>
    <row r="913">
      <c r="A913" s="3" t="s">
        <v>913</v>
      </c>
      <c r="B913" s="4" t="str">
        <f>IFERROR(__xludf.DUMMYFUNCTION("GOOGLETRANSLATE(A913,""de"",""tr"")"),"satış pazarı")</f>
        <v>satış pazarı</v>
      </c>
    </row>
    <row r="914">
      <c r="A914" s="3" t="s">
        <v>914</v>
      </c>
      <c r="B914" s="4" t="str">
        <f>IFERROR(__xludf.DUMMYFUNCTION("GOOGLETRANSLATE(A914,""de"",""tr"")"),"Sığır pazarı")</f>
        <v>Sığır pazarı</v>
      </c>
    </row>
    <row r="915">
      <c r="A915" s="3" t="s">
        <v>915</v>
      </c>
      <c r="B915" s="4" t="str">
        <f>IFERROR(__xludf.DUMMYFUNCTION("GOOGLETRANSLATE(A915,""de"",""tr"")"),"titre etmek")</f>
        <v>titre etmek</v>
      </c>
    </row>
    <row r="916">
      <c r="A916" s="3" t="s">
        <v>916</v>
      </c>
      <c r="B916" s="4" t="str">
        <f>IFERROR(__xludf.DUMMYFUNCTION("GOOGLETRANSLATE(A916,""de"",""tr"")"),"eşleşme")</f>
        <v>eşleşme</v>
      </c>
    </row>
    <row r="917">
      <c r="A917" s="3" t="s">
        <v>917</v>
      </c>
      <c r="B917" s="4" t="str">
        <f>IFERROR(__xludf.DUMMYFUNCTION("GOOGLETRANSLATE(A917,""de"",""tr"")"),"Afterfilosofi")</f>
        <v>Afterfilosofi</v>
      </c>
    </row>
    <row r="918">
      <c r="A918" s="3" t="s">
        <v>918</v>
      </c>
      <c r="B918" s="4" t="str">
        <f>IFERROR(__xludf.DUMMYFUNCTION("GOOGLETRANSLATE(A918,""de"",""tr"")"),"ahlaki felsefe")</f>
        <v>ahlaki felsefe</v>
      </c>
    </row>
    <row r="919">
      <c r="A919" s="3" t="s">
        <v>919</v>
      </c>
      <c r="B919" s="4" t="str">
        <f>IFERROR(__xludf.DUMMYFUNCTION("GOOGLETRANSLATE(A919,""de"",""tr"")"),"somun")</f>
        <v>somun</v>
      </c>
    </row>
    <row r="920">
      <c r="A920" s="3" t="s">
        <v>920</v>
      </c>
      <c r="B920" s="4" t="str">
        <f>IFERROR(__xludf.DUMMYFUNCTION("GOOGLETRANSLATE(A920,""de"",""tr"")"),"psödofilosofi")</f>
        <v>psödofilosofi</v>
      </c>
    </row>
    <row r="921">
      <c r="A921" s="3" t="s">
        <v>921</v>
      </c>
      <c r="B921" s="4" t="str">
        <f>IFERROR(__xludf.DUMMYFUNCTION("GOOGLETRANSLATE(A921,""de"",""tr"")"),"kızarmış ekmek")</f>
        <v>kızarmış ekmek</v>
      </c>
    </row>
    <row r="922">
      <c r="A922" s="3" t="s">
        <v>922</v>
      </c>
      <c r="B922" s="4" t="str">
        <f>IFERROR(__xludf.DUMMYFUNCTION("GOOGLETRANSLATE(A922,""de"",""tr"")"),"kartuş")</f>
        <v>kartuş</v>
      </c>
    </row>
    <row r="923">
      <c r="A923" s="3" t="s">
        <v>923</v>
      </c>
      <c r="B923" s="4" t="str">
        <f>IFERROR(__xludf.DUMMYFUNCTION("GOOGLETRANSLATE(A923,""de"",""tr"")"),"sağlıklı")</f>
        <v>sağlıklı</v>
      </c>
    </row>
    <row r="924">
      <c r="A924" s="3" t="s">
        <v>924</v>
      </c>
      <c r="B924" s="4" t="str">
        <f>IFERROR(__xludf.DUMMYFUNCTION("GOOGLETRANSLATE(A924,""de"",""tr"")"),"çok hoş")</f>
        <v>çok hoş</v>
      </c>
    </row>
    <row r="925">
      <c r="A925" s="3" t="s">
        <v>925</v>
      </c>
      <c r="B925" s="4" t="str">
        <f>IFERROR(__xludf.DUMMYFUNCTION("GOOGLETRANSLATE(A925,""de"",""tr"")"),"dolma kalem")</f>
        <v>dolma kalem</v>
      </c>
    </row>
    <row r="926">
      <c r="A926" s="3" t="s">
        <v>926</v>
      </c>
      <c r="B926" s="4" t="str">
        <f>IFERROR(__xludf.DUMMYFUNCTION("GOOGLETRANSLATE(A926,""de"",""tr"")"),"bisküvi")</f>
        <v>bisküvi</v>
      </c>
    </row>
    <row r="927">
      <c r="A927" s="3" t="s">
        <v>927</v>
      </c>
      <c r="B927" s="4" t="str">
        <f>IFERROR(__xludf.DUMMYFUNCTION("GOOGLETRANSLATE(A927,""de"",""tr"")"),"psikolog")</f>
        <v>psikolog</v>
      </c>
    </row>
    <row r="928">
      <c r="A928" s="3" t="s">
        <v>928</v>
      </c>
      <c r="B928" s="4" t="str">
        <f>IFERROR(__xludf.DUMMYFUNCTION("GOOGLETRANSLATE(A928,""de"",""tr"")"),"Psikoloji")</f>
        <v>Psikoloji</v>
      </c>
    </row>
    <row r="929">
      <c r="A929" s="3" t="s">
        <v>929</v>
      </c>
      <c r="B929" s="4" t="str">
        <f>IFERROR(__xludf.DUMMYFUNCTION("GOOGLETRANSLATE(A929,""de"",""tr"")"),"psikiyatri")</f>
        <v>psikiyatri</v>
      </c>
    </row>
    <row r="930">
      <c r="A930" s="3" t="s">
        <v>930</v>
      </c>
      <c r="B930" s="4" t="str">
        <f>IFERROR(__xludf.DUMMYFUNCTION("GOOGLETRANSLATE(A930,""de"",""tr"")"),"Psiko -Game")</f>
        <v>Psiko -Game</v>
      </c>
    </row>
    <row r="931">
      <c r="A931" s="3" t="s">
        <v>931</v>
      </c>
      <c r="B931" s="4" t="str">
        <f>IFERROR(__xludf.DUMMYFUNCTION("GOOGLETRANSLATE(A931,""de"",""tr"")"),"psikotakt")</f>
        <v>psikotakt</v>
      </c>
    </row>
    <row r="932">
      <c r="A932" s="3" t="s">
        <v>932</v>
      </c>
      <c r="B932" s="4" t="str">
        <f>IFERROR(__xludf.DUMMYFUNCTION("GOOGLETRANSLATE(A932,""de"",""tr"")"),"psikogram")</f>
        <v>psikogram</v>
      </c>
    </row>
    <row r="933">
      <c r="A933" s="3" t="s">
        <v>933</v>
      </c>
      <c r="B933" s="4" t="str">
        <f>IFERROR(__xludf.DUMMYFUNCTION("GOOGLETRANSLATE(A933,""de"",""tr"")"),"politika")</f>
        <v>politika</v>
      </c>
    </row>
    <row r="934">
      <c r="A934" s="3" t="s">
        <v>934</v>
      </c>
      <c r="B934" s="4" t="str">
        <f>IFERROR(__xludf.DUMMYFUNCTION("GOOGLETRANSLATE(A934,""de"",""tr"")"),"Tas")</f>
        <v>Tas</v>
      </c>
    </row>
    <row r="935">
      <c r="A935" s="3" t="s">
        <v>935</v>
      </c>
      <c r="B935" s="4" t="str">
        <f>IFERROR(__xludf.DUMMYFUNCTION("GOOGLETRANSLATE(A935,""de"",""tr"")"),"edebiyat")</f>
        <v>edebiyat</v>
      </c>
    </row>
    <row r="936">
      <c r="A936" s="3" t="s">
        <v>936</v>
      </c>
      <c r="B936" s="4" t="str">
        <f>IFERROR(__xludf.DUMMYFUNCTION("GOOGLETRANSLATE(A936,""de"",""tr"")"),"tünel")</f>
        <v>tünel</v>
      </c>
    </row>
    <row r="937">
      <c r="A937" s="3" t="s">
        <v>937</v>
      </c>
      <c r="B937" s="4" t="str">
        <f>IFERROR(__xludf.DUMMYFUNCTION("GOOGLETRANSLATE(A937,""de"",""tr"")"),"molekül")</f>
        <v>molekül</v>
      </c>
    </row>
    <row r="938">
      <c r="A938" s="3" t="s">
        <v>938</v>
      </c>
      <c r="B938" s="4" t="str">
        <f>IFERROR(__xludf.DUMMYFUNCTION("GOOGLETRANSLATE(A938,""de"",""tr"")"),"zamanlar")</f>
        <v>zamanlar</v>
      </c>
    </row>
    <row r="939">
      <c r="A939" s="3" t="s">
        <v>939</v>
      </c>
      <c r="B939" s="4" t="str">
        <f>IFERROR(__xludf.DUMMYFUNCTION("GOOGLETRANSLATE(A939,""de"",""tr"")"),"başlamak")</f>
        <v>başlamak</v>
      </c>
    </row>
    <row r="940">
      <c r="A940" s="3" t="s">
        <v>940</v>
      </c>
      <c r="B940" s="4" t="str">
        <f>IFERROR(__xludf.DUMMYFUNCTION("GOOGLETRANSLATE(A940,""de"",""tr"")"),"Başlat")</f>
        <v>Başlat</v>
      </c>
    </row>
    <row r="941">
      <c r="A941" s="3" t="s">
        <v>941</v>
      </c>
      <c r="B941" s="4" t="str">
        <f>IFERROR(__xludf.DUMMYFUNCTION("GOOGLETRANSLATE(A941,""de"",""tr"")"),"devirmek")</f>
        <v>devirmek</v>
      </c>
    </row>
    <row r="942">
      <c r="A942" s="3" t="s">
        <v>942</v>
      </c>
      <c r="B942" s="4" t="str">
        <f>IFERROR(__xludf.DUMMYFUNCTION("GOOGLETRANSLATE(A942,""de"",""tr"")"),"gövde")</f>
        <v>gövde</v>
      </c>
    </row>
    <row r="943">
      <c r="A943" s="3" t="s">
        <v>943</v>
      </c>
      <c r="B943" s="4" t="str">
        <f>IFERROR(__xludf.DUMMYFUNCTION("GOOGLETRANSLATE(A943,""de"",""tr"")"),"korse")</f>
        <v>korse</v>
      </c>
    </row>
    <row r="944">
      <c r="A944" s="3" t="s">
        <v>944</v>
      </c>
      <c r="B944" s="4" t="str">
        <f>IFERROR(__xludf.DUMMYFUNCTION("GOOGLETRANSLATE(A944,""de"",""tr"")"),"korsaj")</f>
        <v>korsaj</v>
      </c>
    </row>
    <row r="945">
      <c r="A945" s="3" t="s">
        <v>945</v>
      </c>
      <c r="B945" s="4" t="str">
        <f>IFERROR(__xludf.DUMMYFUNCTION("GOOGLETRANSLATE(A945,""de"",""tr"")"),"kanal")</f>
        <v>kanal</v>
      </c>
    </row>
    <row r="946">
      <c r="A946" s="3" t="s">
        <v>946</v>
      </c>
      <c r="B946" s="4" t="str">
        <f>IFERROR(__xludf.DUMMYFUNCTION("GOOGLETRANSLATE(A946,""de"",""tr"")"),"robot")</f>
        <v>robot</v>
      </c>
    </row>
    <row r="947">
      <c r="A947" s="3" t="s">
        <v>947</v>
      </c>
      <c r="B947" s="4" t="str">
        <f>IFERROR(__xludf.DUMMYFUNCTION("GOOGLETRANSLATE(A947,""de"",""tr"")"),"pfaffe")</f>
        <v>pfaffe</v>
      </c>
    </row>
    <row r="948">
      <c r="A948" s="3" t="s">
        <v>948</v>
      </c>
      <c r="B948" s="4" t="str">
        <f>IFERROR(__xludf.DUMMYFUNCTION("GOOGLETRANSLATE(A948,""de"",""tr"")"),"paketi")</f>
        <v>paketi</v>
      </c>
    </row>
    <row r="949">
      <c r="A949" s="3" t="s">
        <v>949</v>
      </c>
      <c r="B949" s="4" t="str">
        <f>IFERROR(__xludf.DUMMYFUNCTION("GOOGLETRANSLATE(A949,""de"",""tr"")"),"Berberaffe")</f>
        <v>Berberaffe</v>
      </c>
    </row>
    <row r="950">
      <c r="A950" s="3" t="s">
        <v>950</v>
      </c>
      <c r="B950" s="4" t="str">
        <f>IFERROR(__xludf.DUMMYFUNCTION("GOOGLETRANSLATE(A950,""de"",""tr"")"),"kel")</f>
        <v>kel</v>
      </c>
    </row>
    <row r="951">
      <c r="A951" s="3" t="s">
        <v>951</v>
      </c>
      <c r="B951" s="4" t="str">
        <f>IFERROR(__xludf.DUMMYFUNCTION("GOOGLETRANSLATE(A951,""de"",""tr"")"),"Kutu")</f>
        <v>Kutu</v>
      </c>
    </row>
    <row r="952">
      <c r="A952" s="3" t="s">
        <v>952</v>
      </c>
      <c r="B952" s="4" t="str">
        <f>IFERROR(__xludf.DUMMYFUNCTION("GOOGLETRANSLATE(A952,""de"",""tr"")"),"Kutu")</f>
        <v>Kutu</v>
      </c>
    </row>
    <row r="953">
      <c r="A953" s="3" t="s">
        <v>953</v>
      </c>
      <c r="B953" s="4" t="str">
        <f>IFERROR(__xludf.DUMMYFUNCTION("GOOGLETRANSLATE(A953,""de"",""tr"")"),"şimşir")</f>
        <v>şimşir</v>
      </c>
    </row>
    <row r="954">
      <c r="A954" s="3" t="s">
        <v>954</v>
      </c>
      <c r="B954" s="4" t="str">
        <f>IFERROR(__xludf.DUMMYFUNCTION("GOOGLETRANSLATE(A954,""de"",""tr"")"),"ver")</f>
        <v>ver</v>
      </c>
    </row>
    <row r="955">
      <c r="A955" s="3" t="s">
        <v>955</v>
      </c>
      <c r="B955" s="4" t="str">
        <f>IFERROR(__xludf.DUMMYFUNCTION("GOOGLETRANSLATE(A955,""de"",""tr"")"),"eski karton")</f>
        <v>eski karton</v>
      </c>
    </row>
    <row r="956">
      <c r="A956" s="3" t="s">
        <v>956</v>
      </c>
      <c r="B956" s="4" t="str">
        <f>IFERROR(__xludf.DUMMYFUNCTION("GOOGLETRANSLATE(A956,""de"",""tr"")"),"sinyal")</f>
        <v>sinyal</v>
      </c>
    </row>
    <row r="957">
      <c r="A957" s="3" t="s">
        <v>957</v>
      </c>
      <c r="B957" s="4" t="str">
        <f>IFERROR(__xludf.DUMMYFUNCTION("GOOGLETRANSLATE(A957,""de"",""tr"")"),"nimet")</f>
        <v>nimet</v>
      </c>
    </row>
    <row r="958">
      <c r="A958" s="3" t="s">
        <v>958</v>
      </c>
      <c r="B958" s="4" t="str">
        <f>IFERROR(__xludf.DUMMYFUNCTION("GOOGLETRANSLATE(A958,""de"",""tr"")"),"yararlı")</f>
        <v>yararlı</v>
      </c>
    </row>
    <row r="959">
      <c r="A959" s="3" t="s">
        <v>959</v>
      </c>
      <c r="B959" s="4" t="str">
        <f>IFERROR(__xludf.DUMMYFUNCTION("GOOGLETRANSLATE(A959,""de"",""tr"")"),"yat")</f>
        <v>yat</v>
      </c>
    </row>
    <row r="960">
      <c r="A960" s="3" t="s">
        <v>960</v>
      </c>
      <c r="B960" s="4" t="str">
        <f>IFERROR(__xludf.DUMMYFUNCTION("GOOGLETRANSLATE(A960,""de"",""tr"")"),"sera etkisi")</f>
        <v>sera etkisi</v>
      </c>
    </row>
    <row r="961">
      <c r="A961" s="3" t="s">
        <v>961</v>
      </c>
      <c r="B961" s="4" t="str">
        <f>IFERROR(__xludf.DUMMYFUNCTION("GOOGLETRANSLATE(A961,""de"",""tr"")"),"yabancılaşma etkisi")</f>
        <v>yabancılaşma etkisi</v>
      </c>
    </row>
    <row r="962">
      <c r="A962" s="3" t="s">
        <v>962</v>
      </c>
      <c r="B962" s="4" t="str">
        <f>IFERROR(__xludf.DUMMYFUNCTION("GOOGLETRANSLATE(A962,""de"",""tr"")"),"Domino etkisi")</f>
        <v>Domino etkisi</v>
      </c>
    </row>
    <row r="963">
      <c r="A963" s="3" t="s">
        <v>963</v>
      </c>
      <c r="B963" s="4" t="str">
        <f>IFERROR(__xludf.DUMMYFUNCTION("GOOGLETRANSLATE(A963,""de"",""tr"")"),"izotop etkisi")</f>
        <v>izotop etkisi</v>
      </c>
    </row>
    <row r="964">
      <c r="A964" s="3" t="s">
        <v>964</v>
      </c>
      <c r="B964" s="4" t="str">
        <f>IFERROR(__xludf.DUMMYFUNCTION("GOOGLETRANSLATE(A964,""de"",""tr"")"),"gösteri")</f>
        <v>gösteri</v>
      </c>
    </row>
    <row r="965">
      <c r="A965" s="3" t="s">
        <v>965</v>
      </c>
      <c r="B965" s="4" t="str">
        <f>IFERROR(__xludf.DUMMYFUNCTION("GOOGLETRANSLATE(A965,""de"",""tr"")"),"elmas yüzük etkisi")</f>
        <v>elmas yüzük etkisi</v>
      </c>
    </row>
    <row r="966">
      <c r="A966" s="3" t="s">
        <v>966</v>
      </c>
      <c r="B966" s="4" t="str">
        <f>IFERROR(__xludf.DUMMYFUNCTION("GOOGLETRANSLATE(A966,""de"",""tr"")"),"minyatür etki")</f>
        <v>minyatür etki</v>
      </c>
    </row>
    <row r="967">
      <c r="A967" s="3" t="s">
        <v>967</v>
      </c>
      <c r="B967" s="4" t="str">
        <f>IFERROR(__xludf.DUMMYFUNCTION("GOOGLETRANSLATE(A967,""de"",""tr"")"),"kanat etkisi")</f>
        <v>kanat etkisi</v>
      </c>
    </row>
    <row r="968">
      <c r="A968" s="3" t="s">
        <v>968</v>
      </c>
      <c r="B968" s="4" t="str">
        <f>IFERROR(__xludf.DUMMYFUNCTION("GOOGLETRANSLATE(A968,""de"",""tr"")"),"son")</f>
        <v>son</v>
      </c>
    </row>
    <row r="969">
      <c r="A969" s="3" t="s">
        <v>969</v>
      </c>
      <c r="B969" s="4" t="str">
        <f>IFERROR(__xludf.DUMMYFUNCTION("GOOGLETRANSLATE(A969,""de"",""tr"")"),"Gökkuşağı Etkisi")</f>
        <v>Gökkuşağı Etkisi</v>
      </c>
    </row>
    <row r="970">
      <c r="A970" s="3" t="s">
        <v>970</v>
      </c>
      <c r="B970" s="4" t="str">
        <f>IFERROR(__xludf.DUMMYFUNCTION("GOOGLETRANSLATE(A970,""de"",""tr"")"),"yan etki")</f>
        <v>yan etki</v>
      </c>
    </row>
    <row r="971">
      <c r="A971" s="3" t="s">
        <v>971</v>
      </c>
      <c r="B971" s="4" t="str">
        <f>IFERROR(__xludf.DUMMYFUNCTION("GOOGLETRANSLATE(A971,""de"",""tr"")"),"Çarşı")</f>
        <v>Çarşı</v>
      </c>
    </row>
    <row r="972">
      <c r="A972" s="3" t="s">
        <v>972</v>
      </c>
      <c r="B972" s="4" t="str">
        <f>IFERROR(__xludf.DUMMYFUNCTION("GOOGLETRANSLATE(A972,""de"",""tr"")"),"plaket")</f>
        <v>plaket</v>
      </c>
    </row>
    <row r="973">
      <c r="A973" s="3" t="s">
        <v>973</v>
      </c>
      <c r="B973" s="4" t="str">
        <f>IFERROR(__xludf.DUMMYFUNCTION("GOOGLETRANSLATE(A973,""de"",""tr"")"),"karakurbağası")</f>
        <v>karakurbağası</v>
      </c>
    </row>
    <row r="974">
      <c r="A974" s="3" t="s">
        <v>974</v>
      </c>
      <c r="B974" s="4" t="str">
        <f>IFERROR(__xludf.DUMMYFUNCTION("GOOGLETRANSLATE(A974,""de"",""tr"")"),"ekonomi")</f>
        <v>ekonomi</v>
      </c>
    </row>
    <row r="975">
      <c r="A975" s="3" t="s">
        <v>975</v>
      </c>
      <c r="B975" s="4" t="str">
        <f>IFERROR(__xludf.DUMMYFUNCTION("GOOGLETRANSLATE(A975,""de"",""tr"")"),"Ulusal Ekonomi")</f>
        <v>Ulusal Ekonomi</v>
      </c>
    </row>
    <row r="976">
      <c r="A976" s="3" t="s">
        <v>976</v>
      </c>
      <c r="B976" s="4" t="str">
        <f>IFERROR(__xludf.DUMMYFUNCTION("GOOGLETRANSLATE(A976,""de"",""tr"")"),"agorafobi")</f>
        <v>agorafobi</v>
      </c>
    </row>
    <row r="977">
      <c r="A977" s="3" t="s">
        <v>977</v>
      </c>
      <c r="B977" s="4" t="str">
        <f>IFERROR(__xludf.DUMMYFUNCTION("GOOGLETRANSLATE(A977,""de"",""tr"")"),"Panoramik manzara")</f>
        <v>Panoramik manzara</v>
      </c>
    </row>
    <row r="978">
      <c r="A978" s="3" t="s">
        <v>978</v>
      </c>
      <c r="B978" s="4" t="str">
        <f>IFERROR(__xludf.DUMMYFUNCTION("GOOGLETRANSLATE(A978,""de"",""tr"")"),"yuvarlak")</f>
        <v>yuvarlak</v>
      </c>
    </row>
    <row r="979">
      <c r="A979" s="3" t="s">
        <v>979</v>
      </c>
      <c r="B979" s="4" t="str">
        <f>IFERROR(__xludf.DUMMYFUNCTION("GOOGLETRANSLATE(A979,""de"",""tr"")"),"yayın yapmak")</f>
        <v>yayın yapmak</v>
      </c>
    </row>
    <row r="980">
      <c r="A980" s="3" t="s">
        <v>980</v>
      </c>
      <c r="B980" s="4" t="str">
        <f>IFERROR(__xludf.DUMMYFUNCTION("GOOGLETRANSLATE(A980,""de"",""tr"")"),"bülten")</f>
        <v>bülten</v>
      </c>
    </row>
    <row r="981">
      <c r="A981" s="3" t="s">
        <v>981</v>
      </c>
      <c r="B981" s="4" t="str">
        <f>IFERROR(__xludf.DUMMYFUNCTION("GOOGLETRANSLATE(A981,""de"",""tr"")"),"dairesel")</f>
        <v>dairesel</v>
      </c>
    </row>
    <row r="982">
      <c r="A982" s="3" t="s">
        <v>982</v>
      </c>
      <c r="B982" s="4" t="str">
        <f>IFERROR(__xludf.DUMMYFUNCTION("GOOGLETRANSLATE(A982,""de"",""tr"")"),"tur")</f>
        <v>tur</v>
      </c>
    </row>
    <row r="983">
      <c r="A983" s="3" t="s">
        <v>983</v>
      </c>
      <c r="B983" s="4" t="str">
        <f>IFERROR(__xludf.DUMMYFUNCTION("GOOGLETRANSLATE(A983,""de"",""tr"")"),"yuvarlak")</f>
        <v>yuvarlak</v>
      </c>
    </row>
    <row r="984">
      <c r="A984" s="3" t="s">
        <v>984</v>
      </c>
      <c r="B984" s="4" t="str">
        <f>IFERROR(__xludf.DUMMYFUNCTION("GOOGLETRANSLATE(A984,""de"",""tr"")"),"Yuvarlak Gotik")</f>
        <v>Yuvarlak Gotik</v>
      </c>
    </row>
    <row r="985">
      <c r="A985" s="3" t="s">
        <v>985</v>
      </c>
      <c r="B985" s="4" t="str">
        <f>IFERROR(__xludf.DUMMYFUNCTION("GOOGLETRANSLATE(A985,""de"",""tr"")"),"dairesel")</f>
        <v>dairesel</v>
      </c>
    </row>
    <row r="986">
      <c r="A986" s="3" t="s">
        <v>986</v>
      </c>
      <c r="B986" s="4" t="str">
        <f>IFERROR(__xludf.DUMMYFUNCTION("GOOGLETRANSLATE(A986,""de"",""tr"")"),"gezi uçuşu")</f>
        <v>gezi uçuşu</v>
      </c>
    </row>
    <row r="987">
      <c r="A987" s="3" t="s">
        <v>987</v>
      </c>
      <c r="B987" s="4" t="str">
        <f>IFERROR(__xludf.DUMMYFUNCTION("GOOGLETRANSLATE(A987,""de"",""tr"")"),"yuvarlak")</f>
        <v>yuvarlak</v>
      </c>
    </row>
    <row r="988">
      <c r="A988" s="3" t="s">
        <v>988</v>
      </c>
      <c r="B988" s="4" t="str">
        <f>IFERROR(__xludf.DUMMYFUNCTION("GOOGLETRANSLATE(A988,""de"",""tr"")"),"tur")</f>
        <v>tur</v>
      </c>
    </row>
    <row r="989">
      <c r="A989" s="3" t="s">
        <v>989</v>
      </c>
      <c r="B989" s="4" t="str">
        <f>IFERROR(__xludf.DUMMYFUNCTION("GOOGLETRANSLATE(A989,""de"",""tr"")"),"mayın")</f>
        <v>mayın</v>
      </c>
    </row>
    <row r="990">
      <c r="A990" s="3" t="s">
        <v>990</v>
      </c>
      <c r="B990" s="4" t="str">
        <f>IFERROR(__xludf.DUMMYFUNCTION("GOOGLETRANSLATE(A990,""de"",""tr"")"),"benim")</f>
        <v>benim</v>
      </c>
    </row>
    <row r="991">
      <c r="A991" s="3" t="s">
        <v>991</v>
      </c>
      <c r="B991" s="4" t="str">
        <f>IFERROR(__xludf.DUMMYFUNCTION("GOOGLETRANSLATE(A991,""de"",""tr"")"),"volkanik")</f>
        <v>volkanik</v>
      </c>
    </row>
    <row r="992">
      <c r="A992" s="3" t="s">
        <v>992</v>
      </c>
      <c r="B992" s="4" t="str">
        <f>IFERROR(__xludf.DUMMYFUNCTION("GOOGLETRANSLATE(A992,""de"",""tr"")"),"volkanik yuva")</f>
        <v>volkanik yuva</v>
      </c>
    </row>
    <row r="993">
      <c r="A993" s="3" t="s">
        <v>993</v>
      </c>
      <c r="B993" s="4" t="str">
        <f>IFERROR(__xludf.DUMMYFUNCTION("GOOGLETRANSLATE(A993,""de"",""tr"")"),"volkanik ada")</f>
        <v>volkanik ada</v>
      </c>
    </row>
    <row r="994">
      <c r="A994" s="3" t="s">
        <v>994</v>
      </c>
      <c r="B994" s="4" t="str">
        <f>IFERROR(__xludf.DUMMYFUNCTION("GOOGLETRANSLATE(A994,""de"",""tr"")"),"vulcanus")</f>
        <v>vulcanus</v>
      </c>
    </row>
    <row r="995">
      <c r="A995" s="3" t="s">
        <v>995</v>
      </c>
      <c r="B995" s="4" t="str">
        <f>IFERROR(__xludf.DUMMYFUNCTION("GOOGLETRANSLATE(A995,""de"",""tr"")"),"depo")</f>
        <v>depo</v>
      </c>
    </row>
    <row r="996">
      <c r="A996" s="3" t="s">
        <v>996</v>
      </c>
      <c r="B996" s="4" t="str">
        <f>IFERROR(__xludf.DUMMYFUNCTION("GOOGLETRANSLATE(A996,""de"",""tr"")"),"romantik")</f>
        <v>romantik</v>
      </c>
    </row>
    <row r="997">
      <c r="A997" s="3" t="s">
        <v>997</v>
      </c>
      <c r="B997" s="4" t="str">
        <f>IFERROR(__xludf.DUMMYFUNCTION("GOOGLETRANSLATE(A997,""de"",""tr"")"),"oksijen")</f>
        <v>oksijen</v>
      </c>
    </row>
    <row r="998">
      <c r="A998" s="3" t="s">
        <v>998</v>
      </c>
      <c r="B998" s="4" t="str">
        <f>IFERROR(__xludf.DUMMYFUNCTION("GOOGLETRANSLATE(A998,""de"",""tr"")"),"oksijen maskesi")</f>
        <v>oksijen maskesi</v>
      </c>
    </row>
    <row r="999">
      <c r="A999" s="3" t="s">
        <v>999</v>
      </c>
      <c r="B999" s="4" t="str">
        <f>IFERROR(__xludf.DUMMYFUNCTION("GOOGLETRANSLATE(A999,""de"",""tr"")"),"oksijen şişesi")</f>
        <v>oksijen şişesi</v>
      </c>
    </row>
    <row r="1000">
      <c r="A1000" s="3" t="s">
        <v>1000</v>
      </c>
      <c r="B1000" s="4" t="str">
        <f>IFERROR(__xludf.DUMMYFUNCTION("GOOGLETRANSLATE(A1000,""de"",""tr"")"),"atmosferik oksijen")</f>
        <v>atmosferik oksijen</v>
      </c>
    </row>
    <row r="1001">
      <c r="A1001" s="3" t="s">
        <v>1001</v>
      </c>
      <c r="B1001" s="4" t="str">
        <f>IFERROR(__xludf.DUMMYFUNCTION("GOOGLETRANSLATE(A1001,""de"",""tr"")"),"oksijen taşımacılığı")</f>
        <v>oksijen taşımacılığı</v>
      </c>
    </row>
    <row r="1002">
      <c r="A1002" s="3" t="s">
        <v>1002</v>
      </c>
      <c r="B1002" s="4" t="str">
        <f>IFERROR(__xludf.DUMMYFUNCTION("GOOGLETRANSLATE(A1002,""de"",""tr"")"),"oksijen")</f>
        <v>oksijen</v>
      </c>
    </row>
    <row r="1003">
      <c r="A1003" s="3" t="s">
        <v>1003</v>
      </c>
      <c r="B1003" s="4" t="str">
        <f>IFERROR(__xludf.DUMMYFUNCTION("GOOGLETRANSLATE(A1003,""de"",""tr"")"),"oksijen eksikliği")</f>
        <v>oksijen eksikliği</v>
      </c>
    </row>
    <row r="1004">
      <c r="A1004" s="3" t="s">
        <v>1004</v>
      </c>
      <c r="B1004" s="4" t="str">
        <f>IFERROR(__xludf.DUMMYFUNCTION("GOOGLETRANSLATE(A1004,""de"",""tr"")"),"oksijen")</f>
        <v>oksijen</v>
      </c>
    </row>
    <row r="1005">
      <c r="A1005" s="3" t="s">
        <v>1005</v>
      </c>
      <c r="B1005" s="4" t="str">
        <f>IFERROR(__xludf.DUMMYFUNCTION("GOOGLETRANSLATE(A1005,""de"",""tr"")"),"oksijen bağlantısı")</f>
        <v>oksijen bağlantısı</v>
      </c>
    </row>
    <row r="1006">
      <c r="A1006" s="3" t="s">
        <v>1006</v>
      </c>
      <c r="B1006" s="4" t="str">
        <f>IFERROR(__xludf.DUMMYFUNCTION("GOOGLETRANSLATE(A1006,""de"",""tr"")"),"oksijen üreten")</f>
        <v>oksijen üreten</v>
      </c>
    </row>
    <row r="1007">
      <c r="A1007" s="3" t="s">
        <v>1007</v>
      </c>
      <c r="B1007" s="4" t="str">
        <f>IFERROR(__xludf.DUMMYFUNCTION("GOOGLETRANSLATE(A1007,""de"",""tr"")"),"Oksijen kaynağı")</f>
        <v>Oksijen kaynağı</v>
      </c>
    </row>
    <row r="1008">
      <c r="A1008" s="3" t="s">
        <v>1008</v>
      </c>
      <c r="B1008" s="4" t="str">
        <f>IFERROR(__xludf.DUMMYFUNCTION("GOOGLETRANSLATE(A1008,""de"",""tr"")"),"oksijen")</f>
        <v>oksijen</v>
      </c>
    </row>
    <row r="1009">
      <c r="A1009" s="3" t="s">
        <v>1009</v>
      </c>
      <c r="B1009" s="4" t="str">
        <f>IFERROR(__xludf.DUMMYFUNCTION("GOOGLETRANSLATE(A1009,""de"",""tr"")"),"boya")</f>
        <v>boya</v>
      </c>
    </row>
    <row r="1010">
      <c r="A1010" s="3" t="s">
        <v>1010</v>
      </c>
      <c r="B1010" s="4" t="str">
        <f>IFERROR(__xludf.DUMMYFUNCTION("GOOGLETRANSLATE(A1010,""de"",""tr"")"),"Sıvı oksijen")</f>
        <v>Sıvı oksijen</v>
      </c>
    </row>
    <row r="1011">
      <c r="A1011" s="3" t="s">
        <v>1011</v>
      </c>
      <c r="B1011" s="4" t="str">
        <f>IFERROR(__xludf.DUMMYFUNCTION("GOOGLETRANSLATE(A1011,""de"",""tr"")"),"oksijenik asit")</f>
        <v>oksijenik asit</v>
      </c>
    </row>
    <row r="1012">
      <c r="A1012" s="3" t="s">
        <v>1012</v>
      </c>
      <c r="B1012" s="4" t="str">
        <f>IFERROR(__xludf.DUMMYFUNCTION("GOOGLETRANSLATE(A1012,""de"",""tr"")"),"sekiz oksijen")</f>
        <v>sekiz oksijen</v>
      </c>
    </row>
    <row r="1013">
      <c r="A1013" s="3" t="s">
        <v>1013</v>
      </c>
      <c r="B1013" s="4" t="str">
        <f>IFERROR(__xludf.DUMMYFUNCTION("GOOGLETRANSLATE(A1013,""de"",""tr"")"),"oksijen")</f>
        <v>oksijen</v>
      </c>
    </row>
    <row r="1014">
      <c r="A1014" s="3" t="s">
        <v>1014</v>
      </c>
      <c r="B1014" s="4" t="str">
        <f>IFERROR(__xludf.DUMMYFUNCTION("GOOGLETRANSLATE(A1014,""de"",""tr"")"),"oksijen zenginleştirme")</f>
        <v>oksijen zenginleştirme</v>
      </c>
    </row>
    <row r="1015">
      <c r="A1015" s="3" t="s">
        <v>1015</v>
      </c>
      <c r="B1015" s="4" t="str">
        <f>IFERROR(__xludf.DUMMYFUNCTION("GOOGLETRANSLATE(A1015,""de"",""tr"")"),"oksijen içeriği")</f>
        <v>oksijen içeriği</v>
      </c>
    </row>
    <row r="1016">
      <c r="A1016" s="3" t="s">
        <v>1016</v>
      </c>
      <c r="B1016" s="4" t="str">
        <f>IFERROR(__xludf.DUMMYFUNCTION("GOOGLETRANSLATE(A1016,""de"",""tr"")"),"oksijen")</f>
        <v>oksijen</v>
      </c>
    </row>
    <row r="1017">
      <c r="A1017" s="3" t="s">
        <v>1017</v>
      </c>
      <c r="B1017" s="4" t="str">
        <f>IFERROR(__xludf.DUMMYFUNCTION("GOOGLETRANSLATE(A1017,""de"",""tr"")"),"Oksijen -Free")</f>
        <v>Oksijen -Free</v>
      </c>
    </row>
    <row r="1018">
      <c r="A1018" s="3" t="s">
        <v>1018</v>
      </c>
      <c r="B1018" s="4" t="str">
        <f>IFERROR(__xludf.DUMMYFUNCTION("GOOGLETRANSLATE(A1018,""de"",""tr"")"),"oksijen")</f>
        <v>oksijen</v>
      </c>
    </row>
    <row r="1019">
      <c r="A1019" s="3" t="s">
        <v>1019</v>
      </c>
      <c r="B1019" s="4" t="str">
        <f>IFERROR(__xludf.DUMMYFUNCTION("GOOGLETRANSLATE(A1019,""de"",""tr"")"),"oksijen içeriği")</f>
        <v>oksijen içeriği</v>
      </c>
    </row>
    <row r="1020">
      <c r="A1020" s="3" t="s">
        <v>1020</v>
      </c>
      <c r="B1020" s="4" t="str">
        <f>IFERROR(__xludf.DUMMYFUNCTION("GOOGLETRANSLATE(A1020,""de"",""tr"")"),"oksijen")</f>
        <v>oksijen</v>
      </c>
    </row>
    <row r="1021">
      <c r="A1021" s="3" t="s">
        <v>1021</v>
      </c>
      <c r="B1021" s="4" t="str">
        <f>IFERROR(__xludf.DUMMYFUNCTION("GOOGLETRANSLATE(A1021,""de"",""tr"")"),"oksijen izotopu")</f>
        <v>oksijen izotopu</v>
      </c>
    </row>
    <row r="1022">
      <c r="A1022" s="3" t="s">
        <v>1022</v>
      </c>
      <c r="B1022" s="4" t="str">
        <f>IFERROR(__xludf.DUMMYFUNCTION("GOOGLETRANSLATE(A1022,""de"",""tr"")"),"oksijen mızrak")</f>
        <v>oksijen mızrak</v>
      </c>
    </row>
    <row r="1023">
      <c r="A1023" s="3" t="s">
        <v>1023</v>
      </c>
      <c r="B1023" s="4" t="str">
        <f>IFERROR(__xludf.DUMMYFUNCTION("GOOGLETRANSLATE(A1023,""de"",""tr"")"),"oksijen kısmi basınç")</f>
        <v>oksijen kısmi basınç</v>
      </c>
    </row>
    <row r="1024">
      <c r="A1024" s="3" t="s">
        <v>1024</v>
      </c>
      <c r="B1024" s="4" t="str">
        <f>IFERROR(__xludf.DUMMYFUNCTION("GOOGLETRANSLATE(A1024,""de"",""tr"")"),"Oksijen -Rich")</f>
        <v>Oksijen -Rich</v>
      </c>
    </row>
    <row r="1025">
      <c r="A1025" s="3" t="s">
        <v>1025</v>
      </c>
      <c r="B1025" s="4" t="str">
        <f>IFERROR(__xludf.DUMMYFUNCTION("GOOGLETRANSLATE(A1025,""de"",""tr"")"),"oksijen konsantrasyonu")</f>
        <v>oksijen konsantrasyonu</v>
      </c>
    </row>
    <row r="1026">
      <c r="A1026" s="3" t="s">
        <v>1026</v>
      </c>
      <c r="B1026" s="4" t="str">
        <f>IFERROR(__xludf.DUMMYFUNCTION("GOOGLETRANSLATE(A1026,""de"",""tr"")"),"tetra oksijen")</f>
        <v>tetra oksijen</v>
      </c>
    </row>
    <row r="1027">
      <c r="A1027" s="3" t="s">
        <v>1027</v>
      </c>
      <c r="B1027" s="4" t="str">
        <f>IFERROR(__xludf.DUMMYFUNCTION("GOOGLETRANSLATE(A1027,""de"",""tr"")"),"oksijen döngüsü")</f>
        <v>oksijen döngüsü</v>
      </c>
    </row>
    <row r="1028">
      <c r="A1028" s="3" t="s">
        <v>1028</v>
      </c>
      <c r="B1028" s="4" t="str">
        <f>IFERROR(__xludf.DUMMYFUNCTION("GOOGLETRANSLATE(A1028,""de"",""tr"")"),"oksijen baskısı")</f>
        <v>oksijen baskısı</v>
      </c>
    </row>
    <row r="1029">
      <c r="A1029" s="3" t="s">
        <v>1029</v>
      </c>
      <c r="B1029" s="4" t="str">
        <f>IFERROR(__xludf.DUMMYFUNCTION("GOOGLETRANSLATE(A1029,""de"",""tr"")"),"türban")</f>
        <v>türban</v>
      </c>
    </row>
    <row r="1030">
      <c r="A1030" s="3" t="s">
        <v>1030</v>
      </c>
      <c r="B1030" s="4" t="str">
        <f>IFERROR(__xludf.DUMMYFUNCTION("GOOGLETRANSLATE(A1030,""de"",""tr"")"),"lale")</f>
        <v>lale</v>
      </c>
    </row>
    <row r="1031">
      <c r="A1031" s="3" t="s">
        <v>1031</v>
      </c>
      <c r="B1031" s="4" t="str">
        <f>IFERROR(__xludf.DUMMYFUNCTION("GOOGLETRANSLATE(A1031,""de"",""tr"")"),"lale çiçeği")</f>
        <v>lale çiçeği</v>
      </c>
    </row>
    <row r="1032">
      <c r="A1032" s="3" t="s">
        <v>1032</v>
      </c>
      <c r="B1032" s="4" t="str">
        <f>IFERROR(__xludf.DUMMYFUNCTION("GOOGLETRANSLATE(A1032,""de"",""tr"")"),"şablon")</f>
        <v>şablon</v>
      </c>
    </row>
    <row r="1033">
      <c r="A1033" s="3" t="s">
        <v>1033</v>
      </c>
      <c r="B1033" s="4" t="str">
        <f>IFERROR(__xludf.DUMMYFUNCTION("GOOGLETRANSLATE(A1033,""de"",""tr"")"),"sandalı")</f>
        <v>sandalı</v>
      </c>
    </row>
    <row r="1034">
      <c r="A1034" s="3" t="s">
        <v>1034</v>
      </c>
      <c r="B1034" s="4" t="str">
        <f>IFERROR(__xludf.DUMMYFUNCTION("GOOGLETRANSLATE(A1034,""de"",""tr"")"),"Spagetti")</f>
        <v>Spagetti</v>
      </c>
    </row>
    <row r="1035">
      <c r="A1035" s="3" t="s">
        <v>1035</v>
      </c>
      <c r="B1035" s="4" t="str">
        <f>IFERROR(__xludf.DUMMYFUNCTION("GOOGLETRANSLATE(A1035,""de"",""tr"")"),"emin olmayan")</f>
        <v>emin olmayan</v>
      </c>
    </row>
    <row r="1036">
      <c r="A1036" s="3" t="s">
        <v>1036</v>
      </c>
      <c r="B1036" s="4" t="str">
        <f>IFERROR(__xludf.DUMMYFUNCTION("GOOGLETRANSLATE(A1036,""de"",""tr"")"),"güvenlik")</f>
        <v>güvenlik</v>
      </c>
    </row>
    <row r="1037">
      <c r="A1037" s="3" t="s">
        <v>1037</v>
      </c>
      <c r="B1037" s="4" t="str">
        <f>IFERROR(__xludf.DUMMYFUNCTION("GOOGLETRANSLATE(A1037,""de"",""tr"")"),"kendine güvenen")</f>
        <v>kendine güvenen</v>
      </c>
    </row>
    <row r="1038">
      <c r="A1038" s="3" t="s">
        <v>1038</v>
      </c>
      <c r="B1038" s="4" t="str">
        <f>IFERROR(__xludf.DUMMYFUNCTION("GOOGLETRANSLATE(A1038,""de"",""tr"")"),"kesinlikle")</f>
        <v>kesinlikle</v>
      </c>
    </row>
    <row r="1039">
      <c r="A1039" s="3" t="s">
        <v>1039</v>
      </c>
      <c r="B1039" s="4" t="str">
        <f>IFERROR(__xludf.DUMMYFUNCTION("GOOGLETRANSLATE(A1039,""de"",""tr"")"),"Kriz -Geçirmez")</f>
        <v>Kriz -Geçirmez</v>
      </c>
    </row>
    <row r="1040">
      <c r="A1040" s="3" t="s">
        <v>1040</v>
      </c>
      <c r="B1040" s="4" t="str">
        <f>IFERROR(__xludf.DUMMYFUNCTION("GOOGLETRANSLATE(A1040,""de"",""tr"")"),"kusursuz")</f>
        <v>kusursuz</v>
      </c>
    </row>
    <row r="1041">
      <c r="A1041" s="3" t="s">
        <v>1041</v>
      </c>
      <c r="B1041" s="4" t="str">
        <f>IFERROR(__xludf.DUMMYFUNCTION("GOOGLETRANSLATE(A1041,""de"",""tr"")"),"yola çıkabilen")</f>
        <v>yola çıkabilen</v>
      </c>
    </row>
    <row r="1042">
      <c r="A1042" s="3" t="s">
        <v>1042</v>
      </c>
      <c r="B1042" s="4" t="str">
        <f>IFERROR(__xludf.DUMMYFUNCTION("GOOGLETRANSLATE(A1042,""de"",""tr"")"),"Deprem -Group")</f>
        <v>Deprem -Group</v>
      </c>
    </row>
    <row r="1043">
      <c r="A1043" s="3" t="s">
        <v>1043</v>
      </c>
      <c r="B1043" s="4" t="str">
        <f>IFERROR(__xludf.DUMMYFUNCTION("GOOGLETRANSLATE(A1043,""de"",""tr"")"),"kurşun geçirmez")</f>
        <v>kurşun geçirmez</v>
      </c>
    </row>
    <row r="1044">
      <c r="A1044" s="3" t="s">
        <v>1044</v>
      </c>
      <c r="B1044" s="4" t="str">
        <f>IFERROR(__xludf.DUMMYFUNCTION("GOOGLETRANSLATE(A1044,""de"",""tr"")"),"sahte")</f>
        <v>sahte</v>
      </c>
    </row>
    <row r="1045">
      <c r="A1045" s="3" t="s">
        <v>1045</v>
      </c>
      <c r="B1045" s="4" t="str">
        <f>IFERROR(__xludf.DUMMYFUNCTION("GOOGLETRANSLATE(A1045,""de"",""tr"")"),"kendinden emin")</f>
        <v>kendinden emin</v>
      </c>
    </row>
    <row r="1046">
      <c r="A1046" s="3" t="s">
        <v>1046</v>
      </c>
      <c r="B1046" s="4" t="str">
        <f>IFERROR(__xludf.DUMMYFUNCTION("GOOGLETRANSLATE(A1046,""de"",""tr"")"),"karsızca")</f>
        <v>karsızca</v>
      </c>
    </row>
    <row r="1047">
      <c r="A1047" s="3" t="s">
        <v>1047</v>
      </c>
      <c r="B1047" s="4" t="str">
        <f>IFERROR(__xludf.DUMMYFUNCTION("GOOGLETRANSLATE(A1047,""de"",""tr"")"),"aptal")</f>
        <v>aptal</v>
      </c>
    </row>
    <row r="1048">
      <c r="A1048" s="3" t="s">
        <v>1048</v>
      </c>
      <c r="B1048" s="4" t="str">
        <f>IFERROR(__xludf.DUMMYFUNCTION("GOOGLETRANSLATE(A1048,""de"",""tr"")"),"istikrarlı")</f>
        <v>istikrarlı</v>
      </c>
    </row>
    <row r="1049">
      <c r="A1049" s="3" t="s">
        <v>1049</v>
      </c>
      <c r="B1049" s="4" t="str">
        <f>IFERROR(__xludf.DUMMYFUNCTION("GOOGLETRANSLATE(A1049,""de"",""tr"")"),"sızdırmaz")</f>
        <v>sızdırmaz</v>
      </c>
    </row>
    <row r="1050">
      <c r="A1050" s="3" t="s">
        <v>1050</v>
      </c>
      <c r="B1050" s="4" t="str">
        <f>IFERROR(__xludf.DUMMYFUNCTION("GOOGLETRANSLATE(A1050,""de"",""tr"")"),"emin olmak için")</f>
        <v>emin olmak için</v>
      </c>
    </row>
    <row r="1051">
      <c r="A1051" s="3" t="s">
        <v>1051</v>
      </c>
      <c r="B1051" s="4" t="str">
        <f>IFERROR(__xludf.DUMMYFUNCTION("GOOGLETRANSLATE(A1051,""de"",""tr"")"),"bilyalı")</f>
        <v>bilyalı</v>
      </c>
    </row>
    <row r="1052">
      <c r="A1052" s="3" t="s">
        <v>1052</v>
      </c>
      <c r="B1052" s="4" t="str">
        <f>IFERROR(__xludf.DUMMYFUNCTION("GOOGLETRANSLATE(A1052,""de"",""tr"")"),"bomba geçirmez")</f>
        <v>bomba geçirmez</v>
      </c>
    </row>
    <row r="1053">
      <c r="A1053" s="3" t="s">
        <v>1053</v>
      </c>
      <c r="B1053" s="4" t="str">
        <f>IFERROR(__xludf.DUMMYFUNCTION("GOOGLETRANSLATE(A1053,""de"",""tr"")"),"dolar")</f>
        <v>dolar</v>
      </c>
    </row>
    <row r="1054">
      <c r="A1054" s="3" t="s">
        <v>1054</v>
      </c>
      <c r="B1054" s="4" t="str">
        <f>IFERROR(__xludf.DUMMYFUNCTION("GOOGLETRANSLATE(A1054,""de"",""tr"")"),"dolar işareti")</f>
        <v>dolar işareti</v>
      </c>
    </row>
    <row r="1055">
      <c r="A1055" s="3" t="s">
        <v>1055</v>
      </c>
      <c r="B1055" s="4" t="str">
        <f>IFERROR(__xludf.DUMMYFUNCTION("GOOGLETRANSLATE(A1055,""de"",""tr"")"),"Roka")</f>
        <v>Roka</v>
      </c>
    </row>
    <row r="1056">
      <c r="A1056" s="3" t="s">
        <v>1056</v>
      </c>
      <c r="B1056" s="4" t="str">
        <f>IFERROR(__xludf.DUMMYFUNCTION("GOOGLETRANSLATE(A1056,""de"",""tr"")"),"selenyum")</f>
        <v>selenyum</v>
      </c>
    </row>
    <row r="1057">
      <c r="A1057" s="3" t="s">
        <v>1057</v>
      </c>
      <c r="B1057" s="4" t="str">
        <f>IFERROR(__xludf.DUMMYFUNCTION("GOOGLETRANSLATE(A1057,""de"",""tr"")"),"açıklık")</f>
        <v>açıklık</v>
      </c>
    </row>
    <row r="1058">
      <c r="A1058" s="3" t="s">
        <v>1058</v>
      </c>
      <c r="B1058" s="4" t="str">
        <f>IFERROR(__xludf.DUMMYFUNCTION("GOOGLETRANSLATE(A1058,""de"",""tr"")"),"Selenyoksit")</f>
        <v>Selenyoksit</v>
      </c>
    </row>
    <row r="1059">
      <c r="A1059" s="3" t="s">
        <v>1059</v>
      </c>
      <c r="B1059" s="4" t="str">
        <f>IFERROR(__xludf.DUMMYFUNCTION("GOOGLETRANSLATE(A1059,""de"",""tr"")"),"Selendisulfid")</f>
        <v>Selendisulfid</v>
      </c>
    </row>
    <row r="1060">
      <c r="A1060" s="3" t="s">
        <v>1060</v>
      </c>
      <c r="B1060" s="4" t="str">
        <f>IFERROR(__xludf.DUMMYFUNCTION("GOOGLETRANSLATE(A1060,""de"",""tr"")"),"selenyum içeriği")</f>
        <v>selenyum içeriği</v>
      </c>
    </row>
    <row r="1061">
      <c r="A1061" s="3" t="s">
        <v>1061</v>
      </c>
      <c r="B1061" s="4" t="str">
        <f>IFERROR(__xludf.DUMMYFUNCTION("GOOGLETRANSLATE(A1061,""de"",""tr"")"),"selenyum mayası")</f>
        <v>selenyum mayası</v>
      </c>
    </row>
    <row r="1062">
      <c r="A1062" s="3" t="s">
        <v>1062</v>
      </c>
      <c r="B1062" s="4" t="str">
        <f>IFERROR(__xludf.DUMMYFUNCTION("GOOGLETRANSLATE(A1062,""de"",""tr"")"),"Selenheksaflaflorid")</f>
        <v>Selenheksaflaflorid</v>
      </c>
    </row>
    <row r="1063">
      <c r="A1063" s="3" t="s">
        <v>1063</v>
      </c>
      <c r="B1063" s="4" t="str">
        <f>IFERROR(__xludf.DUMMYFUNCTION("GOOGLETRANSLATE(A1063,""de"",""tr"")"),"selenyum eksikliği")</f>
        <v>selenyum eksikliği</v>
      </c>
    </row>
    <row r="1064">
      <c r="A1064" s="3" t="s">
        <v>1064</v>
      </c>
      <c r="B1064" s="4" t="str">
        <f>IFERROR(__xludf.DUMMYFUNCTION("GOOGLETRANSLATE(A1064,""de"",""tr"")"),"Selenminal")</f>
        <v>Selenminal</v>
      </c>
    </row>
    <row r="1065">
      <c r="A1065" s="3" t="s">
        <v>1065</v>
      </c>
      <c r="B1065" s="4" t="str">
        <f>IFERROR(__xludf.DUMMYFUNCTION("GOOGLETRANSLATE(A1065,""de"",""tr"")"),"Selenmonoksit")</f>
        <v>Selenmonoksit</v>
      </c>
    </row>
    <row r="1066">
      <c r="A1066" s="3" t="s">
        <v>1066</v>
      </c>
      <c r="B1066" s="4" t="str">
        <f>IFERROR(__xludf.DUMMYFUNCTION("GOOGLETRANSLATE(A1066,""de"",""tr"")"),"Selenoksit")</f>
        <v>Selenoksit</v>
      </c>
    </row>
    <row r="1067">
      <c r="A1067" s="3" t="s">
        <v>1067</v>
      </c>
      <c r="B1067" s="4" t="str">
        <f>IFERROR(__xludf.DUMMYFUNCTION("GOOGLETRANSLATE(A1067,""de"",""tr"")"),"selenyum kaynağı")</f>
        <v>selenyum kaynağı</v>
      </c>
    </row>
    <row r="1068">
      <c r="A1068" s="3" t="s">
        <v>1068</v>
      </c>
      <c r="B1068" s="4" t="str">
        <f>IFERROR(__xludf.DUMMYFUNCTION("GOOGLETRANSLATE(A1068,""de"",""tr"")"),"Selensalz")</f>
        <v>Selensalz</v>
      </c>
    </row>
    <row r="1069">
      <c r="A1069" s="3" t="s">
        <v>1069</v>
      </c>
      <c r="B1069" s="4" t="str">
        <f>IFERROR(__xludf.DUMMYFUNCTION("GOOGLETRANSLATE(A1069,""de"",""tr"")"),"Sansülfid")</f>
        <v>Sansülfid</v>
      </c>
    </row>
    <row r="1070">
      <c r="A1070" s="3" t="s">
        <v>1070</v>
      </c>
      <c r="B1070" s="4" t="str">
        <f>IFERROR(__xludf.DUMMYFUNCTION("GOOGLETRANSLATE(A1070,""de"",""tr"")"),"Selenspreplementasyon")</f>
        <v>Selenspreplementasyon</v>
      </c>
    </row>
    <row r="1071">
      <c r="A1071" s="3" t="s">
        <v>1071</v>
      </c>
      <c r="B1071" s="4" t="str">
        <f>IFERROR(__xludf.DUMMYFUNCTION("GOOGLETRANSLATE(A1071,""de"",""tr"")"),"Selenk asit")</f>
        <v>Selenk asit</v>
      </c>
    </row>
    <row r="1072">
      <c r="A1072" s="3" t="s">
        <v>1072</v>
      </c>
      <c r="B1072" s="4" t="str">
        <f>IFERROR(__xludf.DUMMYFUNCTION("GOOGLETRANSLATE(A1072,""de"",""tr"")"),"Süzeoksit")</f>
        <v>Süzeoksit</v>
      </c>
    </row>
    <row r="1073">
      <c r="A1073" s="3" t="s">
        <v>1073</v>
      </c>
      <c r="B1073" s="4" t="str">
        <f>IFERROR(__xludf.DUMMYFUNCTION("GOOGLETRANSLATE(A1073,""de"",""tr"")"),"selenyum altyapı")</f>
        <v>selenyum altyapı</v>
      </c>
    </row>
    <row r="1074">
      <c r="A1074" s="3" t="s">
        <v>1074</v>
      </c>
      <c r="B1074" s="4" t="str">
        <f>IFERROR(__xludf.DUMMYFUNCTION("GOOGLETRANSLATE(A1074,""de"",""tr"")"),"hidrojen")</f>
        <v>hidrojen</v>
      </c>
    </row>
    <row r="1075">
      <c r="A1075" s="3" t="s">
        <v>1075</v>
      </c>
      <c r="B1075" s="4" t="str">
        <f>IFERROR(__xludf.DUMMYFUNCTION("GOOGLETRANSLATE(A1075,""de"",""tr"")"),"selenyum bağlantısı")</f>
        <v>selenyum bağlantısı</v>
      </c>
    </row>
    <row r="1076">
      <c r="A1076" s="3" t="s">
        <v>1076</v>
      </c>
      <c r="B1076" s="4" t="str">
        <f>IFERROR(__xludf.DUMMYFUNCTION("GOOGLETRANSLATE(A1076,""de"",""tr"")"),"selenyum")</f>
        <v>selenyum</v>
      </c>
    </row>
    <row r="1077">
      <c r="A1077" s="3" t="s">
        <v>1077</v>
      </c>
      <c r="B1077" s="4" t="str">
        <f>IFERROR(__xludf.DUMMYFUNCTION("GOOGLETRANSLATE(A1077,""de"",""tr"")"),"selenyum")</f>
        <v>selenyum</v>
      </c>
    </row>
    <row r="1078">
      <c r="A1078" s="3" t="s">
        <v>1078</v>
      </c>
      <c r="B1078" s="4" t="str">
        <f>IFERROR(__xludf.DUMMYFUNCTION("GOOGLETRANSLATE(A1078,""de"",""tr"")"),"pastil")</f>
        <v>pastil</v>
      </c>
    </row>
    <row r="1079">
      <c r="A1079" s="3" t="s">
        <v>1079</v>
      </c>
      <c r="B1079" s="4" t="str">
        <f>IFERROR(__xludf.DUMMYFUNCTION("GOOGLETRANSLATE(A1079,""de"",""tr"")"),"zemin")</f>
        <v>zemin</v>
      </c>
    </row>
    <row r="1080">
      <c r="A1080" s="3" t="s">
        <v>1080</v>
      </c>
      <c r="B1080" s="4" t="str">
        <f>IFERROR(__xludf.DUMMYFUNCTION("GOOGLETRANSLATE(A1080,""de"",""tr"")"),"bluz")</f>
        <v>bluz</v>
      </c>
    </row>
    <row r="1081">
      <c r="A1081" s="3" t="s">
        <v>1081</v>
      </c>
      <c r="B1081" s="4" t="str">
        <f>IFERROR(__xludf.DUMMYFUNCTION("GOOGLETRANSLATE(A1081,""de"",""tr"")"),"sadece")</f>
        <v>sadece</v>
      </c>
    </row>
    <row r="1082">
      <c r="A1082" s="3" t="s">
        <v>1082</v>
      </c>
      <c r="B1082" s="4" t="str">
        <f>IFERROR(__xludf.DUMMYFUNCTION("GOOGLETRANSLATE(A1082,""de"",""tr"")"),"karar verme")</f>
        <v>karar verme</v>
      </c>
    </row>
    <row r="1083">
      <c r="A1083" s="3" t="s">
        <v>1083</v>
      </c>
      <c r="B1083" s="4" t="str">
        <f>IFERROR(__xludf.DUMMYFUNCTION("GOOGLETRANSLATE(A1083,""de"",""tr"")"),"kolay")</f>
        <v>kolay</v>
      </c>
    </row>
    <row r="1084">
      <c r="A1084" s="3" t="s">
        <v>1084</v>
      </c>
      <c r="B1084" s="4" t="str">
        <f>IFERROR(__xludf.DUMMYFUNCTION("GOOGLETRANSLATE(A1084,""de"",""tr"")"),"pulmoner problem")</f>
        <v>pulmoner problem</v>
      </c>
    </row>
    <row r="1085">
      <c r="A1085" s="3" t="s">
        <v>1085</v>
      </c>
      <c r="B1085" s="4" t="str">
        <f>IFERROR(__xludf.DUMMYFUNCTION("GOOGLETRANSLATE(A1085,""de"",""tr"")"),"Sorun giderme")</f>
        <v>Sorun giderme</v>
      </c>
    </row>
    <row r="1086">
      <c r="A1086" s="3" t="s">
        <v>1086</v>
      </c>
      <c r="B1086" s="4" t="str">
        <f>IFERROR(__xludf.DUMMYFUNCTION("GOOGLETRANSLATE(A1086,""de"",""tr"")"),"sorun")</f>
        <v>sorun</v>
      </c>
    </row>
    <row r="1087">
      <c r="A1087" s="3" t="s">
        <v>1087</v>
      </c>
      <c r="B1087" s="4" t="str">
        <f>IFERROR(__xludf.DUMMYFUNCTION("GOOGLETRANSLATE(A1087,""de"",""tr"")"),"kendine saygılı")</f>
        <v>kendine saygılı</v>
      </c>
    </row>
    <row r="1088">
      <c r="A1088" s="3" t="s">
        <v>1088</v>
      </c>
      <c r="B1088" s="4" t="str">
        <f>IFERROR(__xludf.DUMMYFUNCTION("GOOGLETRANSLATE(A1088,""de"",""tr"")"),"görüntü sorunu")</f>
        <v>görüntü sorunu</v>
      </c>
    </row>
    <row r="1089">
      <c r="A1089" s="3" t="s">
        <v>1089</v>
      </c>
      <c r="B1089" s="4" t="str">
        <f>IFERROR(__xludf.DUMMYFUNCTION("GOOGLETRANSLATE(A1089,""de"",""tr"")"),"problemli çocuk")</f>
        <v>problemli çocuk</v>
      </c>
    </row>
    <row r="1090">
      <c r="A1090" s="3" t="s">
        <v>1090</v>
      </c>
      <c r="B1090" s="4" t="str">
        <f>IFERROR(__xludf.DUMMYFUNCTION("GOOGLETRANSLATE(A1090,""de"",""tr"")"),"Merhaba Dünya Programı")</f>
        <v>Merhaba Dünya Programı</v>
      </c>
    </row>
    <row r="1091">
      <c r="A1091" s="3" t="s">
        <v>1091</v>
      </c>
      <c r="B1091" s="4" t="str">
        <f>IFERROR(__xludf.DUMMYFUNCTION("GOOGLETRANSLATE(A1091,""de"",""tr"")"),"seçim programı")</f>
        <v>seçim programı</v>
      </c>
    </row>
    <row r="1092">
      <c r="A1092" s="3" t="s">
        <v>1092</v>
      </c>
      <c r="B1092" s="4" t="str">
        <f>IFERROR(__xludf.DUMMYFUNCTION("GOOGLETRANSLATE(A1092,""de"",""tr"")"),"bilgisayar programı")</f>
        <v>bilgisayar programı</v>
      </c>
    </row>
    <row r="1093">
      <c r="A1093" s="3" t="s">
        <v>1093</v>
      </c>
      <c r="B1093" s="4" t="str">
        <f>IFERROR(__xludf.DUMMYFUNCTION("GOOGLETRANSLATE(A1093,""de"",""tr"")"),"tanık koruma programı")</f>
        <v>tanık koruma programı</v>
      </c>
    </row>
    <row r="1094">
      <c r="A1094" s="3" t="s">
        <v>1094</v>
      </c>
      <c r="B1094" s="4" t="str">
        <f>IFERROR(__xludf.DUMMYFUNCTION("GOOGLETRANSLATE(A1094,""de"",""tr"")"),"yardım programı")</f>
        <v>yardım programı</v>
      </c>
    </row>
    <row r="1095">
      <c r="A1095" s="3" t="s">
        <v>1095</v>
      </c>
      <c r="B1095" s="4" t="str">
        <f>IFERROR(__xludf.DUMMYFUNCTION("GOOGLETRANSLATE(A1095,""de"",""tr"")"),"İş yaratma programı")</f>
        <v>İş yaratma programı</v>
      </c>
    </row>
    <row r="1096">
      <c r="A1096" s="3" t="s">
        <v>1096</v>
      </c>
      <c r="B1096" s="4" t="str">
        <f>IFERROR(__xludf.DUMMYFUNCTION("GOOGLETRANSLATE(A1096,""de"",""tr"")"),"sinematograf")</f>
        <v>sinematograf</v>
      </c>
    </row>
    <row r="1097">
      <c r="A1097" s="3" t="s">
        <v>1097</v>
      </c>
      <c r="B1097" s="4" t="str">
        <f>IFERROR(__xludf.DUMMYFUNCTION("GOOGLETRANSLATE(A1097,""de"",""tr"")"),"damızlık")</f>
        <v>damızlık</v>
      </c>
    </row>
    <row r="1098">
      <c r="A1098" s="3" t="s">
        <v>1098</v>
      </c>
      <c r="B1098" s="4" t="str">
        <f>IFERROR(__xludf.DUMMYFUNCTION("GOOGLETRANSLATE(A1098,""de"",""tr"")"),"içinde")</f>
        <v>içinde</v>
      </c>
    </row>
    <row r="1099">
      <c r="A1099" s="3" t="s">
        <v>1099</v>
      </c>
      <c r="B1099" s="4" t="str">
        <f>IFERROR(__xludf.DUMMYFUNCTION("GOOGLETRANSLATE(A1099,""de"",""tr"")"),"Geri Indo")</f>
        <v>Geri Indo</v>
      </c>
    </row>
    <row r="1100">
      <c r="A1100" s="3" t="s">
        <v>1100</v>
      </c>
      <c r="B1100" s="4" t="str">
        <f>IFERROR(__xludf.DUMMYFUNCTION("GOOGLETRANSLATE(A1100,""de"",""tr"")"),"kalite")</f>
        <v>kalite</v>
      </c>
    </row>
    <row r="1101">
      <c r="A1101" s="3" t="s">
        <v>1101</v>
      </c>
      <c r="B1101" s="4" t="str">
        <f>IFERROR(__xludf.DUMMYFUNCTION("GOOGLETRANSLATE(A1101,""de"",""tr"")"),"Çingene")</f>
        <v>Çingene</v>
      </c>
    </row>
    <row r="1102">
      <c r="A1102" s="3" t="s">
        <v>1102</v>
      </c>
      <c r="B1102" s="4" t="str">
        <f>IFERROR(__xludf.DUMMYFUNCTION("GOOGLETRANSLATE(A1102,""de"",""tr"")"),"viski")</f>
        <v>viski</v>
      </c>
    </row>
    <row r="1103">
      <c r="A1103" s="3" t="s">
        <v>1103</v>
      </c>
      <c r="B1103" s="4" t="str">
        <f>IFERROR(__xludf.DUMMYFUNCTION("GOOGLETRANSLATE(A1103,""de"",""tr"")"),"villa")</f>
        <v>villa</v>
      </c>
    </row>
    <row r="1104">
      <c r="A1104" s="3" t="s">
        <v>1104</v>
      </c>
      <c r="B1104" s="4" t="str">
        <f>IFERROR(__xludf.DUMMYFUNCTION("GOOGLETRANSLATE(A1104,""de"",""tr"")"),"şemsiye")</f>
        <v>şemsiye</v>
      </c>
    </row>
    <row r="1105">
      <c r="A1105" s="3" t="s">
        <v>1105</v>
      </c>
      <c r="B1105" s="4" t="str">
        <f>IFERROR(__xludf.DUMMYFUNCTION("GOOGLETRANSLATE(A1105,""de"",""tr"")"),"talihsizlik")</f>
        <v>talihsizlik</v>
      </c>
    </row>
    <row r="1106">
      <c r="A1106" s="3" t="s">
        <v>1106</v>
      </c>
      <c r="B1106" s="4" t="str">
        <f>IFERROR(__xludf.DUMMYFUNCTION("GOOGLETRANSLATE(A1106,""de"",""tr"")"),"test yapmak")</f>
        <v>test yapmak</v>
      </c>
    </row>
    <row r="1107">
      <c r="A1107" s="3" t="s">
        <v>1107</v>
      </c>
      <c r="B1107" s="4" t="str">
        <f>IFERROR(__xludf.DUMMYFUNCTION("GOOGLETRANSLATE(A1107,""de"",""tr"")"),"geyik testi")</f>
        <v>geyik testi</v>
      </c>
    </row>
    <row r="1108">
      <c r="A1108" s="3" t="s">
        <v>1108</v>
      </c>
      <c r="B1108" s="4" t="str">
        <f>IFERROR(__xludf.DUMMYFUNCTION("GOOGLETRANSLATE(A1108,""de"",""tr"")"),"babalık testi")</f>
        <v>babalık testi</v>
      </c>
    </row>
    <row r="1109">
      <c r="A1109" s="3" t="s">
        <v>1109</v>
      </c>
      <c r="B1109" s="4" t="str">
        <f>IFERROR(__xludf.DUMMYFUNCTION("GOOGLETRANSLATE(A1109,""de"",""tr"")"),"nükleer gözleme")</f>
        <v>nükleer gözleme</v>
      </c>
    </row>
    <row r="1110">
      <c r="A1110" s="3" t="s">
        <v>1110</v>
      </c>
      <c r="B1110" s="4" t="str">
        <f>IFERROR(__xludf.DUMMYFUNCTION("GOOGLETRANSLATE(A1110,""de"",""tr"")"),"test sürüşü")</f>
        <v>test sürüşü</v>
      </c>
    </row>
    <row r="1111">
      <c r="A1111" s="3" t="s">
        <v>1111</v>
      </c>
      <c r="B1111" s="4" t="str">
        <f>IFERROR(__xludf.DUMMYFUNCTION("GOOGLETRANSLATE(A1111,""de"",""tr"")"),"turnusol testi")</f>
        <v>turnusol testi</v>
      </c>
    </row>
    <row r="1112">
      <c r="A1112" s="3" t="s">
        <v>1112</v>
      </c>
      <c r="B1112" s="4" t="str">
        <f>IFERROR(__xludf.DUMMYFUNCTION("GOOGLETRANSLATE(A1112,""de"",""tr"")"),"ayna testi")</f>
        <v>ayna testi</v>
      </c>
    </row>
    <row r="1113">
      <c r="A1113" s="3" t="s">
        <v>1113</v>
      </c>
      <c r="B1113" s="4" t="str">
        <f>IFERROR(__xludf.DUMMYFUNCTION("GOOGLETRANSLATE(A1113,""de"",""tr"")"),"Hamilelik testi")</f>
        <v>Hamilelik testi</v>
      </c>
    </row>
    <row r="1114">
      <c r="A1114" s="3" t="s">
        <v>1114</v>
      </c>
      <c r="B1114" s="4" t="str">
        <f>IFERROR(__xludf.DUMMYFUNCTION("GOOGLETRANSLATE(A1114,""de"",""tr"")"),"genetik test")</f>
        <v>genetik test</v>
      </c>
    </row>
    <row r="1115">
      <c r="A1115" s="3" t="s">
        <v>1115</v>
      </c>
      <c r="B1115" s="4" t="str">
        <f>IFERROR(__xludf.DUMMYFUNCTION("GOOGLETRANSLATE(A1115,""de"",""tr"")"),"yasemin")</f>
        <v>yasemin</v>
      </c>
    </row>
    <row r="1116">
      <c r="A1116" s="3" t="s">
        <v>1116</v>
      </c>
      <c r="B1116" s="4" t="str">
        <f>IFERROR(__xludf.DUMMYFUNCTION("GOOGLETRANSLATE(A1116,""de"",""tr"")"),"yasmine")</f>
        <v>yasmine</v>
      </c>
    </row>
    <row r="1117">
      <c r="A1117" s="3" t="s">
        <v>1117</v>
      </c>
      <c r="B1117" s="4" t="str">
        <f>IFERROR(__xludf.DUMMYFUNCTION("GOOGLETRANSLATE(A1117,""de"",""tr"")"),"oda")</f>
        <v>oda</v>
      </c>
    </row>
    <row r="1118">
      <c r="A1118" s="3" t="s">
        <v>1118</v>
      </c>
      <c r="B1118" s="4" t="str">
        <f>IFERROR(__xludf.DUMMYFUNCTION("GOOGLETRANSLATE(A1118,""de"",""tr"")"),"salon")</f>
        <v>salon</v>
      </c>
    </row>
    <row r="1119">
      <c r="A1119" s="3" t="s">
        <v>1119</v>
      </c>
      <c r="B1119" s="4" t="str">
        <f>IFERROR(__xludf.DUMMYFUNCTION("GOOGLETRANSLATE(A1119,""de"",""tr"")"),"entropi")</f>
        <v>entropi</v>
      </c>
    </row>
    <row r="1120">
      <c r="A1120" s="3" t="s">
        <v>1120</v>
      </c>
      <c r="B1120" s="4" t="str">
        <f>IFERROR(__xludf.DUMMYFUNCTION("GOOGLETRANSLATE(A1120,""de"",""tr"")"),"alerji")</f>
        <v>alerji</v>
      </c>
    </row>
    <row r="1121">
      <c r="A1121" s="3" t="s">
        <v>1121</v>
      </c>
      <c r="B1121" s="4" t="str">
        <f>IFERROR(__xludf.DUMMYFUNCTION("GOOGLETRANSLATE(A1121,""de"",""tr"")"),"Güneş enerjisi")</f>
        <v>Güneş enerjisi</v>
      </c>
    </row>
    <row r="1122">
      <c r="A1122" s="3" t="s">
        <v>1122</v>
      </c>
      <c r="B1122" s="4" t="str">
        <f>IFERROR(__xludf.DUMMYFUNCTION("GOOGLETRANSLATE(A1122,""de"",""tr"")"),"Güneş enerjisi")</f>
        <v>Güneş enerjisi</v>
      </c>
    </row>
    <row r="1123">
      <c r="A1123" s="3" t="s">
        <v>1123</v>
      </c>
      <c r="B1123" s="4" t="str">
        <f>IFERROR(__xludf.DUMMYFUNCTION("GOOGLETRANSLATE(A1123,""de"",""tr"")"),"sıfır nokta enerjisi")</f>
        <v>sıfır nokta enerjisi</v>
      </c>
    </row>
    <row r="1124">
      <c r="A1124" s="3" t="s">
        <v>1124</v>
      </c>
      <c r="B1124" s="4" t="str">
        <f>IFERROR(__xludf.DUMMYFUNCTION("GOOGLETRANSLATE(A1124,""de"",""tr"")"),"enerji tüketimi")</f>
        <v>enerji tüketimi</v>
      </c>
    </row>
    <row r="1125">
      <c r="A1125" s="3" t="s">
        <v>1125</v>
      </c>
      <c r="B1125" s="4" t="str">
        <f>IFERROR(__xludf.DUMMYFUNCTION("GOOGLETRANSLATE(A1125,""de"",""tr"")"),"enerji yoğunluğu")</f>
        <v>enerji yoğunluğu</v>
      </c>
    </row>
    <row r="1126">
      <c r="A1126" s="3" t="s">
        <v>1126</v>
      </c>
      <c r="B1126" s="4" t="str">
        <f>IFERROR(__xludf.DUMMYFUNCTION("GOOGLETRANSLATE(A1126,""de"",""tr"")"),"enerji üretimi")</f>
        <v>enerji üretimi</v>
      </c>
    </row>
    <row r="1127">
      <c r="A1127" s="3" t="s">
        <v>1127</v>
      </c>
      <c r="B1127" s="4" t="str">
        <f>IFERROR(__xludf.DUMMYFUNCTION("GOOGLETRANSLATE(A1127,""de"",""tr"")"),"enerji kaynağı")</f>
        <v>enerji kaynağı</v>
      </c>
    </row>
    <row r="1128">
      <c r="A1128" s="3" t="s">
        <v>1128</v>
      </c>
      <c r="B1128" s="4" t="str">
        <f>IFERROR(__xludf.DUMMYFUNCTION("GOOGLETRANSLATE(A1128,""de"",""tr"")"),"enerji depolama")</f>
        <v>enerji depolama</v>
      </c>
    </row>
    <row r="1129">
      <c r="A1129" s="3" t="s">
        <v>1129</v>
      </c>
      <c r="B1129" s="4" t="str">
        <f>IFERROR(__xludf.DUMMYFUNCTION("GOOGLETRANSLATE(A1129,""de"",""tr"")"),"enerji içeriği")</f>
        <v>enerji içeriği</v>
      </c>
    </row>
    <row r="1130">
      <c r="A1130" s="3" t="s">
        <v>1130</v>
      </c>
      <c r="B1130" s="4" t="str">
        <f>IFERROR(__xludf.DUMMYFUNCTION("GOOGLETRANSLATE(A1130,""de"",""tr"")"),"enerji kaynağı")</f>
        <v>enerji kaynağı</v>
      </c>
    </row>
    <row r="1131">
      <c r="A1131" s="3" t="s">
        <v>1131</v>
      </c>
      <c r="B1131" s="4" t="str">
        <f>IFERROR(__xludf.DUMMYFUNCTION("GOOGLETRANSLATE(A1131,""de"",""tr"")"),"Enerji teknolojisi")</f>
        <v>Enerji teknolojisi</v>
      </c>
    </row>
    <row r="1132">
      <c r="A1132" s="3" t="s">
        <v>1132</v>
      </c>
      <c r="B1132" s="4" t="str">
        <f>IFERROR(__xludf.DUMMYFUNCTION("GOOGLETRANSLATE(A1132,""de"",""tr"")"),"enerji arzı")</f>
        <v>enerji arzı</v>
      </c>
    </row>
    <row r="1133">
      <c r="A1133" s="3" t="s">
        <v>1133</v>
      </c>
      <c r="B1133" s="4" t="str">
        <f>IFERROR(__xludf.DUMMYFUNCTION("GOOGLETRANSLATE(A1133,""de"",""tr"")"),"enerji durumu")</f>
        <v>enerji durumu</v>
      </c>
    </row>
    <row r="1134">
      <c r="A1134" s="3" t="s">
        <v>1134</v>
      </c>
      <c r="B1134" s="4" t="str">
        <f>IFERROR(__xludf.DUMMYFUNCTION("GOOGLETRANSLATE(A1134,""de"",""tr"")"),"iyonlaşma enerjisi")</f>
        <v>iyonlaşma enerjisi</v>
      </c>
    </row>
    <row r="1135">
      <c r="A1135" s="3" t="s">
        <v>1135</v>
      </c>
      <c r="B1135" s="4" t="str">
        <f>IFERROR(__xludf.DUMMYFUNCTION("GOOGLETRANSLATE(A1135,""de"",""tr"")"),"Birincil Enerji")</f>
        <v>Birincil Enerji</v>
      </c>
    </row>
    <row r="1136">
      <c r="A1136" s="3" t="s">
        <v>1136</v>
      </c>
      <c r="B1136" s="4" t="str">
        <f>IFERROR(__xludf.DUMMYFUNCTION("GOOGLETRANSLATE(A1136,""de"",""tr"")"),"düşük enerji")</f>
        <v>düşük enerji</v>
      </c>
    </row>
    <row r="1137">
      <c r="A1137" s="3" t="s">
        <v>1137</v>
      </c>
      <c r="B1137" s="4" t="str">
        <f>IFERROR(__xludf.DUMMYFUNCTION("GOOGLETRANSLATE(A1137,""de"",""tr"")"),"bağlanma enerjisi")</f>
        <v>bağlanma enerjisi</v>
      </c>
    </row>
    <row r="1138">
      <c r="A1138" s="3" t="s">
        <v>1138</v>
      </c>
      <c r="B1138" s="4" t="str">
        <f>IFERROR(__xludf.DUMMYFUNCTION("GOOGLETRANSLATE(A1138,""de"",""tr"")"),"enerji seviyesi")</f>
        <v>enerji seviyesi</v>
      </c>
    </row>
    <row r="1139">
      <c r="A1139" s="3" t="s">
        <v>1139</v>
      </c>
      <c r="B1139" s="4" t="str">
        <f>IFERROR(__xludf.DUMMYFUNCTION("GOOGLETRANSLATE(A1139,""de"",""tr"")"),"füzyon enerjisi")</f>
        <v>füzyon enerjisi</v>
      </c>
    </row>
    <row r="1140">
      <c r="A1140" s="3" t="s">
        <v>1140</v>
      </c>
      <c r="B1140" s="4" t="str">
        <f>IFERROR(__xludf.DUMMYFUNCTION("GOOGLETRANSLATE(A1140,""de"",""tr"")"),"dinlenme enerjisi")</f>
        <v>dinlenme enerjisi</v>
      </c>
    </row>
    <row r="1141">
      <c r="A1141" s="3" t="s">
        <v>1141</v>
      </c>
      <c r="B1141" s="4" t="str">
        <f>IFERROR(__xludf.DUMMYFUNCTION("GOOGLETRANSLATE(A1141,""de"",""tr"")"),"enerji beyanı")</f>
        <v>enerji beyanı</v>
      </c>
    </row>
    <row r="1142">
      <c r="A1142" s="3" t="s">
        <v>1142</v>
      </c>
      <c r="B1142" s="4" t="str">
        <f>IFERROR(__xludf.DUMMYFUNCTION("GOOGLETRANSLATE(A1142,""de"",""tr"")"),"enerjik")</f>
        <v>enerjik</v>
      </c>
    </row>
    <row r="1143">
      <c r="A1143" s="3" t="s">
        <v>1143</v>
      </c>
      <c r="B1143" s="4" t="str">
        <f>IFERROR(__xludf.DUMMYFUNCTION("GOOGLETRANSLATE(A1143,""de"",""tr"")"),"nükleer enerji")</f>
        <v>nükleer enerji</v>
      </c>
    </row>
    <row r="1144">
      <c r="A1144" s="3" t="s">
        <v>1144</v>
      </c>
      <c r="B1144" s="4" t="str">
        <f>IFERROR(__xludf.DUMMYFUNCTION("GOOGLETRANSLATE(A1144,""de"",""tr"")"),"kafes enerjisi")</f>
        <v>kafes enerjisi</v>
      </c>
    </row>
    <row r="1145">
      <c r="A1145" s="3" t="s">
        <v>1145</v>
      </c>
      <c r="B1145" s="4" t="str">
        <f>IFERROR(__xludf.DUMMYFUNCTION("GOOGLETRANSLATE(A1145,""de"",""tr"")"),"Enerji ile ilgili")</f>
        <v>Enerji ile ilgili</v>
      </c>
    </row>
    <row r="1146">
      <c r="A1146" s="3" t="s">
        <v>1146</v>
      </c>
      <c r="B1146" s="4" t="str">
        <f>IFERROR(__xludf.DUMMYFUNCTION("GOOGLETRANSLATE(A1146,""de"",""tr"")"),"Enerji -Politik")</f>
        <v>Enerji -Politik</v>
      </c>
    </row>
    <row r="1147">
      <c r="A1147" s="3" t="s">
        <v>1147</v>
      </c>
      <c r="B1147" s="4" t="str">
        <f>IFERROR(__xludf.DUMMYFUNCTION("GOOGLETRANSLATE(A1147,""de"",""tr"")"),"bozulma enerjisi")</f>
        <v>bozulma enerjisi</v>
      </c>
    </row>
    <row r="1148">
      <c r="A1148" s="3" t="s">
        <v>1148</v>
      </c>
      <c r="B1148" s="4" t="str">
        <f>IFERROR(__xludf.DUMMYFUNCTION("GOOGLETRANSLATE(A1148,""de"",""tr"")"),"enerji üretimi")</f>
        <v>enerji üretimi</v>
      </c>
    </row>
    <row r="1149">
      <c r="A1149" s="3" t="s">
        <v>1149</v>
      </c>
      <c r="B1149" s="4" t="str">
        <f>IFERROR(__xludf.DUMMYFUNCTION("GOOGLETRANSLATE(A1149,""de"",""tr"")"),"Enerji metabolizması")</f>
        <v>Enerji metabolizması</v>
      </c>
    </row>
    <row r="1150">
      <c r="A1150" s="3" t="s">
        <v>1150</v>
      </c>
      <c r="B1150" s="4" t="str">
        <f>IFERROR(__xludf.DUMMYFUNCTION("GOOGLETRANSLATE(A1150,""de"",""tr"")"),"Aktivasyon enerjisi")</f>
        <v>Aktivasyon enerjisi</v>
      </c>
    </row>
    <row r="1151">
      <c r="A1151" s="3" t="s">
        <v>1151</v>
      </c>
      <c r="B1151" s="4" t="str">
        <f>IFERROR(__xludf.DUMMYFUNCTION("GOOGLETRANSLATE(A1151,""de"",""tr"")"),"Bağlayıcı ayrışma enerjisi")</f>
        <v>Bağlayıcı ayrışma enerjisi</v>
      </c>
    </row>
    <row r="1152">
      <c r="A1152" s="3" t="s">
        <v>1152</v>
      </c>
      <c r="B1152" s="4" t="str">
        <f>IFERROR(__xludf.DUMMYFUNCTION("GOOGLETRANSLATE(A1152,""de"",""tr"")"),"enerji harcaması")</f>
        <v>enerji harcaması</v>
      </c>
    </row>
    <row r="1153">
      <c r="A1153" s="3" t="s">
        <v>1153</v>
      </c>
      <c r="B1153" s="4" t="str">
        <f>IFERROR(__xludf.DUMMYFUNCTION("GOOGLETRANSLATE(A1153,""de"",""tr"")"),"Enerji yoğun")</f>
        <v>Enerji yoğun</v>
      </c>
    </row>
    <row r="1154">
      <c r="A1154" s="3" t="s">
        <v>1154</v>
      </c>
      <c r="B1154" s="4" t="str">
        <f>IFERROR(__xludf.DUMMYFUNCTION("GOOGLETRANSLATE(A1154,""de"",""tr"")"),"güç tüketimi")</f>
        <v>güç tüketimi</v>
      </c>
    </row>
    <row r="1155">
      <c r="A1155" s="3" t="s">
        <v>1155</v>
      </c>
      <c r="B1155" s="4" t="str">
        <f>IFERROR(__xludf.DUMMYFUNCTION("GOOGLETRANSLATE(A1155,""de"",""tr"")"),"etkileşim enerjisi")</f>
        <v>etkileşim enerjisi</v>
      </c>
    </row>
    <row r="1156">
      <c r="A1156" s="3" t="s">
        <v>1156</v>
      </c>
      <c r="B1156" s="4" t="str">
        <f>IFERROR(__xludf.DUMMYFUNCTION("GOOGLETRANSLATE(A1156,""de"",""tr"")"),"enerji tasarrufu")</f>
        <v>enerji tasarrufu</v>
      </c>
    </row>
    <row r="1157">
      <c r="A1157" s="3" t="s">
        <v>1157</v>
      </c>
      <c r="B1157" s="4" t="str">
        <f>IFERROR(__xludf.DUMMYFUNCTION("GOOGLETRANSLATE(A1157,""de"",""tr"")"),"elektrik enerjisi")</f>
        <v>elektrik enerjisi</v>
      </c>
    </row>
    <row r="1158">
      <c r="A1158" s="3" t="s">
        <v>1158</v>
      </c>
      <c r="B1158" s="4" t="str">
        <f>IFERROR(__xludf.DUMMYFUNCTION("GOOGLETRANSLATE(A1158,""de"",""tr"")"),"Enerji -")</f>
        <v>Enerji -</v>
      </c>
    </row>
    <row r="1159">
      <c r="A1159" s="3" t="s">
        <v>1159</v>
      </c>
      <c r="B1159" s="4" t="str">
        <f>IFERROR(__xludf.DUMMYFUNCTION("GOOGLETRANSLATE(A1159,""de"",""tr"")"),"enerji geçişi")</f>
        <v>enerji geçişi</v>
      </c>
    </row>
    <row r="1160">
      <c r="A1160" s="3" t="s">
        <v>1160</v>
      </c>
      <c r="B1160" s="4" t="str">
        <f>IFERROR(__xludf.DUMMYFUNCTION("GOOGLETRANSLATE(A1160,""de"",""tr"")"),"enerji transferi")</f>
        <v>enerji transferi</v>
      </c>
    </row>
    <row r="1161">
      <c r="A1161" s="3" t="s">
        <v>1161</v>
      </c>
      <c r="B1161" s="4" t="str">
        <f>IFERROR(__xludf.DUMMYFUNCTION("GOOGLETRANSLATE(A1161,""de"",""tr"")"),"güç kaynağı")</f>
        <v>güç kaynağı</v>
      </c>
    </row>
    <row r="1162">
      <c r="A1162" s="3" t="s">
        <v>1162</v>
      </c>
      <c r="B1162" s="4" t="str">
        <f>IFERROR(__xludf.DUMMYFUNCTION("GOOGLETRANSLATE(A1162,""de"",""tr"")"),"ayrılma enerjisi")</f>
        <v>ayrılma enerjisi</v>
      </c>
    </row>
    <row r="1163">
      <c r="A1163" s="3" t="s">
        <v>1163</v>
      </c>
      <c r="B1163" s="4" t="str">
        <f>IFERROR(__xludf.DUMMYFUNCTION("GOOGLETRANSLATE(A1163,""de"",""tr"")"),"orgone enerjisi")</f>
        <v>orgone enerjisi</v>
      </c>
    </row>
    <row r="1164">
      <c r="A1164" s="3" t="s">
        <v>1164</v>
      </c>
      <c r="B1164" s="4" t="str">
        <f>IFERROR(__xludf.DUMMYFUNCTION("GOOGLETRANSLATE(A1164,""de"",""tr"")"),"enerji akışı")</f>
        <v>enerji akışı</v>
      </c>
    </row>
    <row r="1165">
      <c r="A1165" s="3" t="s">
        <v>1165</v>
      </c>
      <c r="B1165" s="4" t="str">
        <f>IFERROR(__xludf.DUMMYFUNCTION("GOOGLETRANSLATE(A1165,""de"",""tr"")"),"Enerji bakanlığı")</f>
        <v>Enerji bakanlığı</v>
      </c>
    </row>
    <row r="1166">
      <c r="A1166" s="3" t="s">
        <v>1166</v>
      </c>
      <c r="B1166" s="4" t="str">
        <f>IFERROR(__xludf.DUMMYFUNCTION("GOOGLETRANSLATE(A1166,""de"",""tr"")"),"Konum Enerjisi")</f>
        <v>Konum Enerjisi</v>
      </c>
    </row>
    <row r="1167">
      <c r="A1167" s="3" t="s">
        <v>1167</v>
      </c>
      <c r="B1167" s="4" t="str">
        <f>IFERROR(__xludf.DUMMYFUNCTION("GOOGLETRANSLATE(A1167,""de"",""tr"")"),"sıfır")</f>
        <v>sıfır</v>
      </c>
    </row>
    <row r="1168">
      <c r="A1168" s="3" t="s">
        <v>1168</v>
      </c>
      <c r="B1168" s="4" t="str">
        <f>IFERROR(__xludf.DUMMYFUNCTION("GOOGLETRANSLATE(A1168,""de"",""tr"")"),"Artı Enerji Evi")</f>
        <v>Artı Enerji Evi</v>
      </c>
    </row>
    <row r="1169">
      <c r="A1169" s="3" t="s">
        <v>1169</v>
      </c>
      <c r="B1169" s="4" t="str">
        <f>IFERROR(__xludf.DUMMYFUNCTION("GOOGLETRANSLATE(A1169,""de"",""tr"")"),"dübel")</f>
        <v>dübel</v>
      </c>
    </row>
    <row r="1170">
      <c r="A1170" s="3" t="s">
        <v>1170</v>
      </c>
      <c r="B1170" s="4" t="str">
        <f>IFERROR(__xludf.DUMMYFUNCTION("GOOGLETRANSLATE(A1170,""de"",""tr"")"),"Ahşap dübel")</f>
        <v>Ahşap dübel</v>
      </c>
    </row>
    <row r="1171">
      <c r="A1171" s="3" t="s">
        <v>1171</v>
      </c>
      <c r="B1171" s="4" t="str">
        <f>IFERROR(__xludf.DUMMYFUNCTION("GOOGLETRANSLATE(A1171,""de"",""tr"")"),"dübel")</f>
        <v>dübel</v>
      </c>
    </row>
    <row r="1172">
      <c r="A1172" s="3" t="s">
        <v>1172</v>
      </c>
      <c r="B1172" s="4" t="str">
        <f>IFERROR(__xludf.DUMMYFUNCTION("GOOGLETRANSLATE(A1172,""de"",""tr"")"),"margarin")</f>
        <v>margarin</v>
      </c>
    </row>
    <row r="1173">
      <c r="A1173" s="3" t="s">
        <v>1173</v>
      </c>
      <c r="B1173" s="4" t="str">
        <f>IFERROR(__xludf.DUMMYFUNCTION("GOOGLETRANSLATE(A1173,""de"",""tr"")"),"değirmen")</f>
        <v>değirmen</v>
      </c>
    </row>
    <row r="1174">
      <c r="A1174" s="3" t="s">
        <v>1174</v>
      </c>
      <c r="B1174" s="4" t="str">
        <f>IFERROR(__xludf.DUMMYFUNCTION("GOOGLETRANSLATE(A1174,""de"",""tr"")"),"Muselman")</f>
        <v>Muselman</v>
      </c>
    </row>
    <row r="1175">
      <c r="A1175" s="3" t="s">
        <v>1175</v>
      </c>
      <c r="B1175" s="4" t="str">
        <f>IFERROR(__xludf.DUMMYFUNCTION("GOOGLETRANSLATE(A1175,""de"",""tr"")"),"Muselmann")</f>
        <v>Muselmann</v>
      </c>
    </row>
    <row r="1176">
      <c r="A1176" s="3" t="s">
        <v>1176</v>
      </c>
      <c r="B1176" s="4" t="str">
        <f>IFERROR(__xludf.DUMMYFUNCTION("GOOGLETRANSLATE(A1176,""de"",""tr"")"),"sükunet")</f>
        <v>sükunet</v>
      </c>
    </row>
    <row r="1177">
      <c r="A1177" s="3" t="s">
        <v>1177</v>
      </c>
      <c r="B1177" s="4" t="str">
        <f>IFERROR(__xludf.DUMMYFUNCTION("GOOGLETRANSLATE(A1177,""de"",""tr"")"),"Mau")</f>
        <v>Mau</v>
      </c>
    </row>
    <row r="1178">
      <c r="A1178" s="3" t="s">
        <v>1178</v>
      </c>
      <c r="B1178" s="4" t="str">
        <f>IFERROR(__xludf.DUMMYFUNCTION("GOOGLETRANSLATE(A1178,""de"",""tr"")"),"düşürmek")</f>
        <v>düşürmek</v>
      </c>
    </row>
    <row r="1179">
      <c r="A1179" s="3" t="s">
        <v>1179</v>
      </c>
      <c r="B1179" s="4" t="str">
        <f>IFERROR(__xludf.DUMMYFUNCTION("GOOGLETRANSLATE(A1179,""de"",""tr"")"),"başlık")</f>
        <v>başlık</v>
      </c>
    </row>
    <row r="1180">
      <c r="A1180" s="3" t="s">
        <v>1180</v>
      </c>
      <c r="B1180" s="4" t="str">
        <f>IFERROR(__xludf.DUMMYFUNCTION("GOOGLETRANSLATE(A1180,""de"",""tr"")"),"diş macunu")</f>
        <v>diş macunu</v>
      </c>
    </row>
    <row r="1181">
      <c r="A1181" s="3" t="s">
        <v>1181</v>
      </c>
      <c r="B1181" s="4" t="str">
        <f>IFERROR(__xludf.DUMMYFUNCTION("GOOGLETRANSLATE(A1181,""de"",""tr"")"),"kalmus")</f>
        <v>kalmus</v>
      </c>
    </row>
    <row r="1182">
      <c r="A1182" s="3" t="s">
        <v>1182</v>
      </c>
      <c r="B1182" s="4" t="str">
        <f>IFERROR(__xludf.DUMMYFUNCTION("GOOGLETRANSLATE(A1182,""de"",""tr"")"),"Shawm")</f>
        <v>Shawm</v>
      </c>
    </row>
    <row r="1183">
      <c r="A1183" s="3" t="s">
        <v>1183</v>
      </c>
      <c r="B1183" s="4" t="str">
        <f>IFERROR(__xludf.DUMMYFUNCTION("GOOGLETRANSLATE(A1183,""de"",""tr"")"),"sırt çantası")</f>
        <v>sırt çantası</v>
      </c>
    </row>
    <row r="1184">
      <c r="A1184" s="3" t="s">
        <v>1184</v>
      </c>
      <c r="B1184" s="4" t="str">
        <f>IFERROR(__xludf.DUMMYFUNCTION("GOOGLETRANSLATE(A1184,""de"",""tr"")"),"Bardak")</f>
        <v>Bardak</v>
      </c>
    </row>
    <row r="1185">
      <c r="A1185" s="3" t="s">
        <v>1185</v>
      </c>
      <c r="B1185" s="4" t="str">
        <f>IFERROR(__xludf.DUMMYFUNCTION("GOOGLETRANSLATE(A1185,""de"",""tr"")"),"tabak")</f>
        <v>tabak</v>
      </c>
    </row>
    <row r="1186">
      <c r="A1186" s="3" t="s">
        <v>1186</v>
      </c>
      <c r="B1186" s="4" t="str">
        <f>IFERROR(__xludf.DUMMYFUNCTION("GOOGLETRANSLATE(A1186,""de"",""tr"")"),"Çay bardağı")</f>
        <v>Çay bardağı</v>
      </c>
    </row>
    <row r="1187">
      <c r="A1187" s="3" t="s">
        <v>1187</v>
      </c>
      <c r="B1187" s="4" t="str">
        <f>IFERROR(__xludf.DUMMYFUNCTION("GOOGLETRANSLATE(A1187,""de"",""tr"")"),"fincan fincan")</f>
        <v>fincan fincan</v>
      </c>
    </row>
    <row r="1188">
      <c r="A1188" s="3" t="s">
        <v>1188</v>
      </c>
      <c r="B1188" s="4" t="str">
        <f>IFERROR(__xludf.DUMMYFUNCTION("GOOGLETRANSLATE(A1188,""de"",""tr"")"),"Mocha Kupası")</f>
        <v>Mocha Kupası</v>
      </c>
    </row>
    <row r="1189">
      <c r="A1189" s="3" t="s">
        <v>1189</v>
      </c>
      <c r="B1189" s="4" t="str">
        <f>IFERROR(__xludf.DUMMYFUNCTION("GOOGLETRANSLATE(A1189,""de"",""tr"")"),"savunucu")</f>
        <v>savunucu</v>
      </c>
    </row>
    <row r="1190">
      <c r="A1190" s="3" t="s">
        <v>1190</v>
      </c>
      <c r="B1190" s="4" t="str">
        <f>IFERROR(__xludf.DUMMYFUNCTION("GOOGLETRANSLATE(A1190,""de"",""tr"")"),"voigt")</f>
        <v>voigt</v>
      </c>
    </row>
    <row r="1191">
      <c r="A1191" s="3" t="s">
        <v>1191</v>
      </c>
      <c r="B1191" s="4" t="str">
        <f>IFERROR(__xludf.DUMMYFUNCTION("GOOGLETRANSLATE(A1191,""de"",""tr"")"),"icra memuru")</f>
        <v>icra memuru</v>
      </c>
    </row>
    <row r="1192">
      <c r="A1192" s="3" t="s">
        <v>1192</v>
      </c>
      <c r="B1192" s="4" t="str">
        <f>IFERROR(__xludf.DUMMYFUNCTION("GOOGLETRANSLATE(A1192,""de"",""tr"")"),"fronvogt")</f>
        <v>fronvogt</v>
      </c>
    </row>
    <row r="1193">
      <c r="A1193" s="3" t="s">
        <v>1193</v>
      </c>
      <c r="B1193" s="4" t="str">
        <f>IFERROR(__xludf.DUMMYFUNCTION("GOOGLETRANSLATE(A1193,""de"",""tr"")"),"Grönland")</f>
        <v>Grönland</v>
      </c>
    </row>
    <row r="1194">
      <c r="A1194" s="3" t="s">
        <v>1194</v>
      </c>
      <c r="B1194" s="4" t="str">
        <f>IFERROR(__xludf.DUMMYFUNCTION("GOOGLETRANSLATE(A1194,""de"",""tr"")"),"pedelek")</f>
        <v>pedelek</v>
      </c>
    </row>
    <row r="1195">
      <c r="A1195" s="3" t="s">
        <v>1195</v>
      </c>
      <c r="B1195" s="4" t="str">
        <f>IFERROR(__xludf.DUMMYFUNCTION("GOOGLETRANSLATE(A1195,""de"",""tr"")"),"iklim değişikliği")</f>
        <v>iklim değişikliği</v>
      </c>
    </row>
    <row r="1196">
      <c r="A1196" s="3" t="s">
        <v>1196</v>
      </c>
      <c r="B1196" s="4" t="str">
        <f>IFERROR(__xludf.DUMMYFUNCTION("GOOGLETRANSLATE(A1196,""de"",""tr"")"),"iklim değişikliği")</f>
        <v>iklim değişikliği</v>
      </c>
    </row>
    <row r="1197">
      <c r="A1197" s="3" t="s">
        <v>1197</v>
      </c>
      <c r="B1197" s="4" t="str">
        <f>IFERROR(__xludf.DUMMYFUNCTION("GOOGLETRANSLATE(A1197,""de"",""tr"")"),"dünya iklimi")</f>
        <v>dünya iklimi</v>
      </c>
    </row>
    <row r="1198">
      <c r="A1198" s="3" t="s">
        <v>1198</v>
      </c>
      <c r="B1198" s="4" t="str">
        <f>IFERROR(__xludf.DUMMYFUNCTION("GOOGLETRANSLATE(A1198,""de"",""tr"")"),"iklim araştırması")</f>
        <v>iklim araştırması</v>
      </c>
    </row>
    <row r="1199">
      <c r="A1199" s="3" t="s">
        <v>1199</v>
      </c>
      <c r="B1199" s="4" t="str">
        <f>IFERROR(__xludf.DUMMYFUNCTION("GOOGLETRANSLATE(A1199,""de"",""tr"")"),"küresel ısınma")</f>
        <v>küresel ısınma</v>
      </c>
    </row>
    <row r="1200">
      <c r="A1200" s="3" t="s">
        <v>1200</v>
      </c>
      <c r="B1200" s="4" t="str">
        <f>IFERROR(__xludf.DUMMYFUNCTION("GOOGLETRANSLATE(A1200,""de"",""tr"")"),"iklim")</f>
        <v>iklim</v>
      </c>
    </row>
    <row r="1201">
      <c r="A1201" s="3" t="s">
        <v>1201</v>
      </c>
      <c r="B1201" s="4" t="str">
        <f>IFERROR(__xludf.DUMMYFUNCTION("GOOGLETRANSLATE(A1201,""de"",""tr"")"),"iklim")</f>
        <v>iklim</v>
      </c>
    </row>
    <row r="1202">
      <c r="A1202" s="3" t="s">
        <v>1202</v>
      </c>
      <c r="B1202" s="4" t="str">
        <f>IFERROR(__xludf.DUMMYFUNCTION("GOOGLETRANSLATE(A1202,""de"",""tr"")"),"tropikal iklim")</f>
        <v>tropikal iklim</v>
      </c>
    </row>
    <row r="1203">
      <c r="A1203" s="3" t="s">
        <v>1203</v>
      </c>
      <c r="B1203" s="4" t="str">
        <f>IFERROR(__xludf.DUMMYFUNCTION("GOOGLETRANSLATE(A1203,""de"",""tr"")"),"iklim")</f>
        <v>iklim</v>
      </c>
    </row>
    <row r="1204">
      <c r="A1204" s="3" t="s">
        <v>1204</v>
      </c>
      <c r="B1204" s="4" t="str">
        <f>IFERROR(__xludf.DUMMYFUNCTION("GOOGLETRANSLATE(A1204,""de"",""tr"")"),"İklim tarafsızlığı")</f>
        <v>İklim tarafsızlığı</v>
      </c>
    </row>
    <row r="1205">
      <c r="A1205" s="3" t="s">
        <v>1205</v>
      </c>
      <c r="B1205" s="4" t="str">
        <f>IFERROR(__xludf.DUMMYFUNCTION("GOOGLETRANSLATE(A1205,""de"",""tr"")"),"İklim -Neutral")</f>
        <v>İklim -Neutral</v>
      </c>
    </row>
    <row r="1206">
      <c r="A1206" s="3" t="s">
        <v>1206</v>
      </c>
      <c r="B1206" s="4" t="str">
        <f>IFERROR(__xludf.DUMMYFUNCTION("GOOGLETRANSLATE(A1206,""de"",""tr"")"),"İklim -Dostu")</f>
        <v>İklim -Dostu</v>
      </c>
    </row>
    <row r="1207">
      <c r="A1207" s="3" t="s">
        <v>1207</v>
      </c>
      <c r="B1207" s="4" t="str">
        <f>IFERROR(__xludf.DUMMYFUNCTION("GOOGLETRANSLATE(A1207,""de"",""tr"")"),"sera iklimi")</f>
        <v>sera iklimi</v>
      </c>
    </row>
    <row r="1208">
      <c r="A1208" s="3" t="s">
        <v>1208</v>
      </c>
      <c r="B1208" s="4" t="str">
        <f>IFERROR(__xludf.DUMMYFUNCTION("GOOGLETRANSLATE(A1208,""de"",""tr"")"),"iklim")</f>
        <v>iklim</v>
      </c>
    </row>
    <row r="1209">
      <c r="A1209" s="3" t="s">
        <v>1209</v>
      </c>
      <c r="B1209" s="4" t="str">
        <f>IFERROR(__xludf.DUMMYFUNCTION("GOOGLETRANSLATE(A1209,""de"",""tr"")"),"akım")</f>
        <v>akım</v>
      </c>
    </row>
    <row r="1210">
      <c r="A1210" s="3" t="s">
        <v>1210</v>
      </c>
      <c r="B1210" s="4" t="str">
        <f>IFERROR(__xludf.DUMMYFUNCTION("GOOGLETRANSLATE(A1210,""de"",""tr"")"),"Hamburger")</f>
        <v>Hamburger</v>
      </c>
    </row>
    <row r="1211">
      <c r="A1211" s="3" t="s">
        <v>1211</v>
      </c>
      <c r="B1211" s="4" t="str">
        <f>IFERROR(__xludf.DUMMYFUNCTION("GOOGLETRANSLATE(A1211,""de"",""tr"")"),"ROM")</f>
        <v>ROM</v>
      </c>
    </row>
    <row r="1212">
      <c r="A1212" s="3" t="s">
        <v>1212</v>
      </c>
      <c r="B1212" s="4" t="str">
        <f>IFERROR(__xludf.DUMMYFUNCTION("GOOGLETRANSLATE(A1212,""de"",""tr"")"),"Roma")</f>
        <v>Roma</v>
      </c>
    </row>
    <row r="1213">
      <c r="A1213" s="3" t="s">
        <v>1213</v>
      </c>
      <c r="B1213" s="4" t="str">
        <f>IFERROR(__xludf.DUMMYFUNCTION("GOOGLETRANSLATE(A1213,""de"",""tr"")"),"Roma")</f>
        <v>Roma</v>
      </c>
    </row>
    <row r="1214">
      <c r="A1214" s="3" t="s">
        <v>1214</v>
      </c>
      <c r="B1214" s="4" t="str">
        <f>IFERROR(__xludf.DUMMYFUNCTION("GOOGLETRANSLATE(A1214,""de"",""tr"")"),"Roma -Dostça")</f>
        <v>Roma -Dostça</v>
      </c>
    </row>
    <row r="1215">
      <c r="A1215" s="3" t="s">
        <v>1215</v>
      </c>
      <c r="B1215" s="4" t="str">
        <f>IFERROR(__xludf.DUMMYFUNCTION("GOOGLETRANSLATE(A1215,""de"",""tr"")"),"Limon")</f>
        <v>Limon</v>
      </c>
    </row>
    <row r="1216">
      <c r="A1216" s="3" t="s">
        <v>1216</v>
      </c>
      <c r="B1216" s="4" t="str">
        <f>IFERROR(__xludf.DUMMYFUNCTION("GOOGLETRANSLATE(A1216,""de"",""tr"")"),"sedir")</f>
        <v>sedir</v>
      </c>
    </row>
    <row r="1217">
      <c r="A1217" s="3" t="s">
        <v>1217</v>
      </c>
      <c r="B1217" s="4" t="str">
        <f>IFERROR(__xludf.DUMMYFUNCTION("GOOGLETRANSLATE(A1217,""de"",""tr"")"),"roket")</f>
        <v>roket</v>
      </c>
    </row>
    <row r="1218">
      <c r="A1218" s="3" t="s">
        <v>1218</v>
      </c>
      <c r="B1218" s="4" t="str">
        <f>IFERROR(__xludf.DUMMYFUNCTION("GOOGLETRANSLATE(A1218,""de"",""tr"")"),"ideal")</f>
        <v>ideal</v>
      </c>
    </row>
    <row r="1219">
      <c r="A1219" s="3" t="s">
        <v>1219</v>
      </c>
      <c r="B1219" s="4" t="str">
        <f>IFERROR(__xludf.DUMMYFUNCTION("GOOGLETRANSLATE(A1219,""de"",""tr"")"),"bilet")</f>
        <v>bilet</v>
      </c>
    </row>
    <row r="1220">
      <c r="A1220" s="3" t="s">
        <v>1220</v>
      </c>
      <c r="B1220" s="4" t="str">
        <f>IFERROR(__xludf.DUMMYFUNCTION("GOOGLETRANSLATE(A1220,""de"",""tr"")"),"etiket")</f>
        <v>etiket</v>
      </c>
    </row>
    <row r="1221">
      <c r="A1221" s="3" t="s">
        <v>1221</v>
      </c>
      <c r="B1221" s="4" t="str">
        <f>IFERROR(__xludf.DUMMYFUNCTION("GOOGLETRANSLATE(A1221,""de"",""tr"")"),"görgü kuralları")</f>
        <v>görgü kuralları</v>
      </c>
    </row>
    <row r="1222">
      <c r="A1222" s="3" t="s">
        <v>1222</v>
      </c>
      <c r="B1222" s="4" t="str">
        <f>IFERROR(__xludf.DUMMYFUNCTION("GOOGLETRANSLATE(A1222,""de"",""tr"")"),"gitar")</f>
        <v>gitar</v>
      </c>
    </row>
    <row r="1223">
      <c r="A1223" s="3" t="s">
        <v>1223</v>
      </c>
      <c r="B1223" s="4" t="str">
        <f>IFERROR(__xludf.DUMMYFUNCTION("GOOGLETRANSLATE(A1223,""de"",""tr"")"),"zither oyun")</f>
        <v>zither oyun</v>
      </c>
    </row>
    <row r="1224">
      <c r="A1224" s="3" t="s">
        <v>1224</v>
      </c>
      <c r="B1224" s="4" t="str">
        <f>IFERROR(__xludf.DUMMYFUNCTION("GOOGLETRANSLATE(A1224,""de"",""tr"")"),"zirve")</f>
        <v>zirve</v>
      </c>
    </row>
    <row r="1225">
      <c r="A1225" s="3" t="s">
        <v>1225</v>
      </c>
      <c r="B1225" s="4" t="str">
        <f>IFERROR(__xludf.DUMMYFUNCTION("GOOGLETRANSLATE(A1225,""de"",""tr"")"),"bütçe")</f>
        <v>bütçe</v>
      </c>
    </row>
    <row r="1226">
      <c r="A1226" s="3" t="s">
        <v>1226</v>
      </c>
      <c r="B1226" s="4" t="str">
        <f>IFERROR(__xludf.DUMMYFUNCTION("GOOGLETRANSLATE(A1226,""de"",""tr"")"),"şok")</f>
        <v>şok</v>
      </c>
    </row>
    <row r="1227">
      <c r="A1227" s="3" t="s">
        <v>1227</v>
      </c>
      <c r="B1227" s="4" t="str">
        <f>IFERROR(__xludf.DUMMYFUNCTION("GOOGLETRANSLATE(A1227,""de"",""tr"")"),"sahne")</f>
        <v>sahne</v>
      </c>
    </row>
    <row r="1228">
      <c r="A1228" s="3" t="s">
        <v>1228</v>
      </c>
      <c r="B1228" s="4" t="str">
        <f>IFERROR(__xludf.DUMMYFUNCTION("GOOGLETRANSLATE(A1228,""de"",""tr"")"),"Sanayi")</f>
        <v>Sanayi</v>
      </c>
    </row>
    <row r="1229">
      <c r="A1229" s="3" t="s">
        <v>1229</v>
      </c>
      <c r="B1229" s="4" t="str">
        <f>IFERROR(__xludf.DUMMYFUNCTION("GOOGLETRANSLATE(A1229,""de"",""tr"")"),"lastik endüstrisi")</f>
        <v>lastik endüstrisi</v>
      </c>
    </row>
    <row r="1230">
      <c r="A1230" s="3" t="s">
        <v>1230</v>
      </c>
      <c r="B1230" s="4" t="str">
        <f>IFERROR(__xludf.DUMMYFUNCTION("GOOGLETRANSLATE(A1230,""de"",""tr"")"),"elektrik endüstrisi")</f>
        <v>elektrik endüstrisi</v>
      </c>
    </row>
    <row r="1231">
      <c r="A1231" s="3" t="s">
        <v>1231</v>
      </c>
      <c r="B1231" s="4" t="str">
        <f>IFERROR(__xludf.DUMMYFUNCTION("GOOGLETRANSLATE(A1231,""de"",""tr"")"),"boyama endüstrisi")</f>
        <v>boyama endüstrisi</v>
      </c>
    </row>
    <row r="1232">
      <c r="A1232" s="3" t="s">
        <v>1232</v>
      </c>
      <c r="B1232" s="4" t="str">
        <f>IFERROR(__xludf.DUMMYFUNCTION("GOOGLETRANSLATE(A1232,""de"",""tr"")"),"bisiklet endüstrisi")</f>
        <v>bisiklet endüstrisi</v>
      </c>
    </row>
    <row r="1233">
      <c r="A1233" s="3" t="s">
        <v>1233</v>
      </c>
      <c r="B1233" s="4" t="str">
        <f>IFERROR(__xludf.DUMMYFUNCTION("GOOGLETRANSLATE(A1233,""de"",""tr"")"),"Gıda endüstrisi")</f>
        <v>Gıda endüstrisi</v>
      </c>
    </row>
    <row r="1234">
      <c r="A1234" s="3" t="s">
        <v>1234</v>
      </c>
      <c r="B1234" s="4" t="str">
        <f>IFERROR(__xludf.DUMMYFUNCTION("GOOGLETRANSLATE(A1234,""de"",""tr"")"),"fotoğraf endüstrisi")</f>
        <v>fotoğraf endüstrisi</v>
      </c>
    </row>
    <row r="1235">
      <c r="A1235" s="3" t="s">
        <v>1235</v>
      </c>
      <c r="B1235" s="4" t="str">
        <f>IFERROR(__xludf.DUMMYFUNCTION("GOOGLETRANSLATE(A1235,""de"",""tr"")"),"havacılık endüstrisi")</f>
        <v>havacılık endüstrisi</v>
      </c>
    </row>
    <row r="1236">
      <c r="A1236" s="3" t="s">
        <v>1236</v>
      </c>
      <c r="B1236" s="4" t="str">
        <f>IFERROR(__xludf.DUMMYFUNCTION("GOOGLETRANSLATE(A1236,""de"",""tr"")"),"alüminyum endüstrisi")</f>
        <v>alüminyum endüstrisi</v>
      </c>
    </row>
    <row r="1237">
      <c r="A1237" s="3" t="s">
        <v>1237</v>
      </c>
      <c r="B1237" s="4" t="str">
        <f>IFERROR(__xludf.DUMMYFUNCTION("GOOGLETRANSLATE(A1237,""de"",""tr"")"),"Yapı sektörü")</f>
        <v>Yapı sektörü</v>
      </c>
    </row>
    <row r="1238">
      <c r="A1238" s="3" t="s">
        <v>1238</v>
      </c>
      <c r="B1238" s="4" t="str">
        <f>IFERROR(__xludf.DUMMYFUNCTION("GOOGLETRANSLATE(A1238,""de"",""tr"")"),"cam endüstrisi")</f>
        <v>cam endüstrisi</v>
      </c>
    </row>
    <row r="1239">
      <c r="A1239" s="3" t="s">
        <v>1239</v>
      </c>
      <c r="B1239" s="4" t="str">
        <f>IFERROR(__xludf.DUMMYFUNCTION("GOOGLETRANSLATE(A1239,""de"",""tr"")"),"lastik endüstrisi")</f>
        <v>lastik endüstrisi</v>
      </c>
    </row>
    <row r="1240">
      <c r="A1240" s="3" t="s">
        <v>1240</v>
      </c>
      <c r="B1240" s="4" t="str">
        <f>IFERROR(__xludf.DUMMYFUNCTION("GOOGLETRANSLATE(A1240,""de"",""tr"")"),"yarı iletken endüstrisi")</f>
        <v>yarı iletken endüstrisi</v>
      </c>
    </row>
    <row r="1241">
      <c r="A1241" s="3" t="s">
        <v>1241</v>
      </c>
      <c r="B1241" s="4" t="str">
        <f>IFERROR(__xludf.DUMMYFUNCTION("GOOGLETRANSLATE(A1241,""de"",""tr"")"),"Sanayi")</f>
        <v>Sanayi</v>
      </c>
    </row>
    <row r="1242">
      <c r="A1242" s="3" t="s">
        <v>1242</v>
      </c>
      <c r="B1242" s="4" t="str">
        <f>IFERROR(__xludf.DUMMYFUNCTION("GOOGLETRANSLATE(A1242,""de"",""tr"")"),"sanayi şubesi")</f>
        <v>sanayi şubesi</v>
      </c>
    </row>
    <row r="1243">
      <c r="A1243" s="3" t="s">
        <v>1243</v>
      </c>
      <c r="B1243" s="4" t="str">
        <f>IFERROR(__xludf.DUMMYFUNCTION("GOOGLETRANSLATE(A1243,""de"",""tr"")"),"makyaj malzemeleri")</f>
        <v>makyaj malzemeleri</v>
      </c>
    </row>
    <row r="1244">
      <c r="A1244" s="3" t="s">
        <v>1244</v>
      </c>
      <c r="B1244" s="4" t="str">
        <f>IFERROR(__xludf.DUMMYFUNCTION("GOOGLETRANSLATE(A1244,""de"",""tr"")"),"deterjan endüstrisi")</f>
        <v>deterjan endüstrisi</v>
      </c>
    </row>
    <row r="1245">
      <c r="A1245" s="3" t="s">
        <v>1245</v>
      </c>
      <c r="B1245" s="4" t="str">
        <f>IFERROR(__xludf.DUMMYFUNCTION("GOOGLETRANSLATE(A1245,""de"",""tr"")"),"gübre")</f>
        <v>gübre</v>
      </c>
    </row>
    <row r="1246">
      <c r="A1246" s="3" t="s">
        <v>1246</v>
      </c>
      <c r="B1246" s="4" t="str">
        <f>IFERROR(__xludf.DUMMYFUNCTION("GOOGLETRANSLATE(A1246,""de"",""tr"")"),"sanayici")</f>
        <v>sanayici</v>
      </c>
    </row>
    <row r="1247">
      <c r="A1247" s="3" t="s">
        <v>1247</v>
      </c>
      <c r="B1247" s="4" t="str">
        <f>IFERROR(__xludf.DUMMYFUNCTION("GOOGLETRANSLATE(A1247,""de"",""tr"")"),"Sanayileşmiş ülke")</f>
        <v>Sanayileşmiş ülke</v>
      </c>
    </row>
    <row r="1248">
      <c r="A1248" s="3" t="s">
        <v>1248</v>
      </c>
      <c r="B1248" s="4" t="str">
        <f>IFERROR(__xludf.DUMMYFUNCTION("GOOGLETRANSLATE(A1248,""de"",""tr"")"),"mücevher endüstrisi")</f>
        <v>mücevher endüstrisi</v>
      </c>
    </row>
    <row r="1249">
      <c r="A1249" s="3" t="s">
        <v>1249</v>
      </c>
      <c r="B1249" s="4" t="str">
        <f>IFERROR(__xludf.DUMMYFUNCTION("GOOGLETRANSLATE(A1249,""de"",""tr"")"),"Elektronik endüstrisi")</f>
        <v>Elektronik endüstrisi</v>
      </c>
    </row>
    <row r="1250">
      <c r="A1250" s="3" t="s">
        <v>1250</v>
      </c>
      <c r="B1250" s="4" t="str">
        <f>IFERROR(__xludf.DUMMYFUNCTION("GOOGLETRANSLATE(A1250,""de"",""tr"")"),"kağıt endüstrisi")</f>
        <v>kağıt endüstrisi</v>
      </c>
    </row>
    <row r="1251">
      <c r="A1251" s="3" t="s">
        <v>1251</v>
      </c>
      <c r="B1251" s="4" t="str">
        <f>IFERROR(__xludf.DUMMYFUNCTION("GOOGLETRANSLATE(A1251,""de"",""tr"")"),"ambalaj endüstrisi")</f>
        <v>ambalaj endüstrisi</v>
      </c>
    </row>
    <row r="1252">
      <c r="A1252" s="3" t="s">
        <v>1252</v>
      </c>
      <c r="B1252" s="4" t="str">
        <f>IFERROR(__xludf.DUMMYFUNCTION("GOOGLETRANSLATE(A1252,""de"",""tr"")"),"bilgisayar endüstrisi")</f>
        <v>bilgisayar endüstrisi</v>
      </c>
    </row>
    <row r="1253">
      <c r="A1253" s="3" t="s">
        <v>1253</v>
      </c>
      <c r="B1253" s="4" t="str">
        <f>IFERROR(__xludf.DUMMYFUNCTION("GOOGLETRANSLATE(A1253,""de"",""tr"")"),"Çelik endüstrisi")</f>
        <v>Çelik endüstrisi</v>
      </c>
    </row>
    <row r="1254">
      <c r="A1254" s="3" t="s">
        <v>1254</v>
      </c>
      <c r="B1254" s="4" t="str">
        <f>IFERROR(__xludf.DUMMYFUNCTION("GOOGLETRANSLATE(A1254,""de"",""tr"")"),"Galvanik endüstrisi")</f>
        <v>Galvanik endüstrisi</v>
      </c>
    </row>
    <row r="1255">
      <c r="A1255" s="3" t="s">
        <v>1255</v>
      </c>
      <c r="B1255" s="4" t="str">
        <f>IFERROR(__xludf.DUMMYFUNCTION("GOOGLETRANSLATE(A1255,""de"",""tr"")"),"İzleme Sektörü")</f>
        <v>İzleme Sektörü</v>
      </c>
    </row>
    <row r="1256">
      <c r="A1256" s="3" t="s">
        <v>1256</v>
      </c>
      <c r="B1256" s="4" t="str">
        <f>IFERROR(__xludf.DUMMYFUNCTION("GOOGLETRANSLATE(A1256,""de"",""tr"")"),"plastik endüstrisi")</f>
        <v>plastik endüstrisi</v>
      </c>
    </row>
    <row r="1257">
      <c r="A1257" s="3" t="s">
        <v>1257</v>
      </c>
      <c r="B1257" s="4" t="str">
        <f>IFERROR(__xludf.DUMMYFUNCTION("GOOGLETRANSLATE(A1257,""de"",""tr"")"),"plastik endüstrisi")</f>
        <v>plastik endüstrisi</v>
      </c>
    </row>
    <row r="1258">
      <c r="A1258" s="3" t="s">
        <v>1258</v>
      </c>
      <c r="B1258" s="4" t="str">
        <f>IFERROR(__xludf.DUMMYFUNCTION("GOOGLETRANSLATE(A1258,""de"",""tr"")"),"atkı")</f>
        <v>atkı</v>
      </c>
    </row>
    <row r="1259">
      <c r="A1259" s="3" t="s">
        <v>1259</v>
      </c>
      <c r="B1259" s="4" t="str">
        <f>IFERROR(__xludf.DUMMYFUNCTION("GOOGLETRANSLATE(A1259,""de"",""tr"")"),"konuşmacı")</f>
        <v>konuşmacı</v>
      </c>
    </row>
    <row r="1260">
      <c r="A1260" s="3" t="s">
        <v>1260</v>
      </c>
      <c r="B1260" s="4" t="str">
        <f>IFERROR(__xludf.DUMMYFUNCTION("GOOGLETRANSLATE(A1260,""de"",""tr"")"),"divan")</f>
        <v>divan</v>
      </c>
    </row>
    <row r="1261">
      <c r="A1261" s="3" t="s">
        <v>1261</v>
      </c>
      <c r="B1261" s="4" t="str">
        <f>IFERROR(__xludf.DUMMYFUNCTION("GOOGLETRANSLATE(A1261,""de"",""tr"")"),"balon")</f>
        <v>balon</v>
      </c>
    </row>
    <row r="1262">
      <c r="A1262" s="3" t="s">
        <v>1262</v>
      </c>
      <c r="B1262" s="4" t="str">
        <f>IFERROR(__xludf.DUMMYFUNCTION("GOOGLETRANSLATE(A1262,""de"",""tr"")"),"şurup")</f>
        <v>şurup</v>
      </c>
    </row>
    <row r="1263">
      <c r="A1263" s="3" t="s">
        <v>1263</v>
      </c>
      <c r="B1263" s="4" t="str">
        <f>IFERROR(__xludf.DUMMYFUNCTION("GOOGLETRANSLATE(A1263,""de"",""tr"")"),"Şeker pancarı şurubu")</f>
        <v>Şeker pancarı şurubu</v>
      </c>
    </row>
    <row r="1264">
      <c r="A1264" s="3" t="s">
        <v>1264</v>
      </c>
      <c r="B1264" s="4" t="str">
        <f>IFERROR(__xludf.DUMMYFUNCTION("GOOGLETRANSLATE(A1264,""de"",""tr"")"),"gerçeklik")</f>
        <v>gerçeklik</v>
      </c>
    </row>
    <row r="1265">
      <c r="A1265" s="3" t="s">
        <v>1265</v>
      </c>
      <c r="B1265" s="4" t="str">
        <f>IFERROR(__xludf.DUMMYFUNCTION("GOOGLETRANSLATE(A1265,""de"",""tr"")"),"fark etmek")</f>
        <v>fark etmek</v>
      </c>
    </row>
    <row r="1266">
      <c r="A1266" s="3" t="s">
        <v>1266</v>
      </c>
      <c r="B1266" s="4" t="str">
        <f>IFERROR(__xludf.DUMMYFUNCTION("GOOGLETRANSLATE(A1266,""de"",""tr"")"),"güneş aktivitesi")</f>
        <v>güneş aktivitesi</v>
      </c>
    </row>
    <row r="1267">
      <c r="A1267" s="3" t="s">
        <v>1267</v>
      </c>
      <c r="B1267" s="4" t="str">
        <f>IFERROR(__xludf.DUMMYFUNCTION("GOOGLETRANSLATE(A1267,""de"",""tr"")"),"iltihaplı aktivite")</f>
        <v>iltihaplı aktivite</v>
      </c>
    </row>
    <row r="1268">
      <c r="A1268" s="3" t="s">
        <v>1268</v>
      </c>
      <c r="B1268" s="4" t="str">
        <f>IFERROR(__xludf.DUMMYFUNCTION("GOOGLETRANSLATE(A1268,""de"",""tr"")"),"beyin aktivitesi")</f>
        <v>beyin aktivitesi</v>
      </c>
    </row>
    <row r="1269">
      <c r="A1269" s="3" t="s">
        <v>1269</v>
      </c>
      <c r="B1269" s="4" t="str">
        <f>IFERROR(__xludf.DUMMYFUNCTION("GOOGLETRANSLATE(A1269,""de"",""tr"")"),"katalizör aktivitesi")</f>
        <v>katalizör aktivitesi</v>
      </c>
    </row>
    <row r="1270">
      <c r="A1270" s="3" t="s">
        <v>1270</v>
      </c>
      <c r="B1270" s="4" t="str">
        <f>IFERROR(__xludf.DUMMYFUNCTION("GOOGLETRANSLATE(A1270,""de"",""tr"")"),"kategori")</f>
        <v>kategori</v>
      </c>
    </row>
    <row r="1271">
      <c r="A1271" s="3" t="s">
        <v>1271</v>
      </c>
      <c r="B1271" s="4" t="str">
        <f>IFERROR(__xludf.DUMMYFUNCTION("GOOGLETRANSLATE(A1271,""de"",""tr"")"),"dışlama kategorisi")</f>
        <v>dışlama kategorisi</v>
      </c>
    </row>
    <row r="1272">
      <c r="A1272" s="3" t="s">
        <v>1272</v>
      </c>
      <c r="B1272" s="4" t="str">
        <f>IFERROR(__xludf.DUMMYFUNCTION("GOOGLETRANSLATE(A1272,""de"",""tr"")"),"alt kategori")</f>
        <v>alt kategori</v>
      </c>
    </row>
    <row r="1273">
      <c r="A1273" s="3" t="s">
        <v>1273</v>
      </c>
      <c r="B1273" s="4" t="str">
        <f>IFERROR(__xludf.DUMMYFUNCTION("GOOGLETRANSLATE(A1273,""de"",""tr"")"),"baskın yapmak")</f>
        <v>baskın yapmak</v>
      </c>
    </row>
    <row r="1274">
      <c r="A1274" s="3" t="s">
        <v>1274</v>
      </c>
      <c r="B1274" s="4" t="str">
        <f>IFERROR(__xludf.DUMMYFUNCTION("GOOGLETRANSLATE(A1274,""de"",""tr"")"),"buton")</f>
        <v>buton</v>
      </c>
    </row>
    <row r="1275">
      <c r="A1275" s="3" t="s">
        <v>1275</v>
      </c>
      <c r="B1275" s="4" t="str">
        <f>IFERROR(__xludf.DUMMYFUNCTION("GOOGLETRANSLATE(A1275,""de"",""tr"")"),"ölçüm")</f>
        <v>ölçüm</v>
      </c>
    </row>
    <row r="1276">
      <c r="A1276" s="3" t="s">
        <v>1276</v>
      </c>
      <c r="B1276" s="4" t="str">
        <f>IFERROR(__xludf.DUMMYFUNCTION("GOOGLETRANSLATE(A1276,""de"",""tr"")"),"masaj")</f>
        <v>masaj</v>
      </c>
    </row>
    <row r="1277">
      <c r="A1277" s="3" t="s">
        <v>1277</v>
      </c>
      <c r="B1277" s="4" t="str">
        <f>IFERROR(__xludf.DUMMYFUNCTION("GOOGLETRANSLATE(A1277,""de"",""tr"")"),"masaj")</f>
        <v>masaj</v>
      </c>
    </row>
    <row r="1278">
      <c r="A1278" s="3" t="s">
        <v>1278</v>
      </c>
      <c r="B1278" s="4" t="str">
        <f>IFERROR(__xludf.DUMMYFUNCTION("GOOGLETRANSLATE(A1278,""de"",""tr"")"),"masör")</f>
        <v>masör</v>
      </c>
    </row>
    <row r="1279">
      <c r="A1279" s="3" t="s">
        <v>1279</v>
      </c>
      <c r="B1279" s="4" t="str">
        <f>IFERROR(__xludf.DUMMYFUNCTION("GOOGLETRANSLATE(A1279,""de"",""tr"")"),"kütle ortamı")</f>
        <v>kütle ortamı</v>
      </c>
    </row>
    <row r="1280">
      <c r="A1280" s="3" t="s">
        <v>1280</v>
      </c>
      <c r="B1280" s="4" t="str">
        <f>IFERROR(__xludf.DUMMYFUNCTION("GOOGLETRANSLATE(A1280,""de"",""tr"")"),"ılıman")</f>
        <v>ılıman</v>
      </c>
    </row>
    <row r="1281">
      <c r="A1281" s="3" t="s">
        <v>1281</v>
      </c>
      <c r="B1281" s="4" t="str">
        <f>IFERROR(__xludf.DUMMYFUNCTION("GOOGLETRANSLATE(A1281,""de"",""tr"")"),"toplam kütle")</f>
        <v>toplam kütle</v>
      </c>
    </row>
    <row r="1282">
      <c r="A1282" s="3" t="s">
        <v>1282</v>
      </c>
      <c r="B1282" s="4" t="str">
        <f>IFERROR(__xludf.DUMMYFUNCTION("GOOGLETRANSLATE(A1282,""de"",""tr"")"),"kütle oranı")</f>
        <v>kütle oranı</v>
      </c>
    </row>
    <row r="1283">
      <c r="A1283" s="3" t="s">
        <v>1283</v>
      </c>
      <c r="B1283" s="4" t="str">
        <f>IFERROR(__xludf.DUMMYFUNCTION("GOOGLETRANSLATE(A1283,""de"",""tr"")"),"kütle farkı")</f>
        <v>kütle farkı</v>
      </c>
    </row>
    <row r="1284">
      <c r="A1284" s="3" t="s">
        <v>1284</v>
      </c>
      <c r="B1284" s="4" t="str">
        <f>IFERROR(__xludf.DUMMYFUNCTION("GOOGLETRANSLATE(A1284,""de"",""tr"")"),"kütle farkı")</f>
        <v>kütle farkı</v>
      </c>
    </row>
    <row r="1285">
      <c r="A1285" s="3" t="s">
        <v>1285</v>
      </c>
      <c r="B1285" s="4" t="str">
        <f>IFERROR(__xludf.DUMMYFUNCTION("GOOGLETRANSLATE(A1285,""de"",""tr"")"),"dinlenme kütlesi")</f>
        <v>dinlenme kütlesi</v>
      </c>
    </row>
    <row r="1286">
      <c r="A1286" s="3" t="s">
        <v>1286</v>
      </c>
      <c r="B1286" s="4" t="str">
        <f>IFERROR(__xludf.DUMMYFUNCTION("GOOGLETRANSLATE(A1286,""de"",""tr"")"),"uyumlu")</f>
        <v>uyumlu</v>
      </c>
    </row>
    <row r="1287">
      <c r="A1287" s="3" t="s">
        <v>1287</v>
      </c>
      <c r="B1287" s="4" t="str">
        <f>IFERROR(__xludf.DUMMYFUNCTION("GOOGLETRANSLATE(A1287,""de"",""tr"")"),"kemik")</f>
        <v>kemik</v>
      </c>
    </row>
    <row r="1288">
      <c r="A1288" s="3" t="s">
        <v>1288</v>
      </c>
      <c r="B1288" s="4" t="str">
        <f>IFERROR(__xludf.DUMMYFUNCTION("GOOGLETRANSLATE(A1288,""de"",""tr"")"),"kütle spektrometrisi")</f>
        <v>kütle spektrometrisi</v>
      </c>
    </row>
    <row r="1289">
      <c r="A1289" s="3" t="s">
        <v>1289</v>
      </c>
      <c r="B1289" s="4" t="str">
        <f>IFERROR(__xludf.DUMMYFUNCTION("GOOGLETRANSLATE(A1289,""de"",""tr"")"),"toplu yüzdesi")</f>
        <v>toplu yüzdesi</v>
      </c>
    </row>
    <row r="1290">
      <c r="A1290" s="3" t="s">
        <v>1290</v>
      </c>
      <c r="B1290" s="4" t="str">
        <f>IFERROR(__xludf.DUMMYFUNCTION("GOOGLETRANSLATE(A1290,""de"",""tr"")"),"kuru madde")</f>
        <v>kuru madde</v>
      </c>
    </row>
    <row r="1291">
      <c r="A1291" s="3" t="s">
        <v>1291</v>
      </c>
      <c r="B1291" s="4" t="str">
        <f>IFERROR(__xludf.DUMMYFUNCTION("GOOGLETRANSLATE(A1291,""de"",""tr"")"),"kitle hareketi")</f>
        <v>kitle hareketi</v>
      </c>
    </row>
    <row r="1292">
      <c r="A1292" s="3" t="s">
        <v>1292</v>
      </c>
      <c r="B1292" s="4" t="str">
        <f>IFERROR(__xludf.DUMMYFUNCTION("GOOGLETRANSLATE(A1292,""de"",""tr"")"),"kakao kütlesi")</f>
        <v>kakao kütlesi</v>
      </c>
    </row>
    <row r="1293">
      <c r="A1293" s="3" t="s">
        <v>1293</v>
      </c>
      <c r="B1293" s="4" t="str">
        <f>IFERROR(__xludf.DUMMYFUNCTION("GOOGLETRANSLATE(A1293,""de"",""tr"")"),"çekirdek")</f>
        <v>çekirdek</v>
      </c>
    </row>
    <row r="1294">
      <c r="A1294" s="3" t="s">
        <v>1294</v>
      </c>
      <c r="B1294" s="4" t="str">
        <f>IFERROR(__xludf.DUMMYFUNCTION("GOOGLETRANSLATE(A1294,""de"",""tr"")"),"cüsseli")</f>
        <v>cüsseli</v>
      </c>
    </row>
    <row r="1295">
      <c r="A1295" s="3" t="s">
        <v>1295</v>
      </c>
      <c r="B1295" s="4" t="str">
        <f>IFERROR(__xludf.DUMMYFUNCTION("GOOGLETRANSLATE(A1295,""de"",""tr"")"),"kütle Numarası")</f>
        <v>kütle Numarası</v>
      </c>
    </row>
    <row r="1296">
      <c r="A1296" s="3" t="s">
        <v>1296</v>
      </c>
      <c r="B1296" s="4" t="str">
        <f>IFERROR(__xludf.DUMMYFUNCTION("GOOGLETRANSLATE(A1296,""de"",""tr"")"),"kitlesel işsizlik")</f>
        <v>kitlesel işsizlik</v>
      </c>
    </row>
    <row r="1297">
      <c r="A1297" s="3" t="s">
        <v>1297</v>
      </c>
      <c r="B1297" s="4" t="str">
        <f>IFERROR(__xludf.DUMMYFUNCTION("GOOGLETRANSLATE(A1297,""de"",""tr"")"),"kitlesel iletişim")</f>
        <v>kitlesel iletişim</v>
      </c>
    </row>
    <row r="1298">
      <c r="A1298" s="3" t="s">
        <v>1298</v>
      </c>
      <c r="B1298" s="4" t="str">
        <f>IFERROR(__xludf.DUMMYFUNCTION("GOOGLETRANSLATE(A1298,""de"",""tr"")"),"toplu yüzdesi")</f>
        <v>toplu yüzdesi</v>
      </c>
    </row>
    <row r="1299">
      <c r="A1299" s="3" t="s">
        <v>1299</v>
      </c>
      <c r="B1299" s="4" t="str">
        <f>IFERROR(__xludf.DUMMYFUNCTION("GOOGLETRANSLATE(A1299,""de"",""tr"")"),"pirinç")</f>
        <v>pirinç</v>
      </c>
    </row>
    <row r="1300">
      <c r="A1300" s="3" t="s">
        <v>1300</v>
      </c>
      <c r="B1300" s="4" t="str">
        <f>IFERROR(__xludf.DUMMYFUNCTION("GOOGLETRANSLATE(A1300,""de"",""tr"")"),"ateşleme kütlesi")</f>
        <v>ateşleme kütlesi</v>
      </c>
    </row>
    <row r="1301">
      <c r="A1301" s="3" t="s">
        <v>1301</v>
      </c>
      <c r="B1301" s="4" t="str">
        <f>IFERROR(__xludf.DUMMYFUNCTION("GOOGLETRANSLATE(A1301,""de"",""tr"")"),"biyokütle")</f>
        <v>biyokütle</v>
      </c>
    </row>
    <row r="1302">
      <c r="A1302" s="3" t="s">
        <v>1302</v>
      </c>
      <c r="B1302" s="4" t="str">
        <f>IFERROR(__xludf.DUMMYFUNCTION("GOOGLETRANSLATE(A1302,""de"",""tr"")"),"elektron kütlesi")</f>
        <v>elektron kütlesi</v>
      </c>
    </row>
    <row r="1303">
      <c r="A1303" s="3" t="s">
        <v>1303</v>
      </c>
      <c r="B1303" s="4" t="str">
        <f>IFERROR(__xludf.DUMMYFUNCTION("GOOGLETRANSLATE(A1303,""de"",""tr"")"),"Eksik")</f>
        <v>Eksik</v>
      </c>
    </row>
    <row r="1304">
      <c r="A1304" s="3" t="s">
        <v>1304</v>
      </c>
      <c r="B1304" s="4" t="str">
        <f>IFERROR(__xludf.DUMMYFUNCTION("GOOGLETRANSLATE(A1304,""de"",""tr"")"),"toplu araba")</f>
        <v>toplu araba</v>
      </c>
    </row>
    <row r="1305">
      <c r="A1305" s="3" t="s">
        <v>1305</v>
      </c>
      <c r="B1305" s="4" t="str">
        <f>IFERROR(__xludf.DUMMYFUNCTION("GOOGLETRANSLATE(A1305,""de"",""tr"")"),"kitlesel büyümüş")</f>
        <v>kitlesel büyümüş</v>
      </c>
    </row>
    <row r="1306">
      <c r="A1306" s="3" t="s">
        <v>1306</v>
      </c>
      <c r="B1306" s="4" t="str">
        <f>IFERROR(__xludf.DUMMYFUNCTION("GOOGLETRANSLATE(A1306,""de"",""tr"")"),"Kitlesel")</f>
        <v>Kitlesel</v>
      </c>
    </row>
    <row r="1307">
      <c r="A1307" s="3" t="s">
        <v>1307</v>
      </c>
      <c r="B1307" s="4" t="str">
        <f>IFERROR(__xludf.DUMMYFUNCTION("GOOGLETRANSLATE(A1307,""de"",""tr"")"),"Kütle zorunlu aşılama")</f>
        <v>Kütle zorunlu aşılama</v>
      </c>
    </row>
    <row r="1308">
      <c r="A1308" s="3" t="s">
        <v>1308</v>
      </c>
      <c r="B1308" s="4" t="str">
        <f>IFERROR(__xludf.DUMMYFUNCTION("GOOGLETRANSLATE(A1308,""de"",""tr"")"),"fabrika çiftçiliği")</f>
        <v>fabrika çiftçiliği</v>
      </c>
    </row>
    <row r="1309">
      <c r="A1309" s="3" t="s">
        <v>1309</v>
      </c>
      <c r="B1309" s="4" t="str">
        <f>IFERROR(__xludf.DUMMYFUNCTION("GOOGLETRANSLATE(A1309,""de"",""tr"")"),"pirinç")</f>
        <v>pirinç</v>
      </c>
    </row>
    <row r="1310">
      <c r="A1310" s="3" t="s">
        <v>1310</v>
      </c>
      <c r="B1310" s="4" t="str">
        <f>IFERROR(__xludf.DUMMYFUNCTION("GOOGLETRANSLATE(A1310,""de"",""tr"")"),"pirinç")</f>
        <v>pirinç</v>
      </c>
    </row>
    <row r="1311">
      <c r="A1311" s="3" t="s">
        <v>1311</v>
      </c>
      <c r="B1311" s="4" t="str">
        <f>IFERROR(__xludf.DUMMYFUNCTION("GOOGLETRANSLATE(A1311,""de"",""tr"")"),"nergis")</f>
        <v>nergis</v>
      </c>
    </row>
    <row r="1312">
      <c r="A1312" s="3" t="s">
        <v>1312</v>
      </c>
      <c r="B1312" s="4" t="str">
        <f>IFERROR(__xludf.DUMMYFUNCTION("GOOGLETRANSLATE(A1312,""de"",""tr"")"),"macera")</f>
        <v>macera</v>
      </c>
    </row>
    <row r="1313">
      <c r="A1313" s="3" t="s">
        <v>1313</v>
      </c>
      <c r="B1313" s="4" t="str">
        <f>IFERROR(__xludf.DUMMYFUNCTION("GOOGLETRANSLATE(A1313,""de"",""tr"")"),"Advent Takvimi")</f>
        <v>Advent Takvimi</v>
      </c>
    </row>
    <row r="1314">
      <c r="A1314" s="3" t="s">
        <v>1314</v>
      </c>
      <c r="B1314" s="4" t="str">
        <f>IFERROR(__xludf.DUMMYFUNCTION("GOOGLETRANSLATE(A1314,""de"",""tr"")"),"Advent Çelenk")</f>
        <v>Advent Çelenk</v>
      </c>
    </row>
    <row r="1315">
      <c r="A1315" s="3" t="s">
        <v>1315</v>
      </c>
      <c r="B1315" s="4" t="str">
        <f>IFERROR(__xludf.DUMMYFUNCTION("GOOGLETRANSLATE(A1315,""de"",""tr"")"),"son")</f>
        <v>son</v>
      </c>
    </row>
    <row r="1316">
      <c r="A1316" s="3" t="s">
        <v>1316</v>
      </c>
      <c r="B1316" s="4" t="str">
        <f>IFERROR(__xludf.DUMMYFUNCTION("GOOGLETRANSLATE(A1316,""de"",""tr"")"),"yem")</f>
        <v>yem</v>
      </c>
    </row>
    <row r="1317">
      <c r="A1317" s="3" t="s">
        <v>1317</v>
      </c>
      <c r="B1317" s="4" t="str">
        <f>IFERROR(__xludf.DUMMYFUNCTION("GOOGLETRANSLATE(A1317,""de"",""tr"")"),"altın hamster")</f>
        <v>altın hamster</v>
      </c>
    </row>
    <row r="1318">
      <c r="A1318" s="3" t="s">
        <v>1318</v>
      </c>
      <c r="B1318" s="4" t="str">
        <f>IFERROR(__xludf.DUMMYFUNCTION("GOOGLETRANSLATE(A1318,""de"",""tr"")"),"hamster tekerleği")</f>
        <v>hamster tekerleği</v>
      </c>
    </row>
    <row r="1319">
      <c r="A1319" s="3" t="s">
        <v>1319</v>
      </c>
      <c r="B1319" s="4" t="str">
        <f>IFERROR(__xludf.DUMMYFUNCTION("GOOGLETRANSLATE(A1319,""de"",""tr"")"),"teolojik")</f>
        <v>teolojik</v>
      </c>
    </row>
    <row r="1320">
      <c r="A1320" s="3" t="s">
        <v>1320</v>
      </c>
      <c r="B1320" s="4" t="str">
        <f>IFERROR(__xludf.DUMMYFUNCTION("GOOGLETRANSLATE(A1320,""de"",""tr"")"),"anıtsal")</f>
        <v>anıtsal</v>
      </c>
    </row>
    <row r="1321">
      <c r="A1321" s="3" t="s">
        <v>1321</v>
      </c>
      <c r="B1321" s="4" t="str">
        <f>IFERROR(__xludf.DUMMYFUNCTION("GOOGLETRANSLATE(A1321,""de"",""tr"")"),"Oyna")</f>
        <v>Oyna</v>
      </c>
    </row>
    <row r="1322">
      <c r="A1322" s="3" t="s">
        <v>1322</v>
      </c>
      <c r="B1322" s="4" t="str">
        <f>IFERROR(__xludf.DUMMYFUNCTION("GOOGLETRANSLATE(A1322,""de"",""tr"")"),"tiyatro oyunu")</f>
        <v>tiyatro oyunu</v>
      </c>
    </row>
    <row r="1323">
      <c r="A1323" s="3" t="s">
        <v>1323</v>
      </c>
      <c r="B1323" s="4" t="str">
        <f>IFERROR(__xludf.DUMMYFUNCTION("GOOGLETRANSLATE(A1323,""de"",""tr"")"),"maymun tiyatrosu")</f>
        <v>maymun tiyatrosu</v>
      </c>
    </row>
    <row r="1324">
      <c r="A1324" s="3" t="s">
        <v>1324</v>
      </c>
      <c r="B1324" s="4" t="str">
        <f>IFERROR(__xludf.DUMMYFUNCTION("GOOGLETRANSLATE(A1324,""de"",""tr"")"),"Tiyatro Sahnesi")</f>
        <v>Tiyatro Sahnesi</v>
      </c>
    </row>
    <row r="1325">
      <c r="A1325" s="3" t="s">
        <v>1325</v>
      </c>
      <c r="B1325" s="4" t="str">
        <f>IFERROR(__xludf.DUMMYFUNCTION("GOOGLETRANSLATE(A1325,""de"",""tr"")"),"tiyatro oyuncusu")</f>
        <v>tiyatro oyuncusu</v>
      </c>
    </row>
    <row r="1326">
      <c r="A1326" s="3" t="s">
        <v>1326</v>
      </c>
      <c r="B1326" s="4" t="str">
        <f>IFERROR(__xludf.DUMMYFUNCTION("GOOGLETRANSLATE(A1326,""de"",""tr"")"),"tiyatro yazarı")</f>
        <v>tiyatro yazarı</v>
      </c>
    </row>
    <row r="1327">
      <c r="A1327" s="3" t="s">
        <v>1327</v>
      </c>
      <c r="B1327" s="4" t="str">
        <f>IFERROR(__xludf.DUMMYFUNCTION("GOOGLETRANSLATE(A1327,""de"",""tr"")"),"tiyatro binası")</f>
        <v>tiyatro binası</v>
      </c>
    </row>
    <row r="1328">
      <c r="A1328" s="3" t="s">
        <v>1328</v>
      </c>
      <c r="B1328" s="4" t="str">
        <f>IFERROR(__xludf.DUMMYFUNCTION("GOOGLETRANSLATE(A1328,""de"",""tr"")"),"tiyatro")</f>
        <v>tiyatro</v>
      </c>
    </row>
    <row r="1329">
      <c r="A1329" s="3" t="s">
        <v>1329</v>
      </c>
      <c r="B1329" s="4" t="str">
        <f>IFERROR(__xludf.DUMMYFUNCTION("GOOGLETRANSLATE(A1329,""de"",""tr"")"),"stres")</f>
        <v>stres</v>
      </c>
    </row>
    <row r="1330">
      <c r="A1330" s="3" t="s">
        <v>1330</v>
      </c>
      <c r="B1330" s="4" t="str">
        <f>IFERROR(__xludf.DUMMYFUNCTION("GOOGLETRANSLATE(A1330,""de"",""tr"")"),"ördek")</f>
        <v>ördek</v>
      </c>
    </row>
    <row r="1331">
      <c r="A1331" s="3" t="s">
        <v>1331</v>
      </c>
      <c r="B1331" s="4" t="str">
        <f>IFERROR(__xludf.DUMMYFUNCTION("GOOGLETRANSLATE(A1331,""de"",""tr"")"),"demokrasi")</f>
        <v>demokrasi</v>
      </c>
    </row>
    <row r="1332">
      <c r="A1332" s="3" t="s">
        <v>1332</v>
      </c>
      <c r="B1332" s="4" t="str">
        <f>IFERROR(__xludf.DUMMYFUNCTION("GOOGLETRANSLATE(A1332,""de"",""tr"")"),"kalori")</f>
        <v>kalori</v>
      </c>
    </row>
    <row r="1333">
      <c r="A1333" s="3" t="s">
        <v>1333</v>
      </c>
      <c r="B1333" s="4" t="str">
        <f>IFERROR(__xludf.DUMMYFUNCTION("GOOGLETRANSLATE(A1333,""de"",""tr"")"),"karamel")</f>
        <v>karamel</v>
      </c>
    </row>
    <row r="1334">
      <c r="A1334" s="3" t="s">
        <v>1334</v>
      </c>
      <c r="B1334" s="4" t="str">
        <f>IFERROR(__xludf.DUMMYFUNCTION("GOOGLETRANSLATE(A1334,""de"",""tr"")"),"Lyra")</f>
        <v>Lyra</v>
      </c>
    </row>
    <row r="1335">
      <c r="A1335" s="3" t="s">
        <v>1335</v>
      </c>
      <c r="B1335" s="4" t="str">
        <f>IFERROR(__xludf.DUMMYFUNCTION("GOOGLETRANSLATE(A1335,""de"",""tr"")"),"Analoji oluşumu")</f>
        <v>Analoji oluşumu</v>
      </c>
    </row>
    <row r="1336">
      <c r="A1336" s="3" t="s">
        <v>1336</v>
      </c>
      <c r="B1336" s="4" t="str">
        <f>IFERROR(__xludf.DUMMYFUNCTION("GOOGLETRANSLATE(A1336,""de"",""tr"")"),"tenis")</f>
        <v>tenis</v>
      </c>
    </row>
    <row r="1337">
      <c r="A1337" s="3" t="s">
        <v>1337</v>
      </c>
      <c r="B1337" s="4" t="str">
        <f>IFERROR(__xludf.DUMMYFUNCTION("GOOGLETRANSLATE(A1337,""de"",""tr"")"),"dolambaçlı")</f>
        <v>dolambaçlı</v>
      </c>
    </row>
    <row r="1338">
      <c r="A1338" s="3" t="s">
        <v>1338</v>
      </c>
      <c r="B1338" s="4" t="str">
        <f>IFERROR(__xludf.DUMMYFUNCTION("GOOGLETRANSLATE(A1338,""de"",""tr"")"),"kıvrımlı")</f>
        <v>kıvrımlı</v>
      </c>
    </row>
    <row r="1339">
      <c r="A1339" s="3" t="s">
        <v>1339</v>
      </c>
      <c r="B1339" s="4" t="str">
        <f>IFERROR(__xludf.DUMMYFUNCTION("GOOGLETRANSLATE(A1339,""de"",""tr"")"),"kıvrımlı")</f>
        <v>kıvrımlı</v>
      </c>
    </row>
    <row r="1340">
      <c r="A1340" s="3" t="s">
        <v>1340</v>
      </c>
      <c r="B1340" s="4" t="str">
        <f>IFERROR(__xludf.DUMMYFUNCTION("GOOGLETRANSLATE(A1340,""de"",""tr"")"),"dolambaçlı")</f>
        <v>dolambaçlı</v>
      </c>
    </row>
    <row r="1341">
      <c r="A1341" s="3" t="s">
        <v>1341</v>
      </c>
      <c r="B1341" s="4" t="str">
        <f>IFERROR(__xludf.DUMMYFUNCTION("GOOGLETRANSLATE(A1341,""de"",""tr"")"),"Fener")</f>
        <v>Fener</v>
      </c>
    </row>
    <row r="1342">
      <c r="A1342" s="3" t="s">
        <v>1342</v>
      </c>
      <c r="B1342" s="4" t="str">
        <f>IFERROR(__xludf.DUMMYFUNCTION("GOOGLETRANSLATE(A1342,""de"",""tr"")"),"sokak lambası")</f>
        <v>sokak lambası</v>
      </c>
    </row>
    <row r="1343">
      <c r="A1343" s="3" t="s">
        <v>1343</v>
      </c>
      <c r="B1343" s="4" t="str">
        <f>IFERROR(__xludf.DUMMYFUNCTION("GOOGLETRANSLATE(A1343,""de"",""tr"")"),"Latim")</f>
        <v>Latim</v>
      </c>
    </row>
    <row r="1344">
      <c r="A1344" s="3" t="s">
        <v>1344</v>
      </c>
      <c r="B1344" s="4" t="str">
        <f>IFERROR(__xludf.DUMMYFUNCTION("GOOGLETRANSLATE(A1344,""de"",""tr"")"),"bölge")</f>
        <v>bölge</v>
      </c>
    </row>
    <row r="1345">
      <c r="A1345" s="3" t="s">
        <v>1345</v>
      </c>
      <c r="B1345" s="4" t="str">
        <f>IFERROR(__xludf.DUMMYFUNCTION("GOOGLETRANSLATE(A1345,""de"",""tr"")"),"Polis Merkezi")</f>
        <v>Polis Merkezi</v>
      </c>
    </row>
    <row r="1346">
      <c r="A1346" s="3" t="s">
        <v>1346</v>
      </c>
      <c r="B1346" s="4" t="str">
        <f>IFERROR(__xludf.DUMMYFUNCTION("GOOGLETRANSLATE(A1346,""de"",""tr"")"),"dergi")</f>
        <v>dergi</v>
      </c>
    </row>
    <row r="1347">
      <c r="A1347" s="3" t="s">
        <v>1347</v>
      </c>
      <c r="B1347" s="4" t="str">
        <f>IFERROR(__xludf.DUMMYFUNCTION("GOOGLETRANSLATE(A1347,""de"",""tr"")"),"Rus dergisi")</f>
        <v>Rus dergisi</v>
      </c>
    </row>
    <row r="1348">
      <c r="A1348" s="3" t="s">
        <v>1348</v>
      </c>
      <c r="B1348" s="4" t="str">
        <f>IFERROR(__xludf.DUMMYFUNCTION("GOOGLETRANSLATE(A1348,""de"",""tr"")"),"Seville")</f>
        <v>Seville</v>
      </c>
    </row>
    <row r="1349">
      <c r="A1349" s="3" t="s">
        <v>1349</v>
      </c>
      <c r="B1349" s="4" t="str">
        <f>IFERROR(__xludf.DUMMYFUNCTION("GOOGLETRANSLATE(A1349,""de"",""tr"")"),"tramvay")</f>
        <v>tramvay</v>
      </c>
    </row>
    <row r="1350">
      <c r="A1350" s="3" t="s">
        <v>1350</v>
      </c>
      <c r="B1350" s="4" t="str">
        <f>IFERROR(__xludf.DUMMYFUNCTION("GOOGLETRANSLATE(A1350,""de"",""tr"")"),"Corvette")</f>
        <v>Corvette</v>
      </c>
    </row>
    <row r="1351">
      <c r="A1351" s="3" t="s">
        <v>1351</v>
      </c>
      <c r="B1351" s="4" t="str">
        <f>IFERROR(__xludf.DUMMYFUNCTION("GOOGLETRANSLATE(A1351,""de"",""tr"")"),"amatörce")</f>
        <v>amatörce</v>
      </c>
    </row>
    <row r="1352">
      <c r="A1352" s="3" t="s">
        <v>1352</v>
      </c>
      <c r="B1352" s="4" t="str">
        <f>IFERROR(__xludf.DUMMYFUNCTION("GOOGLETRANSLATE(A1352,""de"",""tr"")"),"mersi")</f>
        <v>mersi</v>
      </c>
    </row>
    <row r="1353">
      <c r="A1353" s="3" t="s">
        <v>1353</v>
      </c>
      <c r="B1353" s="4" t="str">
        <f>IFERROR(__xludf.DUMMYFUNCTION("GOOGLETRANSLATE(A1353,""de"",""tr"")"),"yığın")</f>
        <v>yığın</v>
      </c>
    </row>
    <row r="1354">
      <c r="A1354" s="3" t="s">
        <v>1354</v>
      </c>
      <c r="B1354" s="4" t="str">
        <f>IFERROR(__xludf.DUMMYFUNCTION("GOOGLETRANSLATE(A1354,""de"",""tr"")"),"kemik")</f>
        <v>kemik</v>
      </c>
    </row>
    <row r="1355">
      <c r="A1355" s="3" t="s">
        <v>1355</v>
      </c>
      <c r="B1355" s="4" t="str">
        <f>IFERROR(__xludf.DUMMYFUNCTION("GOOGLETRANSLATE(A1355,""de"",""tr"")"),"fırın")</f>
        <v>fırın</v>
      </c>
    </row>
    <row r="1356">
      <c r="A1356" s="3" t="s">
        <v>1356</v>
      </c>
      <c r="B1356" s="4" t="str">
        <f>IFERROR(__xludf.DUMMYFUNCTION("GOOGLETRANSLATE(A1356,""de"",""tr"")"),"şeytan")</f>
        <v>şeytan</v>
      </c>
    </row>
    <row r="1357">
      <c r="A1357" s="3" t="s">
        <v>1357</v>
      </c>
      <c r="B1357" s="4" t="str">
        <f>IFERROR(__xludf.DUMMYFUNCTION("GOOGLETRANSLATE(A1357,""de"",""tr"")"),"fırın")</f>
        <v>fırın</v>
      </c>
    </row>
    <row r="1358">
      <c r="A1358" s="3" t="s">
        <v>1358</v>
      </c>
      <c r="B1358" s="4" t="str">
        <f>IFERROR(__xludf.DUMMYFUNCTION("GOOGLETRANSLATE(A1358,""de"",""tr"")"),"Birkaç kez")</f>
        <v>Birkaç kez</v>
      </c>
    </row>
    <row r="1359">
      <c r="A1359" s="3" t="s">
        <v>1359</v>
      </c>
      <c r="B1359" s="4" t="str">
        <f>IFERROR(__xludf.DUMMYFUNCTION("GOOGLETRANSLATE(A1359,""de"",""tr"")"),"jöle")</f>
        <v>jöle</v>
      </c>
    </row>
    <row r="1360">
      <c r="A1360" s="3" t="s">
        <v>1360</v>
      </c>
      <c r="B1360" s="4" t="str">
        <f>IFERROR(__xludf.DUMMYFUNCTION("GOOGLETRANSLATE(A1360,""de"",""tr"")"),"amiral")</f>
        <v>amiral</v>
      </c>
    </row>
    <row r="1361">
      <c r="A1361" s="3" t="s">
        <v>1361</v>
      </c>
      <c r="B1361" s="4" t="str">
        <f>IFERROR(__xludf.DUMMYFUNCTION("GOOGLETRANSLATE(A1361,""de"",""tr"")"),"ısı kapasitesi")</f>
        <v>ısı kapasitesi</v>
      </c>
    </row>
    <row r="1362">
      <c r="A1362" s="3" t="s">
        <v>1362</v>
      </c>
      <c r="B1362" s="4" t="str">
        <f>IFERROR(__xludf.DUMMYFUNCTION("GOOGLETRANSLATE(A1362,""de"",""tr"")"),"üretim kapasitesi")</f>
        <v>üretim kapasitesi</v>
      </c>
    </row>
    <row r="1363">
      <c r="A1363" s="3" t="s">
        <v>1363</v>
      </c>
      <c r="B1363" s="4" t="str">
        <f>IFERROR(__xludf.DUMMYFUNCTION("GOOGLETRANSLATE(A1363,""de"",""tr"")"),"koç")</f>
        <v>koç</v>
      </c>
    </row>
    <row r="1364">
      <c r="A1364" s="3" t="s">
        <v>1364</v>
      </c>
      <c r="B1364" s="4" t="str">
        <f>IFERROR(__xludf.DUMMYFUNCTION("GOOGLETRANSLATE(A1364,""de"",""tr"")"),"ortalama")</f>
        <v>ortalama</v>
      </c>
    </row>
    <row r="1365">
      <c r="A1365" s="3" t="s">
        <v>1365</v>
      </c>
      <c r="B1365" s="4" t="str">
        <f>IFERROR(__xludf.DUMMYFUNCTION("GOOGLETRANSLATE(A1365,""de"",""tr"")"),"kaza")</f>
        <v>kaza</v>
      </c>
    </row>
    <row r="1366">
      <c r="A1366" s="3" t="s">
        <v>1366</v>
      </c>
      <c r="B1366" s="4" t="str">
        <f>IFERROR(__xludf.DUMMYFUNCTION("GOOGLETRANSLATE(A1366,""de"",""tr"")"),"bulvar")</f>
        <v>bulvar</v>
      </c>
    </row>
    <row r="1367">
      <c r="A1367" s="3" t="s">
        <v>1367</v>
      </c>
      <c r="B1367" s="4" t="str">
        <f>IFERROR(__xludf.DUMMYFUNCTION("GOOGLETRANSLATE(A1367,""de"",""tr"")"),"apartman")</f>
        <v>apartman</v>
      </c>
    </row>
    <row r="1368">
      <c r="A1368" s="3" t="s">
        <v>1368</v>
      </c>
      <c r="B1368" s="4" t="str">
        <f>IFERROR(__xludf.DUMMYFUNCTION("GOOGLETRANSLATE(A1368,""de"",""tr"")"),"karaoke")</f>
        <v>karaoke</v>
      </c>
    </row>
    <row r="1369">
      <c r="A1369" s="3" t="s">
        <v>1369</v>
      </c>
      <c r="B1369" s="4" t="str">
        <f>IFERROR(__xludf.DUMMYFUNCTION("GOOGLETRANSLATE(A1369,""de"",""tr"")"),"sprey")</f>
        <v>sprey</v>
      </c>
    </row>
    <row r="1370">
      <c r="A1370" s="3" t="s">
        <v>1370</v>
      </c>
      <c r="B1370" s="4" t="str">
        <f>IFERROR(__xludf.DUMMYFUNCTION("GOOGLETRANSLATE(A1370,""de"",""tr"")"),"anket")</f>
        <v>anket</v>
      </c>
    </row>
    <row r="1371">
      <c r="A1371" s="3" t="s">
        <v>1371</v>
      </c>
      <c r="B1371" s="4" t="str">
        <f>IFERROR(__xludf.DUMMYFUNCTION("GOOGLETRANSLATE(A1371,""de"",""tr"")"),"katalog değeri")</f>
        <v>katalog değeri</v>
      </c>
    </row>
    <row r="1372">
      <c r="A1372" s="3" t="s">
        <v>1372</v>
      </c>
      <c r="B1372" s="4" t="str">
        <f>IFERROR(__xludf.DUMMYFUNCTION("GOOGLETRANSLATE(A1372,""de"",""tr"")"),"topluluk")</f>
        <v>topluluk</v>
      </c>
    </row>
    <row r="1373">
      <c r="A1373" s="3" t="s">
        <v>1373</v>
      </c>
      <c r="B1373" s="4" t="str">
        <f>IFERROR(__xludf.DUMMYFUNCTION("GOOGLETRANSLATE(A1373,""de"",""tr"")"),"yöntem")</f>
        <v>yöntem</v>
      </c>
    </row>
    <row r="1374">
      <c r="A1374" s="3" t="s">
        <v>1374</v>
      </c>
      <c r="B1374" s="4" t="str">
        <f>IFERROR(__xludf.DUMMYFUNCTION("GOOGLETRANSLATE(A1374,""de"",""tr"")"),"metodik")</f>
        <v>metodik</v>
      </c>
    </row>
    <row r="1375">
      <c r="A1375" s="3" t="s">
        <v>1375</v>
      </c>
      <c r="B1375" s="4" t="str">
        <f>IFERROR(__xludf.DUMMYFUNCTION("GOOGLETRANSLATE(A1375,""de"",""tr"")"),"analiz metodu")</f>
        <v>analiz metodu</v>
      </c>
    </row>
    <row r="1376">
      <c r="A1376" s="3" t="s">
        <v>1376</v>
      </c>
      <c r="B1376" s="4" t="str">
        <f>IFERROR(__xludf.DUMMYFUNCTION("GOOGLETRANSLATE(A1376,""de"",""tr"")"),"Radyo Floo yöntemi")</f>
        <v>Radyo Floo yöntemi</v>
      </c>
    </row>
    <row r="1377">
      <c r="A1377" s="3" t="s">
        <v>1377</v>
      </c>
      <c r="B1377" s="4" t="str">
        <f>IFERROR(__xludf.DUMMYFUNCTION("GOOGLETRANSLATE(A1377,""de"",""tr"")"),"çalışma yöntemi")</f>
        <v>çalışma yöntemi</v>
      </c>
    </row>
    <row r="1378">
      <c r="A1378" s="3" t="s">
        <v>1378</v>
      </c>
      <c r="B1378" s="4" t="str">
        <f>IFERROR(__xludf.DUMMYFUNCTION("GOOGLETRANSLATE(A1378,""de"",""tr"")"),"muayene yöntemi")</f>
        <v>muayene yöntemi</v>
      </c>
    </row>
    <row r="1379">
      <c r="A1379" s="3" t="s">
        <v>1379</v>
      </c>
      <c r="B1379" s="4" t="str">
        <f>IFERROR(__xludf.DUMMYFUNCTION("GOOGLETRANSLATE(A1379,""de"",""tr"")"),"bileklik")</f>
        <v>bileklik</v>
      </c>
    </row>
    <row r="1380">
      <c r="A1380" s="3" t="s">
        <v>1380</v>
      </c>
      <c r="B1380" s="4" t="str">
        <f>IFERROR(__xludf.DUMMYFUNCTION("GOOGLETRANSLATE(A1380,""de"",""tr"")"),"adli")</f>
        <v>adli</v>
      </c>
    </row>
    <row r="1381">
      <c r="A1381" s="3" t="s">
        <v>1381</v>
      </c>
      <c r="B1381" s="4" t="str">
        <f>IFERROR(__xludf.DUMMYFUNCTION("GOOGLETRANSLATE(A1381,""de"",""tr"")"),"Vietnam")</f>
        <v>Vietnam</v>
      </c>
    </row>
    <row r="1382">
      <c r="A1382" s="3" t="s">
        <v>1382</v>
      </c>
      <c r="B1382" s="4" t="str">
        <f>IFERROR(__xludf.DUMMYFUNCTION("GOOGLETRANSLATE(A1382,""de"",""tr"")"),"Vietnam Savaşı")</f>
        <v>Vietnam Savaşı</v>
      </c>
    </row>
    <row r="1383">
      <c r="A1383" s="3" t="s">
        <v>1383</v>
      </c>
      <c r="B1383" s="4" t="str">
        <f>IFERROR(__xludf.DUMMYFUNCTION("GOOGLETRANSLATE(A1383,""de"",""tr"")"),"şifre")</f>
        <v>şifre</v>
      </c>
    </row>
    <row r="1384">
      <c r="A1384" s="3" t="s">
        <v>1384</v>
      </c>
      <c r="B1384" s="4" t="str">
        <f>IFERROR(__xludf.DUMMYFUNCTION("GOOGLETRANSLATE(A1384,""de"",""tr"")"),"garanti")</f>
        <v>garanti</v>
      </c>
    </row>
    <row r="1385">
      <c r="A1385" s="3" t="s">
        <v>1385</v>
      </c>
      <c r="B1385" s="4" t="str">
        <f>IFERROR(__xludf.DUMMYFUNCTION("GOOGLETRANSLATE(A1385,""de"",""tr"")"),"algoritma")</f>
        <v>algoritma</v>
      </c>
    </row>
    <row r="1386">
      <c r="A1386" s="3" t="s">
        <v>1386</v>
      </c>
      <c r="B1386" s="4" t="str">
        <f>IFERROR(__xludf.DUMMYFUNCTION("GOOGLETRANSLATE(A1386,""de"",""tr"")"),"çıplak")</f>
        <v>çıplak</v>
      </c>
    </row>
    <row r="1387">
      <c r="A1387" s="3" t="s">
        <v>1387</v>
      </c>
      <c r="B1387" s="4" t="str">
        <f>IFERROR(__xludf.DUMMYFUNCTION("GOOGLETRANSLATE(A1387,""de"",""tr"")"),"fildişi")</f>
        <v>fildişi</v>
      </c>
    </row>
    <row r="1388">
      <c r="A1388" s="3" t="s">
        <v>1388</v>
      </c>
      <c r="B1388" s="4" t="str">
        <f>IFERROR(__xludf.DUMMYFUNCTION("GOOGLETRANSLATE(A1388,""de"",""tr"")"),"Fil hendek midye")</f>
        <v>Fil hendek midye</v>
      </c>
    </row>
    <row r="1389">
      <c r="A1389" s="3" t="s">
        <v>1389</v>
      </c>
      <c r="B1389" s="4" t="str">
        <f>IFERROR(__xludf.DUMMYFUNCTION("GOOGLETRANSLATE(A1389,""de"",""tr"")"),"Fil Düğünü")</f>
        <v>Fil Düğünü</v>
      </c>
    </row>
    <row r="1390">
      <c r="A1390" s="3" t="s">
        <v>1390</v>
      </c>
      <c r="B1390" s="4" t="str">
        <f>IFERROR(__xludf.DUMMYFUNCTION("GOOGLETRANSLATE(A1390,""de"",""tr"")"),"fil")</f>
        <v>fil</v>
      </c>
    </row>
    <row r="1391">
      <c r="A1391" s="3" t="s">
        <v>1391</v>
      </c>
      <c r="B1391" s="4" t="str">
        <f>IFERROR(__xludf.DUMMYFUNCTION("GOOGLETRANSLATE(A1391,""de"",""tr"")"),"fil")</f>
        <v>fil</v>
      </c>
    </row>
    <row r="1392">
      <c r="A1392" s="3" t="s">
        <v>1392</v>
      </c>
      <c r="B1392" s="4" t="str">
        <f>IFERROR(__xludf.DUMMYFUNCTION("GOOGLETRANSLATE(A1392,""de"",""tr"")"),"fil turu")</f>
        <v>fil turu</v>
      </c>
    </row>
    <row r="1393">
      <c r="A1393" s="3" t="s">
        <v>1393</v>
      </c>
      <c r="B1393" s="4" t="str">
        <f>IFERROR(__xludf.DUMMYFUNCTION("GOOGLETRANSLATE(A1393,""de"",""tr"")"),"Fil Yarışları")</f>
        <v>Fil Yarışları</v>
      </c>
    </row>
    <row r="1394">
      <c r="A1394" s="3" t="s">
        <v>1394</v>
      </c>
      <c r="B1394" s="4" t="str">
        <f>IFERROR(__xludf.DUMMYFUNCTION("GOOGLETRANSLATE(A1394,""de"",""tr"")"),"tasarım")</f>
        <v>tasarım</v>
      </c>
    </row>
    <row r="1395">
      <c r="A1395" s="3" t="s">
        <v>1395</v>
      </c>
      <c r="B1395" s="4" t="str">
        <f>IFERROR(__xludf.DUMMYFUNCTION("GOOGLETRANSLATE(A1395,""de"",""tr"")"),"patlıcan")</f>
        <v>patlıcan</v>
      </c>
    </row>
    <row r="1396">
      <c r="A1396" s="3" t="s">
        <v>1396</v>
      </c>
      <c r="B1396" s="4" t="str">
        <f>IFERROR(__xludf.DUMMYFUNCTION("GOOGLETRANSLATE(A1396,""de"",""tr"")"),"papağan")</f>
        <v>papağan</v>
      </c>
    </row>
    <row r="1397">
      <c r="A1397" s="3" t="s">
        <v>1397</v>
      </c>
      <c r="B1397" s="4" t="str">
        <f>IFERROR(__xludf.DUMMYFUNCTION("GOOGLETRANSLATE(A1397,""de"",""tr"")"),"papağan")</f>
        <v>papağan</v>
      </c>
    </row>
    <row r="1398">
      <c r="A1398" s="3" t="s">
        <v>1398</v>
      </c>
      <c r="B1398" s="4" t="str">
        <f>IFERROR(__xludf.DUMMYFUNCTION("GOOGLETRANSLATE(A1398,""de"",""tr"")"),"karavan")</f>
        <v>karavan</v>
      </c>
    </row>
    <row r="1399">
      <c r="A1399" s="3" t="s">
        <v>1399</v>
      </c>
      <c r="B1399" s="4" t="str">
        <f>IFERROR(__xludf.DUMMYFUNCTION("GOOGLETRANSLATE(A1399,""de"",""tr"")"),"kervansaray")</f>
        <v>kervansaray</v>
      </c>
    </row>
    <row r="1400">
      <c r="A1400" s="3" t="s">
        <v>1400</v>
      </c>
      <c r="B1400" s="4" t="str">
        <f>IFERROR(__xludf.DUMMYFUNCTION("GOOGLETRANSLATE(A1400,""de"",""tr"")"),"ambulans")</f>
        <v>ambulans</v>
      </c>
    </row>
    <row r="1401">
      <c r="A1401" s="3" t="s">
        <v>1401</v>
      </c>
      <c r="B1401" s="4" t="str">
        <f>IFERROR(__xludf.DUMMYFUNCTION("GOOGLETRANSLATE(A1401,""de"",""tr"")"),"Ugander")</f>
        <v>Ugander</v>
      </c>
    </row>
    <row r="1402">
      <c r="A1402" s="3" t="s">
        <v>1402</v>
      </c>
      <c r="B1402" s="4" t="str">
        <f>IFERROR(__xludf.DUMMYFUNCTION("GOOGLETRANSLATE(A1402,""de"",""tr"")"),"Ugandalı")</f>
        <v>Ugandalı</v>
      </c>
    </row>
    <row r="1403">
      <c r="A1403" s="3" t="s">
        <v>1403</v>
      </c>
      <c r="B1403" s="4" t="str">
        <f>IFERROR(__xludf.DUMMYFUNCTION("GOOGLETRANSLATE(A1403,""de"",""tr"")"),"Uganda")</f>
        <v>Uganda</v>
      </c>
    </row>
    <row r="1404">
      <c r="A1404" s="3" t="s">
        <v>1404</v>
      </c>
      <c r="B1404" s="4" t="str">
        <f>IFERROR(__xludf.DUMMYFUNCTION("GOOGLETRANSLATE(A1404,""de"",""tr"")"),"melankoli")</f>
        <v>melankoli</v>
      </c>
    </row>
    <row r="1405">
      <c r="A1405" s="3" t="s">
        <v>1405</v>
      </c>
      <c r="B1405" s="4" t="str">
        <f>IFERROR(__xludf.DUMMYFUNCTION("GOOGLETRANSLATE(A1405,""de"",""tr"")"),"silgi")</f>
        <v>silgi</v>
      </c>
    </row>
    <row r="1406">
      <c r="A1406" s="3" t="s">
        <v>1406</v>
      </c>
      <c r="B1406" s="4" t="str">
        <f>IFERROR(__xludf.DUMMYFUNCTION("GOOGLETRANSLATE(A1406,""de"",""tr"")"),"kesme")</f>
        <v>kesme</v>
      </c>
    </row>
    <row r="1407">
      <c r="A1407" s="3" t="s">
        <v>1407</v>
      </c>
      <c r="B1407" s="4" t="str">
        <f>IFERROR(__xludf.DUMMYFUNCTION("GOOGLETRANSLATE(A1407,""de"",""tr"")"),"virtüöz")</f>
        <v>virtüöz</v>
      </c>
    </row>
    <row r="1408">
      <c r="A1408" s="3" t="s">
        <v>1408</v>
      </c>
      <c r="B1408" s="4" t="str">
        <f>IFERROR(__xludf.DUMMYFUNCTION("GOOGLETRANSLATE(A1408,""de"",""tr"")"),"saltanat")</f>
        <v>saltanat</v>
      </c>
    </row>
    <row r="1409">
      <c r="A1409" s="3" t="s">
        <v>1409</v>
      </c>
      <c r="B1409" s="4" t="str">
        <f>IFERROR(__xludf.DUMMYFUNCTION("GOOGLETRANSLATE(A1409,""de"",""tr"")"),"casus")</f>
        <v>casus</v>
      </c>
    </row>
    <row r="1410">
      <c r="A1410" s="3" t="s">
        <v>1410</v>
      </c>
      <c r="B1410" s="4" t="str">
        <f>IFERROR(__xludf.DUMMYFUNCTION("GOOGLETRANSLATE(A1410,""de"",""tr"")"),"Vatandaşlar")</f>
        <v>Vatandaşlar</v>
      </c>
    </row>
    <row r="1411">
      <c r="A1411" s="3" t="s">
        <v>1411</v>
      </c>
      <c r="B1411" s="4" t="str">
        <f>IFERROR(__xludf.DUMMYFUNCTION("GOOGLETRANSLATE(A1411,""de"",""tr"")"),"Hamurger")</f>
        <v>Hamurger</v>
      </c>
    </row>
    <row r="1412">
      <c r="A1412" s="3" t="s">
        <v>1412</v>
      </c>
      <c r="B1412" s="4" t="str">
        <f>IFERROR(__xludf.DUMMYFUNCTION("GOOGLETRANSLATE(A1412,""de"",""tr"")"),"emoji")</f>
        <v>emoji</v>
      </c>
    </row>
    <row r="1413">
      <c r="A1413" s="3" t="s">
        <v>1413</v>
      </c>
      <c r="B1413" s="4" t="str">
        <f>IFERROR(__xludf.DUMMYFUNCTION("GOOGLETRANSLATE(A1413,""de"",""tr"")"),"Topuz")</f>
        <v>Topuz</v>
      </c>
    </row>
    <row r="1414">
      <c r="A1414" s="3" t="s">
        <v>1414</v>
      </c>
      <c r="B1414" s="4" t="str">
        <f>IFERROR(__xludf.DUMMYFUNCTION("GOOGLETRANSLATE(A1414,""de"",""tr"")"),"küçük hindistan cevizi")</f>
        <v>küçük hindistan cevizi</v>
      </c>
    </row>
    <row r="1415">
      <c r="A1415" s="3" t="s">
        <v>1415</v>
      </c>
      <c r="B1415" s="4" t="str">
        <f>IFERROR(__xludf.DUMMYFUNCTION("GOOGLETRANSLATE(A1415,""de"",""tr"")"),"misk")</f>
        <v>misk</v>
      </c>
    </row>
    <row r="1416">
      <c r="A1416" s="3" t="s">
        <v>1416</v>
      </c>
      <c r="B1416" s="4" t="str">
        <f>IFERROR(__xludf.DUMMYFUNCTION("GOOGLETRANSLATE(A1416,""de"",""tr"")"),"Alman")</f>
        <v>Alman</v>
      </c>
    </row>
    <row r="1417">
      <c r="A1417" s="3" t="s">
        <v>1417</v>
      </c>
      <c r="B1417" s="4" t="str">
        <f>IFERROR(__xludf.DUMMYFUNCTION("GOOGLETRANSLATE(A1417,""de"",""tr"")"),"Gorilla Dağı")</f>
        <v>Gorilla Dağı</v>
      </c>
    </row>
    <row r="1418">
      <c r="A1418" s="3" t="s">
        <v>1418</v>
      </c>
      <c r="B1418" s="4" t="str">
        <f>IFERROR(__xludf.DUMMYFUNCTION("GOOGLETRANSLATE(A1418,""de"",""tr"")"),"ananas suyu")</f>
        <v>ananas suyu</v>
      </c>
    </row>
    <row r="1419">
      <c r="A1419" s="3" t="s">
        <v>1419</v>
      </c>
      <c r="B1419" s="4" t="str">
        <f>IFERROR(__xludf.DUMMYFUNCTION("GOOGLETRANSLATE(A1419,""de"",""tr"")"),"Ananas")</f>
        <v>Ananas</v>
      </c>
    </row>
    <row r="1420">
      <c r="A1420" s="3" t="s">
        <v>1420</v>
      </c>
      <c r="B1420" s="4" t="str">
        <f>IFERROR(__xludf.DUMMYFUNCTION("GOOGLETRANSLATE(A1420,""de"",""tr"")"),"su aygırı")</f>
        <v>su aygırı</v>
      </c>
    </row>
    <row r="1421">
      <c r="A1421" s="3" t="s">
        <v>1421</v>
      </c>
      <c r="B1421" s="4" t="str">
        <f>IFERROR(__xludf.DUMMYFUNCTION("GOOGLETRANSLATE(A1421,""de"",""tr"")"),"mafya")</f>
        <v>mafya</v>
      </c>
    </row>
    <row r="1422">
      <c r="A1422" s="3" t="s">
        <v>1422</v>
      </c>
      <c r="B1422" s="4" t="str">
        <f>IFERROR(__xludf.DUMMYFUNCTION("GOOGLETRANSLATE(A1422,""de"",""tr"")"),"migren")</f>
        <v>migren</v>
      </c>
    </row>
    <row r="1423">
      <c r="A1423" s="3" t="s">
        <v>1423</v>
      </c>
      <c r="B1423" s="4" t="str">
        <f>IFERROR(__xludf.DUMMYFUNCTION("GOOGLETRANSLATE(A1423,""de"",""tr"")"),"polis")</f>
        <v>polis</v>
      </c>
    </row>
    <row r="1424">
      <c r="A1424" s="3" t="s">
        <v>1424</v>
      </c>
      <c r="B1424" s="4" t="str">
        <f>IFERROR(__xludf.DUMMYFUNCTION("GOOGLETRANSLATE(A1424,""de"",""tr"")"),"pulmoner ödem")</f>
        <v>pulmoner ödem</v>
      </c>
    </row>
    <row r="1425">
      <c r="A1425" s="3" t="s">
        <v>1425</v>
      </c>
      <c r="B1425" s="4" t="str">
        <f>IFERROR(__xludf.DUMMYFUNCTION("GOOGLETRANSLATE(A1425,""de"",""tr"")"),"fiyasko")</f>
        <v>fiyasko</v>
      </c>
    </row>
    <row r="1426">
      <c r="A1426" s="3" t="s">
        <v>1426</v>
      </c>
      <c r="B1426" s="4" t="str">
        <f>IFERROR(__xludf.DUMMYFUNCTION("GOOGLETRANSLATE(A1426,""de"",""tr"")"),"astronomi")</f>
        <v>astronomi</v>
      </c>
    </row>
    <row r="1427">
      <c r="A1427" s="3" t="s">
        <v>1427</v>
      </c>
      <c r="B1427" s="4" t="str">
        <f>IFERROR(__xludf.DUMMYFUNCTION("GOOGLETRANSLATE(A1427,""de"",""tr"")"),"köşk")</f>
        <v>köşk</v>
      </c>
    </row>
    <row r="1428">
      <c r="A1428" s="3" t="s">
        <v>1428</v>
      </c>
      <c r="B1428" s="4" t="str">
        <f>IFERROR(__xludf.DUMMYFUNCTION("GOOGLETRANSLATE(A1428,""de"",""tr"")"),"fetiş")</f>
        <v>fetiş</v>
      </c>
    </row>
    <row r="1429">
      <c r="A1429" s="3" t="s">
        <v>1429</v>
      </c>
      <c r="B1429" s="4" t="str">
        <f>IFERROR(__xludf.DUMMYFUNCTION("GOOGLETRANSLATE(A1429,""de"",""tr"")"),"fanal")</f>
        <v>fanal</v>
      </c>
    </row>
    <row r="1430">
      <c r="A1430" s="3" t="s">
        <v>1430</v>
      </c>
      <c r="B1430" s="4" t="str">
        <f>IFERROR(__xludf.DUMMYFUNCTION("GOOGLETRANSLATE(A1430,""de"",""tr"")"),"galosh")</f>
        <v>galosh</v>
      </c>
    </row>
    <row r="1431">
      <c r="A1431" s="3" t="s">
        <v>1431</v>
      </c>
      <c r="B1431" s="4" t="str">
        <f>IFERROR(__xludf.DUMMYFUNCTION("GOOGLETRANSLATE(A1431,""de"",""tr"")"),"pratik")</f>
        <v>pratik</v>
      </c>
    </row>
    <row r="1432">
      <c r="A1432" s="3" t="s">
        <v>1432</v>
      </c>
      <c r="B1432" s="4" t="str">
        <f>IFERROR(__xludf.DUMMYFUNCTION("GOOGLETRANSLATE(A1432,""de"",""tr"")"),"hobi")</f>
        <v>hobi</v>
      </c>
    </row>
    <row r="1433">
      <c r="A1433" s="3" t="s">
        <v>1433</v>
      </c>
      <c r="B1433" s="4" t="str">
        <f>IFERROR(__xludf.DUMMYFUNCTION("GOOGLETRANSLATE(A1433,""de"",""tr"")"),"orangutan")</f>
        <v>orangutan</v>
      </c>
    </row>
    <row r="1434">
      <c r="A1434" s="3" t="s">
        <v>1434</v>
      </c>
      <c r="B1434" s="4" t="str">
        <f>IFERROR(__xludf.DUMMYFUNCTION("GOOGLETRANSLATE(A1434,""de"",""tr"")"),"iflas etti")</f>
        <v>iflas etti</v>
      </c>
    </row>
    <row r="1435">
      <c r="A1435" s="3" t="s">
        <v>1435</v>
      </c>
      <c r="B1435" s="4" t="str">
        <f>IFERROR(__xludf.DUMMYFUNCTION("GOOGLETRANSLATE(A1435,""de"",""tr"")"),"antilop")</f>
        <v>antilop</v>
      </c>
    </row>
    <row r="1436">
      <c r="A1436" s="3" t="s">
        <v>1436</v>
      </c>
      <c r="B1436" s="4" t="str">
        <f>IFERROR(__xludf.DUMMYFUNCTION("GOOGLETRANSLATE(A1436,""de"",""tr"")"),"ondamak")</f>
        <v>ondamak</v>
      </c>
    </row>
    <row r="1437">
      <c r="A1437" s="3" t="s">
        <v>1437</v>
      </c>
      <c r="B1437" s="4" t="str">
        <f>IFERROR(__xludf.DUMMYFUNCTION("GOOGLETRANSLATE(A1437,""de"",""tr"")"),"Wilajet")</f>
        <v>Wilajet</v>
      </c>
    </row>
    <row r="1438">
      <c r="A1438" s="3" t="s">
        <v>1438</v>
      </c>
      <c r="B1438" s="4" t="str">
        <f>IFERROR(__xludf.DUMMYFUNCTION("GOOGLETRANSLATE(A1438,""de"",""tr"")"),"şablon benzeri")</f>
        <v>şablon benzeri</v>
      </c>
    </row>
    <row r="1439">
      <c r="A1439" s="3" t="s">
        <v>1439</v>
      </c>
      <c r="B1439" s="4" t="str">
        <f>IFERROR(__xludf.DUMMYFUNCTION("GOOGLETRANSLATE(A1439,""de"",""tr"")"),"silindir")</f>
        <v>silindir</v>
      </c>
    </row>
    <row r="1440">
      <c r="A1440" s="3" t="s">
        <v>1440</v>
      </c>
      <c r="B1440" s="4" t="str">
        <f>IFERROR(__xludf.DUMMYFUNCTION("GOOGLETRANSLATE(A1440,""de"",""tr"")"),"özel öğretim görevlisi")</f>
        <v>özel öğretim görevlisi</v>
      </c>
    </row>
    <row r="1441">
      <c r="A1441" s="3" t="s">
        <v>1441</v>
      </c>
      <c r="B1441" s="4" t="str">
        <f>IFERROR(__xludf.DUMMYFUNCTION("GOOGLETRANSLATE(A1441,""de"",""tr"")"),"üniversite hocası")</f>
        <v>üniversite hocası</v>
      </c>
    </row>
    <row r="1442">
      <c r="A1442" s="3" t="s">
        <v>1442</v>
      </c>
      <c r="B1442" s="4" t="str">
        <f>IFERROR(__xludf.DUMMYFUNCTION("GOOGLETRANSLATE(A1442,""de"",""tr"")"),"monolog")</f>
        <v>monolog</v>
      </c>
    </row>
    <row r="1443">
      <c r="A1443" s="3" t="s">
        <v>1443</v>
      </c>
      <c r="B1443" s="4" t="str">
        <f>IFERROR(__xludf.DUMMYFUNCTION("GOOGLETRANSLATE(A1443,""de"",""tr"")"),"bataklık")</f>
        <v>bataklık</v>
      </c>
    </row>
    <row r="1444">
      <c r="A1444" s="3" t="s">
        <v>1444</v>
      </c>
      <c r="B1444" s="4" t="str">
        <f>IFERROR(__xludf.DUMMYFUNCTION("GOOGLETRANSLATE(A1444,""de"",""tr"")"),"Trafik Işık Koalisyonu")</f>
        <v>Trafik Işık Koalisyonu</v>
      </c>
    </row>
    <row r="1445">
      <c r="A1445" s="3" t="s">
        <v>1445</v>
      </c>
      <c r="B1445" s="4" t="str">
        <f>IFERROR(__xludf.DUMMYFUNCTION("GOOGLETRANSLATE(A1445,""de"",""tr"")"),"nabız")</f>
        <v>nabız</v>
      </c>
    </row>
    <row r="1446">
      <c r="A1446" s="3" t="s">
        <v>1446</v>
      </c>
      <c r="B1446" s="4" t="str">
        <f>IFERROR(__xludf.DUMMYFUNCTION("GOOGLETRANSLATE(A1446,""de"",""tr"")"),"trafik ışığı")</f>
        <v>trafik ışığı</v>
      </c>
    </row>
    <row r="1447">
      <c r="A1447" s="3" t="s">
        <v>1447</v>
      </c>
      <c r="B1447" s="4" t="str">
        <f>IFERROR(__xludf.DUMMYFUNCTION("GOOGLETRANSLATE(A1447,""de"",""tr"")"),"trafik ışığı kadın")</f>
        <v>trafik ışığı kadın</v>
      </c>
    </row>
    <row r="1448">
      <c r="A1448" s="3" t="s">
        <v>1448</v>
      </c>
      <c r="B1448" s="4" t="str">
        <f>IFERROR(__xludf.DUMMYFUNCTION("GOOGLETRANSLATE(A1448,""de"",""tr"")"),"yedek")</f>
        <v>yedek</v>
      </c>
    </row>
    <row r="1449">
      <c r="A1449" s="3" t="s">
        <v>1449</v>
      </c>
      <c r="B1449" s="4" t="str">
        <f>IFERROR(__xludf.DUMMYFUNCTION("GOOGLETRANSLATE(A1449,""de"",""tr"")"),"bomba")</f>
        <v>bomba</v>
      </c>
    </row>
    <row r="1450">
      <c r="A1450" s="3" t="s">
        <v>1450</v>
      </c>
      <c r="B1450" s="4" t="str">
        <f>IFERROR(__xludf.DUMMYFUNCTION("GOOGLETRANSLATE(A1450,""de"",""tr"")"),"yapay penis")</f>
        <v>yapay penis</v>
      </c>
    </row>
    <row r="1451">
      <c r="A1451" s="3" t="s">
        <v>1451</v>
      </c>
      <c r="B1451" s="4" t="str">
        <f>IFERROR(__xludf.DUMMYFUNCTION("GOOGLETRANSLATE(A1451,""de"",""tr"")"),"kayısı reçeli")</f>
        <v>kayısı reçeli</v>
      </c>
    </row>
    <row r="1452">
      <c r="A1452" s="3" t="s">
        <v>1452</v>
      </c>
      <c r="B1452" s="4" t="str">
        <f>IFERROR(__xludf.DUMMYFUNCTION("GOOGLETRANSLATE(A1452,""de"",""tr"")"),"Radyo Astronomi")</f>
        <v>Radyo Astronomi</v>
      </c>
    </row>
    <row r="1453">
      <c r="A1453" s="3" t="s">
        <v>1453</v>
      </c>
      <c r="B1453" s="4" t="str">
        <f>IFERROR(__xludf.DUMMYFUNCTION("GOOGLETRANSLATE(A1453,""de"",""tr"")"),"şartlı")</f>
        <v>şartlı</v>
      </c>
    </row>
    <row r="1454">
      <c r="A1454" s="3" t="s">
        <v>1454</v>
      </c>
      <c r="B1454" s="4" t="str">
        <f>IFERROR(__xludf.DUMMYFUNCTION("GOOGLETRANSLATE(A1454,""de"",""tr"")"),"ilkel")</f>
        <v>ilkel</v>
      </c>
    </row>
    <row r="1455">
      <c r="A1455" s="3" t="s">
        <v>1455</v>
      </c>
      <c r="B1455" s="4" t="str">
        <f>IFERROR(__xludf.DUMMYFUNCTION("GOOGLETRANSLATE(A1455,""de"",""tr"")"),"silindirik")</f>
        <v>silindirik</v>
      </c>
    </row>
    <row r="1456">
      <c r="A1456" s="3" t="s">
        <v>1456</v>
      </c>
      <c r="B1456" s="4" t="str">
        <f>IFERROR(__xludf.DUMMYFUNCTION("GOOGLETRANSLATE(A1456,""de"",""tr"")"),"çelik silindir")</f>
        <v>çelik silindir</v>
      </c>
    </row>
    <row r="1457">
      <c r="A1457" s="3" t="s">
        <v>1457</v>
      </c>
      <c r="B1457" s="4" t="str">
        <f>IFERROR(__xludf.DUMMYFUNCTION("GOOGLETRANSLATE(A1457,""de"",""tr"")"),"Dört")</f>
        <v>Dört</v>
      </c>
    </row>
    <row r="1458">
      <c r="A1458" s="3" t="s">
        <v>1458</v>
      </c>
      <c r="B1458" s="4" t="str">
        <f>IFERROR(__xludf.DUMMYFUNCTION("GOOGLETRANSLATE(A1458,""de"",""tr"")"),"Altı -Cylinder")</f>
        <v>Altı -Cylinder</v>
      </c>
    </row>
    <row r="1459">
      <c r="A1459" s="3" t="s">
        <v>1459</v>
      </c>
      <c r="B1459" s="4" t="str">
        <f>IFERROR(__xludf.DUMMYFUNCTION("GOOGLETRANSLATE(A1459,""de"",""tr"")"),"Beş Cylinder")</f>
        <v>Beş Cylinder</v>
      </c>
    </row>
    <row r="1460">
      <c r="A1460" s="3" t="s">
        <v>1460</v>
      </c>
      <c r="B1460" s="4" t="str">
        <f>IFERROR(__xludf.DUMMYFUNCTION("GOOGLETRANSLATE(A1460,""de"",""tr"")"),"içi boş silindir")</f>
        <v>içi boş silindir</v>
      </c>
    </row>
    <row r="1461">
      <c r="A1461" s="3" t="s">
        <v>1461</v>
      </c>
      <c r="B1461" s="4" t="str">
        <f>IFERROR(__xludf.DUMMYFUNCTION("GOOGLETRANSLATE(A1461,""de"",""tr"")"),"avukat")</f>
        <v>avukat</v>
      </c>
    </row>
    <row r="1462">
      <c r="A1462" s="3" t="s">
        <v>1462</v>
      </c>
      <c r="B1462" s="4" t="str">
        <f>IFERROR(__xludf.DUMMYFUNCTION("GOOGLETRANSLATE(A1462,""de"",""tr"")"),"bikini")</f>
        <v>bikini</v>
      </c>
    </row>
    <row r="1463">
      <c r="A1463" s="3" t="s">
        <v>1463</v>
      </c>
      <c r="B1463" s="4" t="str">
        <f>IFERROR(__xludf.DUMMYFUNCTION("GOOGLETRANSLATE(A1463,""de"",""tr"")"),"fresk")</f>
        <v>fresk</v>
      </c>
    </row>
    <row r="1464">
      <c r="A1464" s="3" t="s">
        <v>1464</v>
      </c>
      <c r="B1464" s="4" t="str">
        <f>IFERROR(__xludf.DUMMYFUNCTION("GOOGLETRANSLATE(A1464,""de"",""tr"")"),"Aische")</f>
        <v>Aische</v>
      </c>
    </row>
    <row r="1465">
      <c r="A1465" s="3" t="s">
        <v>1465</v>
      </c>
      <c r="B1465" s="4" t="str">
        <f>IFERROR(__xludf.DUMMYFUNCTION("GOOGLETRANSLATE(A1465,""de"",""tr"")"),"rodyum hidroksit")</f>
        <v>rodyum hidroksit</v>
      </c>
    </row>
    <row r="1466">
      <c r="A1466" s="3" t="s">
        <v>1466</v>
      </c>
      <c r="B1466" s="4" t="str">
        <f>IFERROR(__xludf.DUMMYFUNCTION("GOOGLETRANSLATE(A1466,""de"",""tr"")"),"rodyum sülfat")</f>
        <v>rodyum sülfat</v>
      </c>
    </row>
    <row r="1467">
      <c r="A1467" s="3" t="s">
        <v>1467</v>
      </c>
      <c r="B1467" s="4" t="str">
        <f>IFERROR(__xludf.DUMMYFUNCTION("GOOGLETRANSLATE(A1467,""de"",""tr"")"),"rodyum folyo")</f>
        <v>rodyum folyo</v>
      </c>
    </row>
    <row r="1468">
      <c r="A1468" s="3" t="s">
        <v>1468</v>
      </c>
      <c r="B1468" s="4" t="str">
        <f>IFERROR(__xludf.DUMMYFUNCTION("GOOGLETRANSLATE(A1468,""de"",""tr"")"),"rodyum alaşımı")</f>
        <v>rodyum alaşımı</v>
      </c>
    </row>
    <row r="1469">
      <c r="A1469" s="3" t="s">
        <v>1469</v>
      </c>
      <c r="B1469" s="4" t="str">
        <f>IFERROR(__xludf.DUMMYFUNCTION("GOOGLETRANSLATE(A1469,""de"",""tr"")"),"Rodyum Minerali")</f>
        <v>Rodyum Minerali</v>
      </c>
    </row>
    <row r="1470">
      <c r="A1470" s="3" t="s">
        <v>1470</v>
      </c>
      <c r="B1470" s="4" t="str">
        <f>IFERROR(__xludf.DUMMYFUNCTION("GOOGLETRANSLATE(A1470,""de"",""tr"")"),"rodyum oksit")</f>
        <v>rodyum oksit</v>
      </c>
    </row>
    <row r="1471">
      <c r="A1471" s="3" t="s">
        <v>1471</v>
      </c>
      <c r="B1471" s="4" t="str">
        <f>IFERROR(__xludf.DUMMYFUNCTION("GOOGLETRANSLATE(A1471,""de"",""tr"")"),"rodyum bağlantısı")</f>
        <v>rodyum bağlantısı</v>
      </c>
    </row>
    <row r="1472">
      <c r="A1472" s="3" t="s">
        <v>1472</v>
      </c>
      <c r="B1472" s="4" t="str">
        <f>IFERROR(__xludf.DUMMYFUNCTION("GOOGLETRANSLATE(A1472,""de"",""tr"")"),"rodyum kaplı")</f>
        <v>rodyum kaplı</v>
      </c>
    </row>
    <row r="1473">
      <c r="A1473" s="3" t="s">
        <v>1473</v>
      </c>
      <c r="B1473" s="4" t="str">
        <f>IFERROR(__xludf.DUMMYFUNCTION("GOOGLETRANSLATE(A1473,""de"",""tr"")"),"emirlik")</f>
        <v>emirlik</v>
      </c>
    </row>
    <row r="1474">
      <c r="A1474" s="3" t="s">
        <v>1474</v>
      </c>
      <c r="B1474" s="4" t="str">
        <f>IFERROR(__xludf.DUMMYFUNCTION("GOOGLETRANSLATE(A1474,""de"",""tr"")"),"İlginç")</f>
        <v>İlginç</v>
      </c>
    </row>
    <row r="1475">
      <c r="A1475" s="3" t="s">
        <v>1475</v>
      </c>
      <c r="B1475" s="4" t="str">
        <f>IFERROR(__xludf.DUMMYFUNCTION("GOOGLETRANSLATE(A1475,""de"",""tr"")"),"faiz")</f>
        <v>faiz</v>
      </c>
    </row>
    <row r="1476">
      <c r="A1476" s="3" t="s">
        <v>1476</v>
      </c>
      <c r="B1476" s="4" t="str">
        <f>IFERROR(__xludf.DUMMYFUNCTION("GOOGLETRANSLATE(A1476,""de"",""tr"")"),"ustaca")</f>
        <v>ustaca</v>
      </c>
    </row>
    <row r="1477">
      <c r="A1477" s="3" t="s">
        <v>1477</v>
      </c>
      <c r="B1477" s="4" t="str">
        <f>IFERROR(__xludf.DUMMYFUNCTION("GOOGLETRANSLATE(A1477,""de"",""tr"")"),"aktif")</f>
        <v>aktif</v>
      </c>
    </row>
    <row r="1478">
      <c r="A1478" s="3" t="s">
        <v>1478</v>
      </c>
      <c r="B1478" s="4" t="str">
        <f>IFERROR(__xludf.DUMMYFUNCTION("GOOGLETRANSLATE(A1478,""de"",""tr"")"),"saf")</f>
        <v>saf</v>
      </c>
    </row>
    <row r="1479">
      <c r="A1479" s="3" t="s">
        <v>1479</v>
      </c>
      <c r="B1479" s="4" t="str">
        <f>IFERROR(__xludf.DUMMYFUNCTION("GOOGLETRANSLATE(A1479,""de"",""tr"")"),"İyi")</f>
        <v>İyi</v>
      </c>
    </row>
    <row r="1480">
      <c r="A1480" s="3" t="s">
        <v>1480</v>
      </c>
      <c r="B1480" s="4" t="str">
        <f>IFERROR(__xludf.DUMMYFUNCTION("GOOGLETRANSLATE(A1480,""de"",""tr"")"),"egzersiz yapmak")</f>
        <v>egzersiz yapmak</v>
      </c>
    </row>
    <row r="1481">
      <c r="A1481" s="3" t="s">
        <v>1481</v>
      </c>
      <c r="B1481" s="4" t="str">
        <f>IFERROR(__xludf.DUMMYFUNCTION("GOOGLETRANSLATE(A1481,""de"",""tr"")"),"seksi")</f>
        <v>seksi</v>
      </c>
    </row>
    <row r="1482">
      <c r="A1482" s="3" t="s">
        <v>1482</v>
      </c>
      <c r="B1482" s="4" t="str">
        <f>IFERROR(__xludf.DUMMYFUNCTION("GOOGLETRANSLATE(A1482,""de"",""tr"")"),"eğlenceli")</f>
        <v>eğlenceli</v>
      </c>
    </row>
    <row r="1483">
      <c r="A1483" s="3" t="s">
        <v>1483</v>
      </c>
      <c r="B1483" s="4" t="str">
        <f>IFERROR(__xludf.DUMMYFUNCTION("GOOGLETRANSLATE(A1483,""de"",""tr"")"),"Tschüsch")</f>
        <v>Tschüsch</v>
      </c>
    </row>
    <row r="1484">
      <c r="A1484" s="3" t="s">
        <v>1484</v>
      </c>
      <c r="B1484" s="4" t="str">
        <f>IFERROR(__xludf.DUMMYFUNCTION("GOOGLETRANSLATE(A1484,""de"",""tr"")"),"vurmak")</f>
        <v>vurmak</v>
      </c>
    </row>
    <row r="1485">
      <c r="A1485" s="3" t="s">
        <v>1485</v>
      </c>
      <c r="B1485" s="4" t="str">
        <f>IFERROR(__xludf.DUMMYFUNCTION("GOOGLETRANSLATE(A1485,""de"",""tr"")"),"kalabalık")</f>
        <v>kalabalık</v>
      </c>
    </row>
    <row r="1486">
      <c r="A1486" s="3" t="s">
        <v>1486</v>
      </c>
      <c r="B1486" s="4" t="str">
        <f>IFERROR(__xludf.DUMMYFUNCTION("GOOGLETRANSLATE(A1486,""de"",""tr"")"),"havyar")</f>
        <v>havyar</v>
      </c>
    </row>
    <row r="1487">
      <c r="A1487" s="3" t="s">
        <v>1487</v>
      </c>
      <c r="B1487" s="4" t="str">
        <f>IFERROR(__xludf.DUMMYFUNCTION("GOOGLETRANSLATE(A1487,""de"",""tr"")"),"tercüman")</f>
        <v>tercüman</v>
      </c>
    </row>
    <row r="1488">
      <c r="A1488" s="3" t="s">
        <v>1488</v>
      </c>
      <c r="B1488" s="4" t="str">
        <f>IFERROR(__xludf.DUMMYFUNCTION("GOOGLETRANSLATE(A1488,""de"",""tr"")"),"buz örtüsü")</f>
        <v>buz örtüsü</v>
      </c>
    </row>
    <row r="1489">
      <c r="A1489" s="3" t="s">
        <v>1489</v>
      </c>
      <c r="B1489" s="4" t="str">
        <f>IFERROR(__xludf.DUMMYFUNCTION("GOOGLETRANSLATE(A1489,""de"",""tr"")"),"yoğurt")</f>
        <v>yoğurt</v>
      </c>
    </row>
    <row r="1490">
      <c r="A1490" s="3" t="s">
        <v>1490</v>
      </c>
      <c r="B1490" s="4" t="str">
        <f>IFERROR(__xludf.DUMMYFUNCTION("GOOGLETRANSLATE(A1490,""de"",""tr"")"),"Terketmek")</f>
        <v>Terketmek</v>
      </c>
    </row>
    <row r="1491">
      <c r="A1491" s="3" t="s">
        <v>1491</v>
      </c>
      <c r="B1491" s="4" t="str">
        <f>IFERROR(__xludf.DUMMYFUNCTION("GOOGLETRANSLATE(A1491,""de"",""tr"")"),"OTT")</f>
        <v>OTT</v>
      </c>
    </row>
    <row r="1492">
      <c r="A1492" s="3" t="s">
        <v>1492</v>
      </c>
      <c r="B1492" s="4" t="str">
        <f>IFERROR(__xludf.DUMMYFUNCTION("GOOGLETRANSLATE(A1492,""de"",""tr"")"),"kediotu")</f>
        <v>kediotu</v>
      </c>
    </row>
    <row r="1493">
      <c r="A1493" s="3" t="s">
        <v>1493</v>
      </c>
      <c r="B1493" s="4" t="str">
        <f>IFERROR(__xludf.DUMMYFUNCTION("GOOGLETRANSLATE(A1493,""de"",""tr"")"),"Polis")</f>
        <v>Polis</v>
      </c>
    </row>
    <row r="1494">
      <c r="A1494" s="3" t="s">
        <v>1494</v>
      </c>
      <c r="B1494" s="4" t="str">
        <f>IFERROR(__xludf.DUMMYFUNCTION("GOOGLETRANSLATE(A1494,""de"",""tr"")"),"tamam")</f>
        <v>tamam</v>
      </c>
    </row>
    <row r="1495">
      <c r="A1495" s="3" t="s">
        <v>1495</v>
      </c>
      <c r="B1495" s="4" t="str">
        <f>IFERROR(__xludf.DUMMYFUNCTION("GOOGLETRANSLATE(A1495,""de"",""tr"")"),"shashlik")</f>
        <v>shashlik</v>
      </c>
    </row>
    <row r="1496">
      <c r="A1496" s="3" t="s">
        <v>1496</v>
      </c>
      <c r="B1496" s="4" t="str">
        <f>IFERROR(__xludf.DUMMYFUNCTION("GOOGLETRANSLATE(A1496,""de"",""tr"")"),"kaşımak")</f>
        <v>kaşımak</v>
      </c>
    </row>
    <row r="1497">
      <c r="A1497" s="3" t="s">
        <v>1497</v>
      </c>
      <c r="B1497" s="4" t="str">
        <f>IFERROR(__xludf.DUMMYFUNCTION("GOOGLETRANSLATE(A1497,""de"",""tr"")"),"Lahmacun")</f>
        <v>Lahmacun</v>
      </c>
    </row>
    <row r="1498">
      <c r="A1498" s="3" t="s">
        <v>1498</v>
      </c>
      <c r="B1498" s="4" t="str">
        <f>IFERROR(__xludf.DUMMYFUNCTION("GOOGLETRANSLATE(A1498,""de"",""tr"")"),"Ayleen")</f>
        <v>Ayleen</v>
      </c>
    </row>
    <row r="1499">
      <c r="A1499" s="3" t="s">
        <v>1499</v>
      </c>
      <c r="B1499" s="4" t="str">
        <f>IFERROR(__xludf.DUMMYFUNCTION("GOOGLETRANSLATE(A1499,""de"",""tr"")"),"Ulan")</f>
        <v>Ulan</v>
      </c>
    </row>
    <row r="1500">
      <c r="A1500" s="3" t="s">
        <v>1500</v>
      </c>
      <c r="B1500" s="4" t="str">
        <f>IFERROR(__xludf.DUMMYFUNCTION("GOOGLETRANSLATE(A1500,""de"",""tr"")"),"kebap")</f>
        <v>kebap</v>
      </c>
    </row>
    <row r="1501">
      <c r="A1501" s="3" t="s">
        <v>1501</v>
      </c>
      <c r="B1501" s="4" t="str">
        <f>IFERROR(__xludf.DUMMYFUNCTION("GOOGLETRANSLATE(A1501,""de"",""tr"")"),"Şahinshah")</f>
        <v>Şahinshah</v>
      </c>
    </row>
    <row r="1502">
      <c r="A1502" s="3" t="s">
        <v>1502</v>
      </c>
      <c r="B1502" s="4" t="str">
        <f>IFERROR(__xludf.DUMMYFUNCTION("GOOGLETRANSLATE(A1502,""de"",""tr"")"),"Dağ Turquons")</f>
        <v>Dağ Turquons</v>
      </c>
    </row>
    <row r="1503">
      <c r="A1503" s="3" t="s">
        <v>1503</v>
      </c>
      <c r="B1503" s="4" t="str">
        <f>IFERROR(__xludf.DUMMYFUNCTION("GOOGLETRANSLATE(A1503,""de"",""tr"")"),"Kahba")</f>
        <v>Kahba</v>
      </c>
    </row>
    <row r="1504">
      <c r="A1504" s="3" t="s">
        <v>1504</v>
      </c>
      <c r="B1504" s="4" t="str">
        <f>IFERROR(__xludf.DUMMYFUNCTION("GOOGLETRANSLATE(A1504,""de"",""tr"")"),"aşındırıcı")</f>
        <v>aşındırıcı</v>
      </c>
    </row>
    <row r="1505">
      <c r="A1505" s="3" t="s">
        <v>1505</v>
      </c>
      <c r="B1505" s="4" t="str">
        <f>IFERROR(__xludf.DUMMYFUNCTION("GOOGLETRANSLATE(A1505,""de"",""tr"")"),"divan")</f>
        <v>divan</v>
      </c>
    </row>
    <row r="1506">
      <c r="A1506" s="3" t="s">
        <v>1506</v>
      </c>
      <c r="B1506" s="4" t="str">
        <f>IFERROR(__xludf.DUMMYFUNCTION("GOOGLETRANSLATE(A1506,""de"",""tr"")"),"Ağla")</f>
        <v>Ağla</v>
      </c>
    </row>
    <row r="1507">
      <c r="A1507" s="3" t="s">
        <v>1507</v>
      </c>
      <c r="B1507" s="4" t="str">
        <f>IFERROR(__xludf.DUMMYFUNCTION("GOOGLETRANSLATE(A1507,""de"",""tr"")"),"tercüman")</f>
        <v>tercüman</v>
      </c>
    </row>
    <row r="1508">
      <c r="A1508" s="3" t="s">
        <v>1508</v>
      </c>
      <c r="B1508" s="4" t="str">
        <f>IFERROR(__xludf.DUMMYFUNCTION("GOOGLETRANSLATE(A1508,""de"",""tr"")"),"biraz")</f>
        <v>biraz</v>
      </c>
    </row>
    <row r="1509">
      <c r="A1509" s="3" t="s">
        <v>1509</v>
      </c>
      <c r="B1509" s="4" t="str">
        <f>IFERROR(__xludf.DUMMYFUNCTION("GOOGLETRANSLATE(A1509,""de"",""tr"")"),"köprü")</f>
        <v>köprü</v>
      </c>
    </row>
    <row r="1510">
      <c r="A1510" s="3" t="s">
        <v>1510</v>
      </c>
      <c r="B1510" s="4" t="str">
        <f>IFERROR(__xludf.DUMMYFUNCTION("GOOGLETRANSLATE(A1510,""de"",""tr"")"),"çakal")</f>
        <v>çakal</v>
      </c>
    </row>
    <row r="1511">
      <c r="A1511" s="3" t="s">
        <v>1511</v>
      </c>
      <c r="B1511" s="4" t="str">
        <f>IFERROR(__xludf.DUMMYFUNCTION("GOOGLETRANSLATE(A1511,""de"",""tr"")"),"paranotik somun")</f>
        <v>paranotik somun</v>
      </c>
    </row>
    <row r="1512">
      <c r="A1512" s="3" t="s">
        <v>1512</v>
      </c>
      <c r="B1512" s="4" t="str">
        <f>IFERROR(__xludf.DUMMYFUNCTION("GOOGLETRANSLATE(A1512,""de"",""tr"")"),"Ağrı")</f>
        <v>Ağrı</v>
      </c>
    </row>
    <row r="1513">
      <c r="A1513" s="3" t="s">
        <v>1513</v>
      </c>
      <c r="B1513" s="4" t="str">
        <f>IFERROR(__xludf.DUMMYFUNCTION("GOOGLETRANSLATE(A1513,""de"",""tr"")"),"kenevir")</f>
        <v>kenevir</v>
      </c>
    </row>
    <row r="1514">
      <c r="A1514" s="3" t="s">
        <v>1514</v>
      </c>
      <c r="B1514" s="4" t="str">
        <f>IFERROR(__xludf.DUMMYFUNCTION("GOOGLETRANSLATE(A1514,""de"",""tr"")"),"yorumlamak")</f>
        <v>yorumlamak</v>
      </c>
    </row>
    <row r="1515">
      <c r="A1515" s="3" t="s">
        <v>1515</v>
      </c>
      <c r="B1515" s="4" t="str">
        <f>IFERROR(__xludf.DUMMYFUNCTION("GOOGLETRANSLATE(A1515,""de"",""tr"")"),"Kukuruz")</f>
        <v>Kukuruz</v>
      </c>
    </row>
    <row r="1516">
      <c r="A1516" s="3" t="s">
        <v>1516</v>
      </c>
      <c r="B1516" s="4" t="str">
        <f>IFERROR(__xludf.DUMMYFUNCTION("GOOGLETRANSLATE(A1516,""de"",""tr"")"),"minar")</f>
        <v>minar</v>
      </c>
    </row>
    <row r="1517">
      <c r="A1517" s="3" t="s">
        <v>1517</v>
      </c>
      <c r="B1517" s="4" t="str">
        <f>IFERROR(__xludf.DUMMYFUNCTION("GOOGLETRANSLATE(A1517,""de"",""tr"")"),"kalabalık")</f>
        <v>kalabalık</v>
      </c>
    </row>
    <row r="1518">
      <c r="A1518" s="3" t="s">
        <v>1518</v>
      </c>
      <c r="B1518" s="4" t="str">
        <f>IFERROR(__xludf.DUMMYFUNCTION("GOOGLETRANSLATE(A1518,""de"",""tr"")"),"Jarmulke")</f>
        <v>Jarmulke</v>
      </c>
    </row>
    <row r="1519">
      <c r="A1519" s="3" t="s">
        <v>1519</v>
      </c>
      <c r="B1519" s="4" t="str">
        <f>IFERROR(__xludf.DUMMYFUNCTION("GOOGLETRANSLATE(A1519,""de"",""tr"")"),"örnekleme")</f>
        <v>örnekleme</v>
      </c>
    </row>
    <row r="1520">
      <c r="A1520" s="3" t="s">
        <v>1520</v>
      </c>
      <c r="B1520" s="4" t="str">
        <f>IFERROR(__xludf.DUMMYFUNCTION("GOOGLETRANSLATE(A1520,""de"",""tr"")"),"Yoğurt Kupası")</f>
        <v>Yoğurt Kupası</v>
      </c>
    </row>
    <row r="1521">
      <c r="A1521" s="3" t="s">
        <v>1521</v>
      </c>
      <c r="B1521" s="4" t="str">
        <f>IFERROR(__xludf.DUMMYFUNCTION("GOOGLETRANSLATE(A1521,""de"",""tr"")"),"von")</f>
        <v>von</v>
      </c>
    </row>
    <row r="1522">
      <c r="A1522" s="3" t="s">
        <v>1522</v>
      </c>
      <c r="B1522" s="4" t="str">
        <f>IFERROR(__xludf.DUMMYFUNCTION("GOOGLETRANSLATE(A1522,""de"",""tr"")"),"havyar kaşığı")</f>
        <v>havyar kaşığı</v>
      </c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