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<sst xmlns="http://schemas.openxmlformats.org/spreadsheetml/2006/main" count="1713" uniqueCount="1713">
  <si>
    <t>dutch_word</t>
  </si>
  <si>
    <t>turkish_word</t>
  </si>
  <si>
    <t>parool</t>
  </si>
  <si>
    <t>parabolisch</t>
  </si>
  <si>
    <t>paraboolduin</t>
  </si>
  <si>
    <t>altruïsme</t>
  </si>
  <si>
    <t>base</t>
  </si>
  <si>
    <t>komst</t>
  </si>
  <si>
    <t>basis</t>
  </si>
  <si>
    <t>basisschool</t>
  </si>
  <si>
    <t>basisonderwijs</t>
  </si>
  <si>
    <t>basaal</t>
  </si>
  <si>
    <t>vliegbasis</t>
  </si>
  <si>
    <t>basisinkomen</t>
  </si>
  <si>
    <t>raketbasis</t>
  </si>
  <si>
    <t>basisarts</t>
  </si>
  <si>
    <t>basisbetekenis</t>
  </si>
  <si>
    <t>basisgrammatica</t>
  </si>
  <si>
    <t>basisdemocratie</t>
  </si>
  <si>
    <t>basisdemocratisch</t>
  </si>
  <si>
    <t>basisbeurs</t>
  </si>
  <si>
    <t>basisdemocraat</t>
  </si>
  <si>
    <t>schedelbasis</t>
  </si>
  <si>
    <t>checken</t>
  </si>
  <si>
    <t>cheque</t>
  </si>
  <si>
    <t>schaakstuk</t>
  </si>
  <si>
    <t>schaken</t>
  </si>
  <si>
    <t>schaker</t>
  </si>
  <si>
    <t>reischeque</t>
  </si>
  <si>
    <t>schaakbord</t>
  </si>
  <si>
    <t>schaaktoren</t>
  </si>
  <si>
    <t>simultaanschaak</t>
  </si>
  <si>
    <t>dienstencheque</t>
  </si>
  <si>
    <t>chequeboek</t>
  </si>
  <si>
    <t>chequeverkeer</t>
  </si>
  <si>
    <t>waardecheque</t>
  </si>
  <si>
    <t>bankcheque</t>
  </si>
  <si>
    <t>maaltijdcheque</t>
  </si>
  <si>
    <t>ecocheque</t>
  </si>
  <si>
    <t>schaakmeester</t>
  </si>
  <si>
    <t>correspondentieschaak</t>
  </si>
  <si>
    <t>schaak</t>
  </si>
  <si>
    <t>para</t>
  </si>
  <si>
    <t>broche</t>
  </si>
  <si>
    <t>stoven</t>
  </si>
  <si>
    <t>vlektyfus</t>
  </si>
  <si>
    <t>buiktyfus</t>
  </si>
  <si>
    <t>optyfen</t>
  </si>
  <si>
    <t>tyfus-</t>
  </si>
  <si>
    <t>tyfusepidemie</t>
  </si>
  <si>
    <t>essenstoof</t>
  </si>
  <si>
    <t>port</t>
  </si>
  <si>
    <t>toegangspoort</t>
  </si>
  <si>
    <t>stadspoort</t>
  </si>
  <si>
    <t>valpoort</t>
  </si>
  <si>
    <t>terpoorten</t>
  </si>
  <si>
    <t>sint maartenspoort</t>
  </si>
  <si>
    <t>brusselsepoort</t>
  </si>
  <si>
    <t>boschpoort</t>
  </si>
  <si>
    <t>wyckerpoort</t>
  </si>
  <si>
    <t>poorter</t>
  </si>
  <si>
    <t>maaspoort</t>
  </si>
  <si>
    <t>poortgebouw</t>
  </si>
  <si>
    <t>poortwachter</t>
  </si>
  <si>
    <t>achterpoort</t>
  </si>
  <si>
    <t>weipoort</t>
  </si>
  <si>
    <t>poort</t>
  </si>
  <si>
    <t>patrijspoort</t>
  </si>
  <si>
    <t>fabriekspoort</t>
  </si>
  <si>
    <t>flou</t>
  </si>
  <si>
    <t>genocide</t>
  </si>
  <si>
    <t>net</t>
  </si>
  <si>
    <t>netvlies</t>
  </si>
  <si>
    <t>netheid</t>
  </si>
  <si>
    <t>muskietennet</t>
  </si>
  <si>
    <t>netwerk</t>
  </si>
  <si>
    <t>sleepnet</t>
  </si>
  <si>
    <t>netneutraliteit</t>
  </si>
  <si>
    <t>vlindernet</t>
  </si>
  <si>
    <t>netnummer</t>
  </si>
  <si>
    <t>wegennet</t>
  </si>
  <si>
    <t>netkous</t>
  </si>
  <si>
    <t>spoorwegnet</t>
  </si>
  <si>
    <t>-ie</t>
  </si>
  <si>
    <t>-ij</t>
  </si>
  <si>
    <t>bolus</t>
  </si>
  <si>
    <t>bullepees</t>
  </si>
  <si>
    <t>bul</t>
  </si>
  <si>
    <t>bulos</t>
  </si>
  <si>
    <t>bullenpees</t>
  </si>
  <si>
    <t>bulhond</t>
  </si>
  <si>
    <t>bulleboer</t>
  </si>
  <si>
    <t>bullebak</t>
  </si>
  <si>
    <t>bowlen</t>
  </si>
  <si>
    <t>bullenkamp</t>
  </si>
  <si>
    <t>kletskop</t>
  </si>
  <si>
    <t>champagne</t>
  </si>
  <si>
    <t>kampioen</t>
  </si>
  <si>
    <t>campagne</t>
  </si>
  <si>
    <t>concentratiekamp</t>
  </si>
  <si>
    <t>kamp</t>
  </si>
  <si>
    <t>kampvuur</t>
  </si>
  <si>
    <t>legerkamp</t>
  </si>
  <si>
    <t>vernietigingskamp</t>
  </si>
  <si>
    <t>doodskamp</t>
  </si>
  <si>
    <t>vliegkamp</t>
  </si>
  <si>
    <t>jappenkamp</t>
  </si>
  <si>
    <t>tweekamp</t>
  </si>
  <si>
    <t>prinsenkamp</t>
  </si>
  <si>
    <t>harskamp</t>
  </si>
  <si>
    <t>keulse kamp</t>
  </si>
  <si>
    <t>vakantiekamp</t>
  </si>
  <si>
    <t>kamphuis</t>
  </si>
  <si>
    <t>hazenkamp</t>
  </si>
  <si>
    <t>hertenkamp</t>
  </si>
  <si>
    <t>greffelkamp</t>
  </si>
  <si>
    <t>vluchtelingenkamp</t>
  </si>
  <si>
    <t>heeswijkse kampen</t>
  </si>
  <si>
    <t>geitenkamp</t>
  </si>
  <si>
    <t>interneringskamp</t>
  </si>
  <si>
    <t>strafkamp</t>
  </si>
  <si>
    <t>deelse kampen</t>
  </si>
  <si>
    <t>pandelaarse kampen</t>
  </si>
  <si>
    <t>smeliënkamp</t>
  </si>
  <si>
    <t>hanenkamp</t>
  </si>
  <si>
    <t>hagenkamp</t>
  </si>
  <si>
    <t>de kemp</t>
  </si>
  <si>
    <t>steenkamp</t>
  </si>
  <si>
    <t>legeren</t>
  </si>
  <si>
    <t>radioastronomie</t>
  </si>
  <si>
    <t>radiogolf</t>
  </si>
  <si>
    <t>autoradio</t>
  </si>
  <si>
    <t>rei</t>
  </si>
  <si>
    <t>radiochemie</t>
  </si>
  <si>
    <t>radioactiviteit</t>
  </si>
  <si>
    <t>radioactief</t>
  </si>
  <si>
    <t>radioknop</t>
  </si>
  <si>
    <t>radiotherapie</t>
  </si>
  <si>
    <t>wekkerradio</t>
  </si>
  <si>
    <t>radiotherapeut</t>
  </si>
  <si>
    <t>radiotherapeute</t>
  </si>
  <si>
    <t>radioklok</t>
  </si>
  <si>
    <t>radiomaker</t>
  </si>
  <si>
    <t>radiostilte</t>
  </si>
  <si>
    <t>schoolradio</t>
  </si>
  <si>
    <t>radiowekker</t>
  </si>
  <si>
    <t>radiohoofd</t>
  </si>
  <si>
    <t>radiosignaal</t>
  </si>
  <si>
    <t>radiostraling</t>
  </si>
  <si>
    <t>radiosterrenkunde</t>
  </si>
  <si>
    <t>radioverbinding</t>
  </si>
  <si>
    <t>radio kootwijk</t>
  </si>
  <si>
    <t>kalksteen</t>
  </si>
  <si>
    <t>calcium</t>
  </si>
  <si>
    <t>kalken</t>
  </si>
  <si>
    <t>kalkoven</t>
  </si>
  <si>
    <t>pleisterkalk</t>
  </si>
  <si>
    <t>kassei</t>
  </si>
  <si>
    <t>kalkaanslag</t>
  </si>
  <si>
    <t>kalktuf</t>
  </si>
  <si>
    <t>ros</t>
  </si>
  <si>
    <t>carrière</t>
  </si>
  <si>
    <t>ossenkar</t>
  </si>
  <si>
    <t>ramkraak</t>
  </si>
  <si>
    <t>karos</t>
  </si>
  <si>
    <t>zegekar</t>
  </si>
  <si>
    <t>karrenvracht</t>
  </si>
  <si>
    <t>ijscokar</t>
  </si>
  <si>
    <t>karrenspoor</t>
  </si>
  <si>
    <t>karrespoor</t>
  </si>
  <si>
    <t>plofkraak</t>
  </si>
  <si>
    <t>winkelkar</t>
  </si>
  <si>
    <t>steekkar</t>
  </si>
  <si>
    <t>huifkar</t>
  </si>
  <si>
    <t>hondenkar</t>
  </si>
  <si>
    <t>golfkar</t>
  </si>
  <si>
    <t>handkar</t>
  </si>
  <si>
    <t>beerkar</t>
  </si>
  <si>
    <t>bloedkaros</t>
  </si>
  <si>
    <t>robotkar</t>
  </si>
  <si>
    <t>antikraak</t>
  </si>
  <si>
    <t>chargen</t>
  </si>
  <si>
    <t>vuilniskar</t>
  </si>
  <si>
    <t>bolderkar</t>
  </si>
  <si>
    <t>de kar</t>
  </si>
  <si>
    <t>bioscoopje</t>
  </si>
  <si>
    <t>autobioscoop</t>
  </si>
  <si>
    <t>mulat</t>
  </si>
  <si>
    <t>muildier</t>
  </si>
  <si>
    <t>muilpeer</t>
  </si>
  <si>
    <t>meesmuilen</t>
  </si>
  <si>
    <t>muilezel</t>
  </si>
  <si>
    <t>melkmuil</t>
  </si>
  <si>
    <t>domkop</t>
  </si>
  <si>
    <t>dikkop</t>
  </si>
  <si>
    <t>koppen</t>
  </si>
  <si>
    <t>kalverkop</t>
  </si>
  <si>
    <t>koppig</t>
  </si>
  <si>
    <t>kopstuk</t>
  </si>
  <si>
    <t>tussenkop</t>
  </si>
  <si>
    <t>boorkop</t>
  </si>
  <si>
    <t>pestkop</t>
  </si>
  <si>
    <t>roskop</t>
  </si>
  <si>
    <t>slaapkop</t>
  </si>
  <si>
    <t>koptelefoon</t>
  </si>
  <si>
    <t>roodkop</t>
  </si>
  <si>
    <t>kopstem</t>
  </si>
  <si>
    <t>spinnekop</t>
  </si>
  <si>
    <t>kaaskop</t>
  </si>
  <si>
    <t>doodskop</t>
  </si>
  <si>
    <t>kopstoot</t>
  </si>
  <si>
    <t>apenkop</t>
  </si>
  <si>
    <t>krullenkop</t>
  </si>
  <si>
    <t>kattenkop</t>
  </si>
  <si>
    <t>koplamp</t>
  </si>
  <si>
    <t>kopvod</t>
  </si>
  <si>
    <t>sufkop</t>
  </si>
  <si>
    <t>zuipkop</t>
  </si>
  <si>
    <t>witkopmeeuw</t>
  </si>
  <si>
    <t>kopschuw</t>
  </si>
  <si>
    <t>preskop</t>
  </si>
  <si>
    <t>etterkop</t>
  </si>
  <si>
    <t>opneemkop</t>
  </si>
  <si>
    <t>kopvalling</t>
  </si>
  <si>
    <t>zwartkop</t>
  </si>
  <si>
    <t>schapenkop</t>
  </si>
  <si>
    <t>krantenkop</t>
  </si>
  <si>
    <t>moorkop</t>
  </si>
  <si>
    <t>kopvoorn</t>
  </si>
  <si>
    <t>groefkopadder</t>
  </si>
  <si>
    <t>magneetkop</t>
  </si>
  <si>
    <t>koploper</t>
  </si>
  <si>
    <t>koppie koppie</t>
  </si>
  <si>
    <t>maankop</t>
  </si>
  <si>
    <t>matkop</t>
  </si>
  <si>
    <t>glanskop</t>
  </si>
  <si>
    <t>schuimkop</t>
  </si>
  <si>
    <t>koprol</t>
  </si>
  <si>
    <t>koprollen</t>
  </si>
  <si>
    <t>witkopzeearend</t>
  </si>
  <si>
    <t>kopkaas</t>
  </si>
  <si>
    <t>curry</t>
  </si>
  <si>
    <t>mayonaise</t>
  </si>
  <si>
    <t>fotocamera</t>
  </si>
  <si>
    <t>woonkamer</t>
  </si>
  <si>
    <t>cabaret</t>
  </si>
  <si>
    <t>videocamera</t>
  </si>
  <si>
    <t>badkamer</t>
  </si>
  <si>
    <t>spreekkamer</t>
  </si>
  <si>
    <t>kleedkamer</t>
  </si>
  <si>
    <t>slaapkamer</t>
  </si>
  <si>
    <t>schatkamer</t>
  </si>
  <si>
    <t>kinderkamer</t>
  </si>
  <si>
    <t>zolderkamer</t>
  </si>
  <si>
    <t>kamermuziek</t>
  </si>
  <si>
    <t>verbrandingskamer</t>
  </si>
  <si>
    <t>hartkamer</t>
  </si>
  <si>
    <t>kamerarrest</t>
  </si>
  <si>
    <t>luchtkamer</t>
  </si>
  <si>
    <t>huiskamer</t>
  </si>
  <si>
    <t>eetkamer</t>
  </si>
  <si>
    <t>kamerlid</t>
  </si>
  <si>
    <t>bedkamer</t>
  </si>
  <si>
    <t>cameraval</t>
  </si>
  <si>
    <t>aalmoezenierskamer</t>
  </si>
  <si>
    <t>cameraploeg</t>
  </si>
  <si>
    <t>eenkamerig</t>
  </si>
  <si>
    <t>kamerstuk</t>
  </si>
  <si>
    <t>achterkamer</t>
  </si>
  <si>
    <t>gildekamer</t>
  </si>
  <si>
    <t>spiegelreflexcamera</t>
  </si>
  <si>
    <t>zitkamer</t>
  </si>
  <si>
    <t>tuinkamer</t>
  </si>
  <si>
    <t>kamertemperatuur</t>
  </si>
  <si>
    <t>grafkamer</t>
  </si>
  <si>
    <t>schrijfkamer</t>
  </si>
  <si>
    <t>zondagskamer</t>
  </si>
  <si>
    <t>bestekamer</t>
  </si>
  <si>
    <t>boegbuiskamer</t>
  </si>
  <si>
    <t>kamergenoot</t>
  </si>
  <si>
    <t>cameratoezicht</t>
  </si>
  <si>
    <t>paskamer</t>
  </si>
  <si>
    <t>martelkamer</t>
  </si>
  <si>
    <t>folterkamer</t>
  </si>
  <si>
    <t>rommelkamer</t>
  </si>
  <si>
    <t>rekenkamer</t>
  </si>
  <si>
    <t>kamermeisje</t>
  </si>
  <si>
    <t>kamerplant</t>
  </si>
  <si>
    <t>rederijkerskamer</t>
  </si>
  <si>
    <t>lerarenkamer</t>
  </si>
  <si>
    <t>leraarskamer</t>
  </si>
  <si>
    <t>gaskamer</t>
  </si>
  <si>
    <t>tweekamerig</t>
  </si>
  <si>
    <t>kamerjas</t>
  </si>
  <si>
    <t>kraamkamer</t>
  </si>
  <si>
    <t>studeerkamer</t>
  </si>
  <si>
    <t>kamerolifant</t>
  </si>
  <si>
    <t>operatiekamer</t>
  </si>
  <si>
    <t>wachtkamer</t>
  </si>
  <si>
    <t>typen</t>
  </si>
  <si>
    <t>woningtype</t>
  </si>
  <si>
    <t>bodemtype</t>
  </si>
  <si>
    <t>typesoort</t>
  </si>
  <si>
    <t>rationalist</t>
  </si>
  <si>
    <t>doelrationeel</t>
  </si>
  <si>
    <t>rationeel</t>
  </si>
  <si>
    <t>rationalisme</t>
  </si>
  <si>
    <t>waarderationeel</t>
  </si>
  <si>
    <t>irrationeel</t>
  </si>
  <si>
    <t>chronologie</t>
  </si>
  <si>
    <t>microbe</t>
  </si>
  <si>
    <t>microbisch</t>
  </si>
  <si>
    <t>spatel</t>
  </si>
  <si>
    <t>zuidpool</t>
  </si>
  <si>
    <t>noordpool</t>
  </si>
  <si>
    <t>pool</t>
  </si>
  <si>
    <t>multipool</t>
  </si>
  <si>
    <t>poolster</t>
  </si>
  <si>
    <t>hoogpolig</t>
  </si>
  <si>
    <t>monopool</t>
  </si>
  <si>
    <t>dipool</t>
  </si>
  <si>
    <t>octopool</t>
  </si>
  <si>
    <t>poollicht</t>
  </si>
  <si>
    <t>banenpool</t>
  </si>
  <si>
    <t>arbeidspool</t>
  </si>
  <si>
    <t>poolbeer</t>
  </si>
  <si>
    <t>poolnacht</t>
  </si>
  <si>
    <t>pooldag</t>
  </si>
  <si>
    <t>poolvos</t>
  </si>
  <si>
    <t>tegenpool</t>
  </si>
  <si>
    <t>hemelpool</t>
  </si>
  <si>
    <t>epileren</t>
  </si>
  <si>
    <t>officieel</t>
  </si>
  <si>
    <t>scène</t>
  </si>
  <si>
    <t>video</t>
  </si>
  <si>
    <t>videotheek</t>
  </si>
  <si>
    <t>videorecorder</t>
  </si>
  <si>
    <t>videogesprek</t>
  </si>
  <si>
    <t>videospel</t>
  </si>
  <si>
    <t>videobellen</t>
  </si>
  <si>
    <t>videobewaking</t>
  </si>
  <si>
    <t>gauw</t>
  </si>
  <si>
    <t>vaag</t>
  </si>
  <si>
    <t>vaagtaal</t>
  </si>
  <si>
    <t>megawatt</t>
  </si>
  <si>
    <t>claustrofobie</t>
  </si>
  <si>
    <t>strippenkaart</t>
  </si>
  <si>
    <t>landkaart</t>
  </si>
  <si>
    <t>kaarten</t>
  </si>
  <si>
    <t>weerkaart</t>
  </si>
  <si>
    <t>wegenkaart</t>
  </si>
  <si>
    <t>kerstkaart</t>
  </si>
  <si>
    <t>kaartspel</t>
  </si>
  <si>
    <t>kaartenhuis</t>
  </si>
  <si>
    <t>troefkaart</t>
  </si>
  <si>
    <t>kaartenbak</t>
  </si>
  <si>
    <t>steekkaart</t>
  </si>
  <si>
    <t>menukaart</t>
  </si>
  <si>
    <t>prikkaart</t>
  </si>
  <si>
    <t>spijskaart</t>
  </si>
  <si>
    <t>hemelkaart</t>
  </si>
  <si>
    <t>debetkaart</t>
  </si>
  <si>
    <t>cadeaukaart</t>
  </si>
  <si>
    <t>identiteitskaart</t>
  </si>
  <si>
    <t>briefkaart</t>
  </si>
  <si>
    <t>staalkaart</t>
  </si>
  <si>
    <t>kaartenboek</t>
  </si>
  <si>
    <t>bankkaart</t>
  </si>
  <si>
    <t>betaalkaart</t>
  </si>
  <si>
    <t>klantenkaart</t>
  </si>
  <si>
    <t>zeekaart</t>
  </si>
  <si>
    <t>ruilkaart</t>
  </si>
  <si>
    <t>rouwkaart</t>
  </si>
  <si>
    <t>kredietkaart</t>
  </si>
  <si>
    <t>postkaart</t>
  </si>
  <si>
    <t>geluidskaart</t>
  </si>
  <si>
    <t>toegangskaart</t>
  </si>
  <si>
    <t>wereldkaart</t>
  </si>
  <si>
    <t>fietskaart</t>
  </si>
  <si>
    <t>wandkaart</t>
  </si>
  <si>
    <t>vitrine</t>
  </si>
  <si>
    <t>vitrage</t>
  </si>
  <si>
    <t>acrobaat</t>
  </si>
  <si>
    <t>acrobatisch</t>
  </si>
  <si>
    <t>acrobatiek</t>
  </si>
  <si>
    <t>helikopter</t>
  </si>
  <si>
    <t>kostschool</t>
  </si>
  <si>
    <t>school</t>
  </si>
  <si>
    <t>schoolplein</t>
  </si>
  <si>
    <t>schoolvos</t>
  </si>
  <si>
    <t>scholier</t>
  </si>
  <si>
    <t>scholen</t>
  </si>
  <si>
    <t>schoolslag</t>
  </si>
  <si>
    <t>schoolbus</t>
  </si>
  <si>
    <t>kleuterschool</t>
  </si>
  <si>
    <t>schooljongen</t>
  </si>
  <si>
    <t>tuchtschool</t>
  </si>
  <si>
    <t>toneelschool</t>
  </si>
  <si>
    <t>dovenschool</t>
  </si>
  <si>
    <t>schoolbord</t>
  </si>
  <si>
    <t>rijschool</t>
  </si>
  <si>
    <t>schoolmeester</t>
  </si>
  <si>
    <t>sjoel</t>
  </si>
  <si>
    <t>schoolganger</t>
  </si>
  <si>
    <t>avondschool</t>
  </si>
  <si>
    <t>schoolziek</t>
  </si>
  <si>
    <t>schoolkind</t>
  </si>
  <si>
    <t>kloosterschool</t>
  </si>
  <si>
    <t>schoolkameraad</t>
  </si>
  <si>
    <t>dorpsschool</t>
  </si>
  <si>
    <t>schoolreis</t>
  </si>
  <si>
    <t>duikschool</t>
  </si>
  <si>
    <t>schoolvriend</t>
  </si>
  <si>
    <t>schoolvriendin</t>
  </si>
  <si>
    <t>buitenschools</t>
  </si>
  <si>
    <t>schoolbestuur</t>
  </si>
  <si>
    <t>schoolhoofd</t>
  </si>
  <si>
    <t>muziekschool</t>
  </si>
  <si>
    <t>bewaarschool</t>
  </si>
  <si>
    <t>schoolgenoot</t>
  </si>
  <si>
    <t>schoolgenote</t>
  </si>
  <si>
    <t>meisjesschool</t>
  </si>
  <si>
    <t>jongensschool</t>
  </si>
  <si>
    <t>schoolexamen</t>
  </si>
  <si>
    <t>schooldirecteur</t>
  </si>
  <si>
    <t>schoolbibliotheek</t>
  </si>
  <si>
    <t>kathedraalschool</t>
  </si>
  <si>
    <t>schooljuf</t>
  </si>
  <si>
    <t>parochieschool</t>
  </si>
  <si>
    <t>kweekschool</t>
  </si>
  <si>
    <t>sportschool</t>
  </si>
  <si>
    <t>integraal</t>
  </si>
  <si>
    <t>integraalrekening</t>
  </si>
  <si>
    <t>lijnintegraal</t>
  </si>
  <si>
    <t>theodicee</t>
  </si>
  <si>
    <t>carbon</t>
  </si>
  <si>
    <t>carbonzuur</t>
  </si>
  <si>
    <t>groep</t>
  </si>
  <si>
    <t>cape</t>
  </si>
  <si>
    <t>monnikskap</t>
  </si>
  <si>
    <t>afzuigkap</t>
  </si>
  <si>
    <t>motorkap</t>
  </si>
  <si>
    <t>kapstok</t>
  </si>
  <si>
    <t>ijskap</t>
  </si>
  <si>
    <t>kaplaars</t>
  </si>
  <si>
    <t>lampenkap</t>
  </si>
  <si>
    <t>mondkap</t>
  </si>
  <si>
    <t>overkappen</t>
  </si>
  <si>
    <t>automaat</t>
  </si>
  <si>
    <t>tandpasta</t>
  </si>
  <si>
    <t>pasta</t>
  </si>
  <si>
    <t>chocoladepasta</t>
  </si>
  <si>
    <t>japanner</t>
  </si>
  <si>
    <t>japans</t>
  </si>
  <si>
    <t>japon</t>
  </si>
  <si>
    <t>japanologie</t>
  </si>
  <si>
    <t>japanoloog</t>
  </si>
  <si>
    <t>japanologe</t>
  </si>
  <si>
    <t>japan</t>
  </si>
  <si>
    <t>elektrotechniek</t>
  </si>
  <si>
    <t>techniek</t>
  </si>
  <si>
    <t>beeldelement</t>
  </si>
  <si>
    <t>verrassingselement</t>
  </si>
  <si>
    <t>pejoratief</t>
  </si>
  <si>
    <t>kaars</t>
  </si>
  <si>
    <t>kaart</t>
  </si>
  <si>
    <t>politiek</t>
  </si>
  <si>
    <t>politieker</t>
  </si>
  <si>
    <t>metalen</t>
  </si>
  <si>
    <t>metal</t>
  </si>
  <si>
    <t>metallurgie</t>
  </si>
  <si>
    <t>metaaldetector</t>
  </si>
  <si>
    <t>edelmetaal</t>
  </si>
  <si>
    <t>metaal</t>
  </si>
  <si>
    <t>overgangsmetaal</t>
  </si>
  <si>
    <t>eremetaal</t>
  </si>
  <si>
    <t>alkalimetaal</t>
  </si>
  <si>
    <t>ferrometaal</t>
  </si>
  <si>
    <t>metaalmoeheid</t>
  </si>
  <si>
    <t>homoseksueel</t>
  </si>
  <si>
    <t>heteroseksueel</t>
  </si>
  <si>
    <t>seksueel</t>
  </si>
  <si>
    <t>pedoseksueel</t>
  </si>
  <si>
    <t>gyneseksueel</t>
  </si>
  <si>
    <t>aseksueel</t>
  </si>
  <si>
    <t>sex</t>
  </si>
  <si>
    <t>seks</t>
  </si>
  <si>
    <t>dokter</t>
  </si>
  <si>
    <t>doctoraat</t>
  </si>
  <si>
    <t>doctorsgraad</t>
  </si>
  <si>
    <t>wonderdokter</t>
  </si>
  <si>
    <t>toverdokter</t>
  </si>
  <si>
    <t>busdokter</t>
  </si>
  <si>
    <t>doktersroman</t>
  </si>
  <si>
    <t>mondharmonica</t>
  </si>
  <si>
    <t>trekharmonica</t>
  </si>
  <si>
    <t>klinkerharmonie</t>
  </si>
  <si>
    <t>vocaalharmonie</t>
  </si>
  <si>
    <t>kokosnoot</t>
  </si>
  <si>
    <t>nootmuskaat</t>
  </si>
  <si>
    <t>aardnoot</t>
  </si>
  <si>
    <t>neut</t>
  </si>
  <si>
    <t>zeepnoot</t>
  </si>
  <si>
    <t>hazelnoot</t>
  </si>
  <si>
    <t>pepernoot</t>
  </si>
  <si>
    <t>kruidnoot</t>
  </si>
  <si>
    <t>olienoot</t>
  </si>
  <si>
    <t>apennoot</t>
  </si>
  <si>
    <t>notenschrift</t>
  </si>
  <si>
    <t>muzieknoot</t>
  </si>
  <si>
    <t>arecanoot</t>
  </si>
  <si>
    <t>banknoot</t>
  </si>
  <si>
    <t>notenolie</t>
  </si>
  <si>
    <t>eindnoot</t>
  </si>
  <si>
    <t>betelnoot</t>
  </si>
  <si>
    <t>notenbalk</t>
  </si>
  <si>
    <t>klappernoot</t>
  </si>
  <si>
    <t>beukennoot</t>
  </si>
  <si>
    <t>voetnoot</t>
  </si>
  <si>
    <t>disco</t>
  </si>
  <si>
    <t>kennel</t>
  </si>
  <si>
    <t>positief</t>
  </si>
  <si>
    <t>visum</t>
  </si>
  <si>
    <t>karakter</t>
  </si>
  <si>
    <t>karakteristiek</t>
  </si>
  <si>
    <t>karaktertrek</t>
  </si>
  <si>
    <t>karaktermoord</t>
  </si>
  <si>
    <t>karakterfout</t>
  </si>
  <si>
    <t>karakterschets</t>
  </si>
  <si>
    <t>horeca</t>
  </si>
  <si>
    <t>koffiepoeder</t>
  </si>
  <si>
    <t>koffie verkeerd</t>
  </si>
  <si>
    <t>koffiehuis</t>
  </si>
  <si>
    <t>café</t>
  </si>
  <si>
    <t>cafetaria</t>
  </si>
  <si>
    <t>eetcafé</t>
  </si>
  <si>
    <t>koffiepot</t>
  </si>
  <si>
    <t>koffiekan</t>
  </si>
  <si>
    <t>koffiedik</t>
  </si>
  <si>
    <t>surrogaatkoffie</t>
  </si>
  <si>
    <t>oploskoffie</t>
  </si>
  <si>
    <t>cafeïne</t>
  </si>
  <si>
    <t>koffieboon</t>
  </si>
  <si>
    <t>koffieshop</t>
  </si>
  <si>
    <t>koffiebar</t>
  </si>
  <si>
    <t>koffietijd</t>
  </si>
  <si>
    <t>koffiepauze</t>
  </si>
  <si>
    <t>koffiecultuur</t>
  </si>
  <si>
    <t>ijskoffie</t>
  </si>
  <si>
    <t>koffiezetapparaat</t>
  </si>
  <si>
    <t>koffieprut</t>
  </si>
  <si>
    <t>koffieautomaat</t>
  </si>
  <si>
    <t>internetcafé</t>
  </si>
  <si>
    <t>caféhouder</t>
  </si>
  <si>
    <t>koffiefilter</t>
  </si>
  <si>
    <t>filterkoffie</t>
  </si>
  <si>
    <t>koffieplantage</t>
  </si>
  <si>
    <t>koffieplanter</t>
  </si>
  <si>
    <t>koffiemelk</t>
  </si>
  <si>
    <t>koffieroom</t>
  </si>
  <si>
    <t>koffieleut</t>
  </si>
  <si>
    <t>koffiemolen</t>
  </si>
  <si>
    <t>koffie</t>
  </si>
  <si>
    <t>demo-liberaal</t>
  </si>
  <si>
    <t>these</t>
  </si>
  <si>
    <t>antithese</t>
  </si>
  <si>
    <t>protestantiseringsthese</t>
  </si>
  <si>
    <t>counter</t>
  </si>
  <si>
    <t>controle</t>
  </si>
  <si>
    <t>counteren</t>
  </si>
  <si>
    <t>kamer</t>
  </si>
  <si>
    <t>camera</t>
  </si>
  <si>
    <t>modegril</t>
  </si>
  <si>
    <t>modegek</t>
  </si>
  <si>
    <t>moude</t>
  </si>
  <si>
    <t>modeshow</t>
  </si>
  <si>
    <t>modehuis</t>
  </si>
  <si>
    <t>modieus</t>
  </si>
  <si>
    <t>poldermodel</t>
  </si>
  <si>
    <t>fotomodel</t>
  </si>
  <si>
    <t>modelmigrant</t>
  </si>
  <si>
    <t>verdienmodel</t>
  </si>
  <si>
    <t>modelleren</t>
  </si>
  <si>
    <t>atoommodel</t>
  </si>
  <si>
    <t>modelbouw</t>
  </si>
  <si>
    <t>modelbouwer</t>
  </si>
  <si>
    <t>modeltrein</t>
  </si>
  <si>
    <t>rolmodel</t>
  </si>
  <si>
    <t>geometrisch</t>
  </si>
  <si>
    <t>fagot</t>
  </si>
  <si>
    <t>engageren</t>
  </si>
  <si>
    <t>lekenpreker</t>
  </si>
  <si>
    <t>lekenvroomheid</t>
  </si>
  <si>
    <t>materie</t>
  </si>
  <si>
    <t>antimaterie</t>
  </si>
  <si>
    <t>cent</t>
  </si>
  <si>
    <t>montage</t>
  </si>
  <si>
    <t>beeldmontage</t>
  </si>
  <si>
    <t>roermond</t>
  </si>
  <si>
    <t>ambt montfort</t>
  </si>
  <si>
    <t>kano</t>
  </si>
  <si>
    <t>rijm</t>
  </si>
  <si>
    <t>ritmisch</t>
  </si>
  <si>
    <t>hartritme</t>
  </si>
  <si>
    <t>cognac</t>
  </si>
  <si>
    <t>alcohol</t>
  </si>
  <si>
    <t>klein-azië</t>
  </si>
  <si>
    <t>schikken</t>
  </si>
  <si>
    <t>chic</t>
  </si>
  <si>
    <t>sjiek</t>
  </si>
  <si>
    <t>keizer</t>
  </si>
  <si>
    <t>tsaarschap</t>
  </si>
  <si>
    <t>tsarenrijk</t>
  </si>
  <si>
    <t>tsarendynastie</t>
  </si>
  <si>
    <t>tsarin</t>
  </si>
  <si>
    <t>keizerrijk</t>
  </si>
  <si>
    <t>tsaar</t>
  </si>
  <si>
    <t>keizerpinguïn</t>
  </si>
  <si>
    <t>keizerlijk</t>
  </si>
  <si>
    <t>keizerspinguïn</t>
  </si>
  <si>
    <t>keizerin</t>
  </si>
  <si>
    <t>keizersnede</t>
  </si>
  <si>
    <t>soldatenkeizer</t>
  </si>
  <si>
    <t>keizerdynastie</t>
  </si>
  <si>
    <t>keizersdynastie</t>
  </si>
  <si>
    <t>keizerskroon</t>
  </si>
  <si>
    <t>stiel</t>
  </si>
  <si>
    <t>leefstijl</t>
  </si>
  <si>
    <t>stijlvol</t>
  </si>
  <si>
    <t>stijlfiguur</t>
  </si>
  <si>
    <t>levensstijl</t>
  </si>
  <si>
    <t>deurstijl</t>
  </si>
  <si>
    <t>naamwoordstijl</t>
  </si>
  <si>
    <t>middenstijl</t>
  </si>
  <si>
    <t>stijlmiddel</t>
  </si>
  <si>
    <t>telegramstijl</t>
  </si>
  <si>
    <t>slaoliestijl</t>
  </si>
  <si>
    <t>muziek</t>
  </si>
  <si>
    <t>achtergrondmuziek</t>
  </si>
  <si>
    <t>muziekleraar</t>
  </si>
  <si>
    <t>ketelmuziek</t>
  </si>
  <si>
    <t>muziekinstrument</t>
  </si>
  <si>
    <t>muziekzender</t>
  </si>
  <si>
    <t>rapmuziek</t>
  </si>
  <si>
    <t>popmuziek</t>
  </si>
  <si>
    <t>koormuziek</t>
  </si>
  <si>
    <t>muziekgroep</t>
  </si>
  <si>
    <t>muziekstuk</t>
  </si>
  <si>
    <t>filmmuziek</t>
  </si>
  <si>
    <t>bladmuziek</t>
  </si>
  <si>
    <t>toekomstmuziek</t>
  </si>
  <si>
    <t>rockmuziek</t>
  </si>
  <si>
    <t>kerkmuziek</t>
  </si>
  <si>
    <t>muziekles</t>
  </si>
  <si>
    <t>muziekgenre</t>
  </si>
  <si>
    <t>jazzmuziek</t>
  </si>
  <si>
    <t>wereldmuziek</t>
  </si>
  <si>
    <t>muziekdoos</t>
  </si>
  <si>
    <t>blaasmuziek</t>
  </si>
  <si>
    <t>muziekwetenschap</t>
  </si>
  <si>
    <t>muzieksleutel</t>
  </si>
  <si>
    <t>kerstmuziek</t>
  </si>
  <si>
    <t>esperanto</t>
  </si>
  <si>
    <t>sucrose</t>
  </si>
  <si>
    <t>suikeroom</t>
  </si>
  <si>
    <t>suikerplantage</t>
  </si>
  <si>
    <t>suikerziekte</t>
  </si>
  <si>
    <t>moutsuiker</t>
  </si>
  <si>
    <t>melksuiker</t>
  </si>
  <si>
    <t>suikerbiet</t>
  </si>
  <si>
    <t>suikerboer</t>
  </si>
  <si>
    <t>poedersuiker</t>
  </si>
  <si>
    <t>suikergoed</t>
  </si>
  <si>
    <t>suikerwater</t>
  </si>
  <si>
    <t>druivensuiker</t>
  </si>
  <si>
    <t>suikerfeest</t>
  </si>
  <si>
    <t>suikerij</t>
  </si>
  <si>
    <t>rietsuiker</t>
  </si>
  <si>
    <t>bietsuiker</t>
  </si>
  <si>
    <t>suikerbeest</t>
  </si>
  <si>
    <t>suikerbrood</t>
  </si>
  <si>
    <t>broodsuiker</t>
  </si>
  <si>
    <t>suikerpatiënt</t>
  </si>
  <si>
    <t>borstsuiker</t>
  </si>
  <si>
    <t>suikertaart</t>
  </si>
  <si>
    <t>kaneelsuiker</t>
  </si>
  <si>
    <t>suikerbaron</t>
  </si>
  <si>
    <t>suikerklont</t>
  </si>
  <si>
    <t>basterdsuiker</t>
  </si>
  <si>
    <t>kristalsuiker</t>
  </si>
  <si>
    <t>bloedsuiker</t>
  </si>
  <si>
    <t>suikerboon</t>
  </si>
  <si>
    <t>kandijsuiker</t>
  </si>
  <si>
    <t>vanillesuiker</t>
  </si>
  <si>
    <t>suikertante</t>
  </si>
  <si>
    <t>suikermoei</t>
  </si>
  <si>
    <t>suikerziek</t>
  </si>
  <si>
    <t>suiker</t>
  </si>
  <si>
    <t>spruit</t>
  </si>
  <si>
    <t>chromosoom</t>
  </si>
  <si>
    <t>chroom</t>
  </si>
  <si>
    <t>diplomatiek</t>
  </si>
  <si>
    <t>aasvogel</t>
  </si>
  <si>
    <t>azen</t>
  </si>
  <si>
    <t>lokaas</t>
  </si>
  <si>
    <t>galgenaas</t>
  </si>
  <si>
    <t>aaseter</t>
  </si>
  <si>
    <t>aasvlieg</t>
  </si>
  <si>
    <t>stokaas</t>
  </si>
  <si>
    <t>aasvretend</t>
  </si>
  <si>
    <t>aasetend</t>
  </si>
  <si>
    <t>aasgier</t>
  </si>
  <si>
    <t>aasgewicht</t>
  </si>
  <si>
    <t>aasdier</t>
  </si>
  <si>
    <t>aasworm</t>
  </si>
  <si>
    <t>cirkelen</t>
  </si>
  <si>
    <t>cirkelredenering</t>
  </si>
  <si>
    <t>draaicirkel</t>
  </si>
  <si>
    <t>cirkelzaag</t>
  </si>
  <si>
    <t>noordpoolcirkel</t>
  </si>
  <si>
    <t>cirkelboog</t>
  </si>
  <si>
    <t>graancirkel</t>
  </si>
  <si>
    <t>lengtecirkel</t>
  </si>
  <si>
    <t>wiki</t>
  </si>
  <si>
    <t>psychologie</t>
  </si>
  <si>
    <t>solsleutel</t>
  </si>
  <si>
    <t>stoommachine</t>
  </si>
  <si>
    <t>rekenmachine</t>
  </si>
  <si>
    <t>nietjesmachine</t>
  </si>
  <si>
    <t>tijdmachine</t>
  </si>
  <si>
    <t>zoekmachine</t>
  </si>
  <si>
    <t>vlindermachine</t>
  </si>
  <si>
    <t>typmachine</t>
  </si>
  <si>
    <t>nietmachine</t>
  </si>
  <si>
    <t>schrijfmachine</t>
  </si>
  <si>
    <t>machinegeweer</t>
  </si>
  <si>
    <t>roeimachine</t>
  </si>
  <si>
    <t>afwasmachine</t>
  </si>
  <si>
    <t>wasmachine</t>
  </si>
  <si>
    <t>centrifugaalmachine</t>
  </si>
  <si>
    <t>boormachine</t>
  </si>
  <si>
    <t>baggermachine</t>
  </si>
  <si>
    <t>tunnelboormachine</t>
  </si>
  <si>
    <t>oorlogsmachine</t>
  </si>
  <si>
    <t>mechaniek</t>
  </si>
  <si>
    <t>broedmachine</t>
  </si>
  <si>
    <t>melkmachine</t>
  </si>
  <si>
    <t>machineschrift</t>
  </si>
  <si>
    <t>reuzenkangoeroe</t>
  </si>
  <si>
    <t>test</t>
  </si>
  <si>
    <t>boter, kaas en eieren</t>
  </si>
  <si>
    <t>pindakaas</t>
  </si>
  <si>
    <t>huttenkaas</t>
  </si>
  <si>
    <t>kaasschaaf</t>
  </si>
  <si>
    <t>boerenkaas</t>
  </si>
  <si>
    <t>fetakaas</t>
  </si>
  <si>
    <t>kaasstolp</t>
  </si>
  <si>
    <t>hoofdkaas</t>
  </si>
  <si>
    <t>kaasmaker</t>
  </si>
  <si>
    <t>schimmelkaas</t>
  </si>
  <si>
    <t>rookkaas</t>
  </si>
  <si>
    <t>kaasmijt</t>
  </si>
  <si>
    <t>komijnekaas</t>
  </si>
  <si>
    <t>kaasstengel</t>
  </si>
  <si>
    <t>kaaspiet</t>
  </si>
  <si>
    <t>cashewkaas</t>
  </si>
  <si>
    <t>kloosterkaas</t>
  </si>
  <si>
    <t>geitenkaas</t>
  </si>
  <si>
    <t>kaassoufflé</t>
  </si>
  <si>
    <t>sojakaas</t>
  </si>
  <si>
    <t>kaasburger</t>
  </si>
  <si>
    <t>kaasvervanger</t>
  </si>
  <si>
    <t>smeerkaas</t>
  </si>
  <si>
    <t>schapenkaas</t>
  </si>
  <si>
    <t>lamp</t>
  </si>
  <si>
    <t>gloeilamp</t>
  </si>
  <si>
    <t>zaklamp</t>
  </si>
  <si>
    <t>bedlamp</t>
  </si>
  <si>
    <t>spaarlamp</t>
  </si>
  <si>
    <t>booglamp</t>
  </si>
  <si>
    <t>gaslamp</t>
  </si>
  <si>
    <t>ledlamp</t>
  </si>
  <si>
    <t>remlamp</t>
  </si>
  <si>
    <t>autolamp</t>
  </si>
  <si>
    <t>bermlamp</t>
  </si>
  <si>
    <t>bouwlamp</t>
  </si>
  <si>
    <t>buislamp</t>
  </si>
  <si>
    <t>fotolamp</t>
  </si>
  <si>
    <t>olielamp</t>
  </si>
  <si>
    <t>pillamp</t>
  </si>
  <si>
    <t>lamplicht</t>
  </si>
  <si>
    <t>halogeenlamp</t>
  </si>
  <si>
    <t>lampet</t>
  </si>
  <si>
    <t>lavalamp</t>
  </si>
  <si>
    <t>bureaulamp</t>
  </si>
  <si>
    <t>lampolie</t>
  </si>
  <si>
    <t>leeslamp</t>
  </si>
  <si>
    <t>neonlamp</t>
  </si>
  <si>
    <t>mijnwerkerslamp</t>
  </si>
  <si>
    <t>etymologisch</t>
  </si>
  <si>
    <t>etymologist</t>
  </si>
  <si>
    <t>etymoloog</t>
  </si>
  <si>
    <t>volksetymologie</t>
  </si>
  <si>
    <t>esoterisch</t>
  </si>
  <si>
    <t>esoterie</t>
  </si>
  <si>
    <t>esoterisme</t>
  </si>
  <si>
    <t>basket</t>
  </si>
  <si>
    <t>immuunsysteem</t>
  </si>
  <si>
    <t>bestandssysteem</t>
  </si>
  <si>
    <t>kiessysteem</t>
  </si>
  <si>
    <t>systeembeheerder</t>
  </si>
  <si>
    <t>immuniteitssysteem</t>
  </si>
  <si>
    <t>besturingssysteem</t>
  </si>
  <si>
    <t>ecosysteem</t>
  </si>
  <si>
    <t>systeemfout</t>
  </si>
  <si>
    <t>ontstekingssysteem</t>
  </si>
  <si>
    <t>meetsysteem</t>
  </si>
  <si>
    <t>afweersysteem</t>
  </si>
  <si>
    <t>wapensysteem</t>
  </si>
  <si>
    <t>vloedgolf</t>
  </si>
  <si>
    <t>golfbreker</t>
  </si>
  <si>
    <t>golfen</t>
  </si>
  <si>
    <t>draaggolf</t>
  </si>
  <si>
    <t>golflengte</t>
  </si>
  <si>
    <t>hittegolf</t>
  </si>
  <si>
    <t>middengolf</t>
  </si>
  <si>
    <t>zwaartekrachtsgolf</t>
  </si>
  <si>
    <t>golfpapier</t>
  </si>
  <si>
    <t>zaagtandgolf</t>
  </si>
  <si>
    <t>blokgolf</t>
  </si>
  <si>
    <t>driehoeksgolf</t>
  </si>
  <si>
    <t>microgolf</t>
  </si>
  <si>
    <t>golfdal</t>
  </si>
  <si>
    <t>arrestatiegolf</t>
  </si>
  <si>
    <t>geboortegolf</t>
  </si>
  <si>
    <t>golfslag</t>
  </si>
  <si>
    <t>golftop</t>
  </si>
  <si>
    <t>golfvergelijking</t>
  </si>
  <si>
    <t>hekgolf</t>
  </si>
  <si>
    <t>boeggolf</t>
  </si>
  <si>
    <t>expres</t>
  </si>
  <si>
    <t>exprespost</t>
  </si>
  <si>
    <t>directeur</t>
  </si>
  <si>
    <t>tyfoon</t>
  </si>
  <si>
    <t>taifoen</t>
  </si>
  <si>
    <t>roos</t>
  </si>
  <si>
    <t>rozijn</t>
  </si>
  <si>
    <t>oogsten</t>
  </si>
  <si>
    <t>misoogst</t>
  </si>
  <si>
    <t>fruitoogst</t>
  </si>
  <si>
    <t>oogstmaand</t>
  </si>
  <si>
    <t>graanoogst</t>
  </si>
  <si>
    <t>oogstseizoen</t>
  </si>
  <si>
    <t>wijnoogst</t>
  </si>
  <si>
    <t>oogstjaar</t>
  </si>
  <si>
    <t>oogstmuis</t>
  </si>
  <si>
    <t>oogsttijd</t>
  </si>
  <si>
    <t>rozemarijn</t>
  </si>
  <si>
    <t>klaproos</t>
  </si>
  <si>
    <t>rosemaling</t>
  </si>
  <si>
    <t>rozenkrans</t>
  </si>
  <si>
    <t>damastroos</t>
  </si>
  <si>
    <t>rozenwater</t>
  </si>
  <si>
    <t>rozenhout</t>
  </si>
  <si>
    <t>rozebottel</t>
  </si>
  <si>
    <t>rozenbottel</t>
  </si>
  <si>
    <t>kerstroos</t>
  </si>
  <si>
    <t>rozendaal</t>
  </si>
  <si>
    <t>rozenrood</t>
  </si>
  <si>
    <t>rozenveld</t>
  </si>
  <si>
    <t>rozenblad</t>
  </si>
  <si>
    <t>rozenkever</t>
  </si>
  <si>
    <t>klimroos</t>
  </si>
  <si>
    <t>stamroos</t>
  </si>
  <si>
    <t>pioenroos</t>
  </si>
  <si>
    <t>windroos</t>
  </si>
  <si>
    <t>rimpelroos</t>
  </si>
  <si>
    <t>klapperroos</t>
  </si>
  <si>
    <t>gordelroos</t>
  </si>
  <si>
    <t>struikroos</t>
  </si>
  <si>
    <t>rozenbed</t>
  </si>
  <si>
    <t>atoom</t>
  </si>
  <si>
    <t>atomist</t>
  </si>
  <si>
    <t>atoomdeeltje</t>
  </si>
  <si>
    <t>atoommassa</t>
  </si>
  <si>
    <t>atoomnummer</t>
  </si>
  <si>
    <t>atoomkern</t>
  </si>
  <si>
    <t>atoombom</t>
  </si>
  <si>
    <t>atoomklok</t>
  </si>
  <si>
    <t>atoomproef</t>
  </si>
  <si>
    <t>atoomtheorie</t>
  </si>
  <si>
    <t>atoombunker</t>
  </si>
  <si>
    <t>atomair</t>
  </si>
  <si>
    <t>atoomoorlog</t>
  </si>
  <si>
    <t>atoomwapen</t>
  </si>
  <si>
    <t>atoomtijdperk</t>
  </si>
  <si>
    <t>atoomgetal</t>
  </si>
  <si>
    <t>vermarkten</t>
  </si>
  <si>
    <t>supermarkt</t>
  </si>
  <si>
    <t>vogeltjesmarkt</t>
  </si>
  <si>
    <t>woningmarkt</t>
  </si>
  <si>
    <t>commercie</t>
  </si>
  <si>
    <t>vrijmarkt</t>
  </si>
  <si>
    <t>marktwaarde</t>
  </si>
  <si>
    <t>marktleider</t>
  </si>
  <si>
    <t>vlooienmarkt</t>
  </si>
  <si>
    <t>kapitaalmarkt</t>
  </si>
  <si>
    <t>geldmarkt</t>
  </si>
  <si>
    <t>rommelmarkt</t>
  </si>
  <si>
    <t>marktdenken</t>
  </si>
  <si>
    <t>luizenmarkt</t>
  </si>
  <si>
    <t>marktconform</t>
  </si>
  <si>
    <t>jaarmarkt</t>
  </si>
  <si>
    <t>huizenmarkt</t>
  </si>
  <si>
    <t>aandelenmarkt</t>
  </si>
  <si>
    <t>afzetmarkt</t>
  </si>
  <si>
    <t>marktwerking</t>
  </si>
  <si>
    <t>botermarkt</t>
  </si>
  <si>
    <t>marktfalen</t>
  </si>
  <si>
    <t>veemarkt</t>
  </si>
  <si>
    <t>arbeidsmarkt</t>
  </si>
  <si>
    <t>marktkraam</t>
  </si>
  <si>
    <t>stierenmarkt</t>
  </si>
  <si>
    <t>berenmarkt</t>
  </si>
  <si>
    <t>banenmarkt</t>
  </si>
  <si>
    <t>markteconomie</t>
  </si>
  <si>
    <t>wereldmarkt</t>
  </si>
  <si>
    <t>marktdag</t>
  </si>
  <si>
    <t>antiekmarkt</t>
  </si>
  <si>
    <t>kredietmarkt</t>
  </si>
  <si>
    <t>hypermarkt</t>
  </si>
  <si>
    <t>slavenmarkt</t>
  </si>
  <si>
    <t>kerstmarkt</t>
  </si>
  <si>
    <t>marktpositie</t>
  </si>
  <si>
    <t>bouwmarkt</t>
  </si>
  <si>
    <t>marktplaats</t>
  </si>
  <si>
    <t>marktplein</t>
  </si>
  <si>
    <t>makker</t>
  </si>
  <si>
    <t>wijsgerig</t>
  </si>
  <si>
    <t>taalfilosofie</t>
  </si>
  <si>
    <t>wetenschapsfilosofie</t>
  </si>
  <si>
    <t>geschiedfilosofie</t>
  </si>
  <si>
    <t>tosti</t>
  </si>
  <si>
    <t>toast</t>
  </si>
  <si>
    <t>toost</t>
  </si>
  <si>
    <t>patronage</t>
  </si>
  <si>
    <t>inktpatroon</t>
  </si>
  <si>
    <t>patronaat</t>
  </si>
  <si>
    <t>patroonheilige</t>
  </si>
  <si>
    <t>patroonfeest</t>
  </si>
  <si>
    <t>schutspatroon</t>
  </si>
  <si>
    <t>cocaïne</t>
  </si>
  <si>
    <t>sonnettenbakker</t>
  </si>
  <si>
    <t>sonnettenkrans</t>
  </si>
  <si>
    <t>meestersonnet</t>
  </si>
  <si>
    <t>sonnet</t>
  </si>
  <si>
    <t>zond</t>
  </si>
  <si>
    <t>cake</t>
  </si>
  <si>
    <t>kaak</t>
  </si>
  <si>
    <t>psychisch</t>
  </si>
  <si>
    <t>coalitie</t>
  </si>
  <si>
    <t>politie</t>
  </si>
  <si>
    <t>polis</t>
  </si>
  <si>
    <t>braaf</t>
  </si>
  <si>
    <t>weegschaal</t>
  </si>
  <si>
    <t>schaal</t>
  </si>
  <si>
    <t>schaaldier</t>
  </si>
  <si>
    <t>tijdschaal</t>
  </si>
  <si>
    <t>grootschalig</t>
  </si>
  <si>
    <t>tienpuntenschaal</t>
  </si>
  <si>
    <t>salarisschaal</t>
  </si>
  <si>
    <t>weddeschaal</t>
  </si>
  <si>
    <t>schaalvergroting</t>
  </si>
  <si>
    <t>schaalvoordeel</t>
  </si>
  <si>
    <t>loonschaal</t>
  </si>
  <si>
    <t>afschalen</t>
  </si>
  <si>
    <t>fruitschaal</t>
  </si>
  <si>
    <t>kleinschalig</t>
  </si>
  <si>
    <t>letter</t>
  </si>
  <si>
    <t>literatuur</t>
  </si>
  <si>
    <t>tunnel</t>
  </si>
  <si>
    <t>maillot</t>
  </si>
  <si>
    <t>molecuul</t>
  </si>
  <si>
    <t>zuurstofmolecuul</t>
  </si>
  <si>
    <t>start</t>
  </si>
  <si>
    <t>starten</t>
  </si>
  <si>
    <t>storten</t>
  </si>
  <si>
    <t>corpus</t>
  </si>
  <si>
    <t>korset</t>
  </si>
  <si>
    <t>corpsbal</t>
  </si>
  <si>
    <t>studentencorps</t>
  </si>
  <si>
    <t>kanaal</t>
  </si>
  <si>
    <t>suezkanaal</t>
  </si>
  <si>
    <t>panamakanaal</t>
  </si>
  <si>
    <t>kanaalbuurt</t>
  </si>
  <si>
    <t>afwateringskanaal</t>
  </si>
  <si>
    <t>stadskanaal</t>
  </si>
  <si>
    <t>suatiekanaal</t>
  </si>
  <si>
    <t>uitwateringskanaal</t>
  </si>
  <si>
    <t>westkanaaldijk</t>
  </si>
  <si>
    <t>maag-darmkanaal</t>
  </si>
  <si>
    <t>spijsverteringskanaal</t>
  </si>
  <si>
    <t>geboortekanaal</t>
  </si>
  <si>
    <t>kanaalpand</t>
  </si>
  <si>
    <t>wortelkanaal</t>
  </si>
  <si>
    <t>zoekrobot</t>
  </si>
  <si>
    <t>robotwagen</t>
  </si>
  <si>
    <t>robotarm</t>
  </si>
  <si>
    <t>smulpaap</t>
  </si>
  <si>
    <t>papenhoven</t>
  </si>
  <si>
    <t>papenhoer</t>
  </si>
  <si>
    <t>regiolect</t>
  </si>
  <si>
    <t>dialectologie</t>
  </si>
  <si>
    <t>dialectgroep</t>
  </si>
  <si>
    <t>barbaars</t>
  </si>
  <si>
    <t>barbarij</t>
  </si>
  <si>
    <t>barbaar</t>
  </si>
  <si>
    <t>cultuurbarbaar</t>
  </si>
  <si>
    <t>buks</t>
  </si>
  <si>
    <t>boks</t>
  </si>
  <si>
    <t>box</t>
  </si>
  <si>
    <t>boksen</t>
  </si>
  <si>
    <t>buksboom</t>
  </si>
  <si>
    <t>luchtbuks</t>
  </si>
  <si>
    <t>sein</t>
  </si>
  <si>
    <t>seinen</t>
  </si>
  <si>
    <t>zegenen</t>
  </si>
  <si>
    <t>zegen</t>
  </si>
  <si>
    <t>noodsein</t>
  </si>
  <si>
    <t>vuursein</t>
  </si>
  <si>
    <t>startsein</t>
  </si>
  <si>
    <t>neveneffect</t>
  </si>
  <si>
    <t>effect</t>
  </si>
  <si>
    <t>noemereffect</t>
  </si>
  <si>
    <t>broeikaseffect</t>
  </si>
  <si>
    <t>effectenbeurs</t>
  </si>
  <si>
    <t>sneeuwbaleffect</t>
  </si>
  <si>
    <t>locomotief</t>
  </si>
  <si>
    <t>commando</t>
  </si>
  <si>
    <t>agente</t>
  </si>
  <si>
    <t>agentschap</t>
  </si>
  <si>
    <t>politieagent</t>
  </si>
  <si>
    <t>dubbelagent</t>
  </si>
  <si>
    <t>wijkagent</t>
  </si>
  <si>
    <t>beursagent</t>
  </si>
  <si>
    <t>agentuur</t>
  </si>
  <si>
    <t>verzekeringsagent</t>
  </si>
  <si>
    <t>reisagent</t>
  </si>
  <si>
    <t>agent</t>
  </si>
  <si>
    <t>plak</t>
  </si>
  <si>
    <t>gros</t>
  </si>
  <si>
    <t>oekonomie</t>
  </si>
  <si>
    <t>economie</t>
  </si>
  <si>
    <t>economisch</t>
  </si>
  <si>
    <t>aanbodeconomie</t>
  </si>
  <si>
    <t>planeconomie</t>
  </si>
  <si>
    <t>kringloopeconomie</t>
  </si>
  <si>
    <t>wereldeconomie</t>
  </si>
  <si>
    <t>anderhalvemetereconomie</t>
  </si>
  <si>
    <t>deeleconomie</t>
  </si>
  <si>
    <t>jakhals</t>
  </si>
  <si>
    <t>agorafobie</t>
  </si>
  <si>
    <t>halfrond</t>
  </si>
  <si>
    <t>rondtrekken</t>
  </si>
  <si>
    <t>rondgang</t>
  </si>
  <si>
    <t>ronddraven</t>
  </si>
  <si>
    <t>rondom</t>
  </si>
  <si>
    <t>rondreis</t>
  </si>
  <si>
    <t>rondborstig</t>
  </si>
  <si>
    <t>rondhangen</t>
  </si>
  <si>
    <t>bolrond</t>
  </si>
  <si>
    <t>rondscharrelen</t>
  </si>
  <si>
    <t>rondhout</t>
  </si>
  <si>
    <t>rondkomen</t>
  </si>
  <si>
    <t>rondboog</t>
  </si>
  <si>
    <t>rondpunt</t>
  </si>
  <si>
    <t>holrond</t>
  </si>
  <si>
    <t>rondveld</t>
  </si>
  <si>
    <t>rondvaart</t>
  </si>
  <si>
    <t>rondweg</t>
  </si>
  <si>
    <t>rondworm</t>
  </si>
  <si>
    <t>mijnheer</t>
  </si>
  <si>
    <t>mevrouw</t>
  </si>
  <si>
    <t>meneer</t>
  </si>
  <si>
    <t>mijnwerker</t>
  </si>
  <si>
    <t>mijnbouw</t>
  </si>
  <si>
    <t>kolenmijn</t>
  </si>
  <si>
    <t>mijnschacht</t>
  </si>
  <si>
    <t>goudmijn</t>
  </si>
  <si>
    <t>mijnen</t>
  </si>
  <si>
    <t>mijnstreek</t>
  </si>
  <si>
    <t>staatsmijn</t>
  </si>
  <si>
    <t>mijnwet</t>
  </si>
  <si>
    <t>tegenmijn</t>
  </si>
  <si>
    <t>mijnwezen</t>
  </si>
  <si>
    <t>mijnsteenberg</t>
  </si>
  <si>
    <t>mijngraver</t>
  </si>
  <si>
    <t>botermijn</t>
  </si>
  <si>
    <t>zeemijn</t>
  </si>
  <si>
    <t>zoutmijn</t>
  </si>
  <si>
    <t>ijzermijn</t>
  </si>
  <si>
    <t>zilvermijn</t>
  </si>
  <si>
    <t>diamantmijn</t>
  </si>
  <si>
    <t>mijnarbeider</t>
  </si>
  <si>
    <t>kopermijn</t>
  </si>
  <si>
    <t>mijningenieur</t>
  </si>
  <si>
    <t>mijngas</t>
  </si>
  <si>
    <t>mijnhout</t>
  </si>
  <si>
    <t>mijnramp</t>
  </si>
  <si>
    <t>landmijn</t>
  </si>
  <si>
    <t>mijnenveld</t>
  </si>
  <si>
    <t>mijnwagen</t>
  </si>
  <si>
    <t>piramidedak</t>
  </si>
  <si>
    <t>piramidestelsel</t>
  </si>
  <si>
    <t>trappenpiramide</t>
  </si>
  <si>
    <t>trappiramide</t>
  </si>
  <si>
    <t>depot</t>
  </si>
  <si>
    <t>romance</t>
  </si>
  <si>
    <t>zuurstof</t>
  </si>
  <si>
    <t>tulp</t>
  </si>
  <si>
    <t>tulband</t>
  </si>
  <si>
    <t>tulpenbol</t>
  </si>
  <si>
    <t>tulpenmanie</t>
  </si>
  <si>
    <t>tulpenboom</t>
  </si>
  <si>
    <t>tulpengekte</t>
  </si>
  <si>
    <t>sjabloon</t>
  </si>
  <si>
    <t>scanderen</t>
  </si>
  <si>
    <t>brekingsindex</t>
  </si>
  <si>
    <t>prijsindex</t>
  </si>
  <si>
    <t>onzeker</t>
  </si>
  <si>
    <t>zekerheid</t>
  </si>
  <si>
    <t>zegezeker</t>
  </si>
  <si>
    <t>zelfzeker</t>
  </si>
  <si>
    <t>zekerstellen</t>
  </si>
  <si>
    <t>zekeren</t>
  </si>
  <si>
    <t>zekerlijk</t>
  </si>
  <si>
    <t>selderij</t>
  </si>
  <si>
    <t>selderie</t>
  </si>
  <si>
    <t>rijksdaalder</t>
  </si>
  <si>
    <t>dollar</t>
  </si>
  <si>
    <t>leeuwendaalder</t>
  </si>
  <si>
    <t>raketsla</t>
  </si>
  <si>
    <t>meertrapsraket</t>
  </si>
  <si>
    <t>raketwerper</t>
  </si>
  <si>
    <t>raketschild</t>
  </si>
  <si>
    <t>raketgeleerde</t>
  </si>
  <si>
    <t>kernraket</t>
  </si>
  <si>
    <t>stuwraket</t>
  </si>
  <si>
    <t>raketaanval</t>
  </si>
  <si>
    <t>raketbrandstof</t>
  </si>
  <si>
    <t>afweerraket</t>
  </si>
  <si>
    <t>kruisraket</t>
  </si>
  <si>
    <t>raketsilo</t>
  </si>
  <si>
    <t>site</t>
  </si>
  <si>
    <t>seleen</t>
  </si>
  <si>
    <t>etage</t>
  </si>
  <si>
    <t>stage</t>
  </si>
  <si>
    <t>bloes</t>
  </si>
  <si>
    <t>problematisch</t>
  </si>
  <si>
    <t>problematiek</t>
  </si>
  <si>
    <t>probleemkind</t>
  </si>
  <si>
    <t>probleemjongere</t>
  </si>
  <si>
    <t>probleemloos</t>
  </si>
  <si>
    <t>probleemgezin</t>
  </si>
  <si>
    <t>luxeprobleem</t>
  </si>
  <si>
    <t>ademhalingsprobleem</t>
  </si>
  <si>
    <t>scenario</t>
  </si>
  <si>
    <t>facteur</t>
  </si>
  <si>
    <t>aaibaarheidsfactor</t>
  </si>
  <si>
    <t>productiefactor</t>
  </si>
  <si>
    <t>machtsfactor</t>
  </si>
  <si>
    <t>resusfactor</t>
  </si>
  <si>
    <t>umlautsfactor</t>
  </si>
  <si>
    <t>bruut</t>
  </si>
  <si>
    <t>bruto</t>
  </si>
  <si>
    <t>brutaliteit</t>
  </si>
  <si>
    <t>hondsbrutaal</t>
  </si>
  <si>
    <t>india</t>
  </si>
  <si>
    <t>indië</t>
  </si>
  <si>
    <t>indisch</t>
  </si>
  <si>
    <t>hindoe</t>
  </si>
  <si>
    <t>indiër</t>
  </si>
  <si>
    <t>indiaan</t>
  </si>
  <si>
    <t>oost-indië</t>
  </si>
  <si>
    <t>west-indië</t>
  </si>
  <si>
    <t>kwaliteit</t>
  </si>
  <si>
    <t>ondertunnelen</t>
  </si>
  <si>
    <t>tunnelvisie</t>
  </si>
  <si>
    <t>spoortunnel</t>
  </si>
  <si>
    <t>bei</t>
  </si>
  <si>
    <t>prof</t>
  </si>
  <si>
    <t>whisky</t>
  </si>
  <si>
    <t>whiskey</t>
  </si>
  <si>
    <t>versie</t>
  </si>
  <si>
    <t>kladversie</t>
  </si>
  <si>
    <t>taxiën</t>
  </si>
  <si>
    <t>dokken</t>
  </si>
  <si>
    <t>droogdok</t>
  </si>
  <si>
    <t>getijdendok</t>
  </si>
  <si>
    <t>dokwerker</t>
  </si>
  <si>
    <t>sneltest</t>
  </si>
  <si>
    <t>alcoholtest</t>
  </si>
  <si>
    <t>vergiettest</t>
  </si>
  <si>
    <t>praktijktest</t>
  </si>
  <si>
    <t>salon</t>
  </si>
  <si>
    <t>kernenergie</t>
  </si>
  <si>
    <t>energiebron</t>
  </si>
  <si>
    <t>zonne-energie</t>
  </si>
  <si>
    <t>energiecentrale</t>
  </si>
  <si>
    <t>energiezuinig</t>
  </si>
  <si>
    <t>energiedrank</t>
  </si>
  <si>
    <t>windenergie</t>
  </si>
  <si>
    <t>energieslurper</t>
  </si>
  <si>
    <t>energiemeter</t>
  </si>
  <si>
    <t>energievreter</t>
  </si>
  <si>
    <t>energietransitie</t>
  </si>
  <si>
    <t>energiewende</t>
  </si>
  <si>
    <t>zalm</t>
  </si>
  <si>
    <t>zalmkleurig</t>
  </si>
  <si>
    <t>donauzalm</t>
  </si>
  <si>
    <t>zalmmoot</t>
  </si>
  <si>
    <t>zalmtrek</t>
  </si>
  <si>
    <t>steranijs</t>
  </si>
  <si>
    <t>deuvel</t>
  </si>
  <si>
    <t>margarine</t>
  </si>
  <si>
    <t>halvarine</t>
  </si>
  <si>
    <t>thema</t>
  </si>
  <si>
    <t>team</t>
  </si>
  <si>
    <t>thematisch</t>
  </si>
  <si>
    <t>themapark</t>
  </si>
  <si>
    <t>themavocaal</t>
  </si>
  <si>
    <t>gymtas</t>
  </si>
  <si>
    <t>tas</t>
  </si>
  <si>
    <t>handtas</t>
  </si>
  <si>
    <t>toilettas</t>
  </si>
  <si>
    <t>aktetas</t>
  </si>
  <si>
    <t>aktentas</t>
  </si>
  <si>
    <t>boodschappentas</t>
  </si>
  <si>
    <t>diepvriestas</t>
  </si>
  <si>
    <t>rugtas</t>
  </si>
  <si>
    <t>draagtas</t>
  </si>
  <si>
    <t>beugeltas</t>
  </si>
  <si>
    <t>vlootvoogd</t>
  </si>
  <si>
    <t>landvoogd</t>
  </si>
  <si>
    <t>kerkvoogd</t>
  </si>
  <si>
    <t>advocatuur</t>
  </si>
  <si>
    <t>voogdij</t>
  </si>
  <si>
    <t>voogdes</t>
  </si>
  <si>
    <t>burgervoogd</t>
  </si>
  <si>
    <t>strafrechtadvocaat</t>
  </si>
  <si>
    <t>strafadvocaat</t>
  </si>
  <si>
    <t>planetarium</t>
  </si>
  <si>
    <t>binnenplaneet</t>
  </si>
  <si>
    <t>exoplaneet</t>
  </si>
  <si>
    <t>buitenplaneet</t>
  </si>
  <si>
    <t>dwergplaneet</t>
  </si>
  <si>
    <t>planetenstelsel</t>
  </si>
  <si>
    <t>gasplaneet</t>
  </si>
  <si>
    <t>elektron</t>
  </si>
  <si>
    <t>elektro-</t>
  </si>
  <si>
    <t>elektromagnetisch</t>
  </si>
  <si>
    <t>elektrum</t>
  </si>
  <si>
    <t>elektrocuteren</t>
  </si>
  <si>
    <t>elektrocutie</t>
  </si>
  <si>
    <t>klimatoloog</t>
  </si>
  <si>
    <t>klimatologie</t>
  </si>
  <si>
    <t>klimaatsverandering</t>
  </si>
  <si>
    <t>klimaatregeling</t>
  </si>
  <si>
    <t>klimaatcrimineel</t>
  </si>
  <si>
    <t>klimaatgevoeligheid</t>
  </si>
  <si>
    <t>klimaatwet</t>
  </si>
  <si>
    <t>klimaatbeleid</t>
  </si>
  <si>
    <t>bedrijfsklimaat</t>
  </si>
  <si>
    <t>klimaatkanarie</t>
  </si>
  <si>
    <t>klimaatschieten</t>
  </si>
  <si>
    <t>klimaatspijbelaar</t>
  </si>
  <si>
    <t>klimaatstaking</t>
  </si>
  <si>
    <t>klimaatontkenner</t>
  </si>
  <si>
    <t>klimaatverandering</t>
  </si>
  <si>
    <t>klimaatvluchteling</t>
  </si>
  <si>
    <t>klimaatwetenschap</t>
  </si>
  <si>
    <t>zeeklimaat</t>
  </si>
  <si>
    <t>klimaatneutraal</t>
  </si>
  <si>
    <t>vestigingsklimaat</t>
  </si>
  <si>
    <t>klimaatbos</t>
  </si>
  <si>
    <t>klimaat</t>
  </si>
  <si>
    <t>patat</t>
  </si>
  <si>
    <t>trend</t>
  </si>
  <si>
    <t>telefoon</t>
  </si>
  <si>
    <t>ethiek</t>
  </si>
  <si>
    <t>burger</t>
  </si>
  <si>
    <t>serie</t>
  </si>
  <si>
    <t>score</t>
  </si>
  <si>
    <t>scheur</t>
  </si>
  <si>
    <t>scheuren</t>
  </si>
  <si>
    <t>scoren</t>
  </si>
  <si>
    <t>citroen</t>
  </si>
  <si>
    <t>citrus</t>
  </si>
  <si>
    <t>cederen</t>
  </si>
  <si>
    <t>cederhout</t>
  </si>
  <si>
    <t>cederboom</t>
  </si>
  <si>
    <t>cederolie</t>
  </si>
  <si>
    <t>tomatensoep</t>
  </si>
  <si>
    <t>tomatenketchup</t>
  </si>
  <si>
    <t>tomatengevecht</t>
  </si>
  <si>
    <t>tomatenplant</t>
  </si>
  <si>
    <t>tomatensaus</t>
  </si>
  <si>
    <t>tomatenpuree</t>
  </si>
  <si>
    <t>raket</t>
  </si>
  <si>
    <t>ideaal</t>
  </si>
  <si>
    <t>etiquette</t>
  </si>
  <si>
    <t>etiket</t>
  </si>
  <si>
    <t>ticket</t>
  </si>
  <si>
    <t>gitaar</t>
  </si>
  <si>
    <t>gitarist</t>
  </si>
  <si>
    <t>basgitaar</t>
  </si>
  <si>
    <t>gitaarsolo</t>
  </si>
  <si>
    <t>luchtgitaar</t>
  </si>
  <si>
    <t>opblaasgitaar</t>
  </si>
  <si>
    <t>citerspel</t>
  </si>
  <si>
    <t>budget</t>
  </si>
  <si>
    <t>budgetteren</t>
  </si>
  <si>
    <t>cheeta</t>
  </si>
  <si>
    <t>initiatiefnemer</t>
  </si>
  <si>
    <t>initiatief</t>
  </si>
  <si>
    <t>burgerinitiatief</t>
  </si>
  <si>
    <t>stadium</t>
  </si>
  <si>
    <t>industriesector</t>
  </si>
  <si>
    <t>seksindustrie</t>
  </si>
  <si>
    <t>grootindustrieel</t>
  </si>
  <si>
    <t>auto-industrie</t>
  </si>
  <si>
    <t>bio-industrie</t>
  </si>
  <si>
    <t>wapenindustrie</t>
  </si>
  <si>
    <t>olie-industrie</t>
  </si>
  <si>
    <t>industriestad</t>
  </si>
  <si>
    <t>paljas</t>
  </si>
  <si>
    <t>pallet</t>
  </si>
  <si>
    <t>pias</t>
  </si>
  <si>
    <t>canapé</t>
  </si>
  <si>
    <t>stroop</t>
  </si>
  <si>
    <t>siroop</t>
  </si>
  <si>
    <t>ahornsiroop</t>
  </si>
  <si>
    <t>limonadesiroop</t>
  </si>
  <si>
    <t>esdoornsiroop</t>
  </si>
  <si>
    <t>realist</t>
  </si>
  <si>
    <t>realiseren</t>
  </si>
  <si>
    <t>realiteit</t>
  </si>
  <si>
    <t>realisme</t>
  </si>
  <si>
    <t>activist</t>
  </si>
  <si>
    <t>activiteit</t>
  </si>
  <si>
    <t>activisme</t>
  </si>
  <si>
    <t>nachtactief</t>
  </si>
  <si>
    <t>dagactief</t>
  </si>
  <si>
    <t>schemeractief</t>
  </si>
  <si>
    <t>categorie</t>
  </si>
  <si>
    <t>bustehouder</t>
  </si>
  <si>
    <t>buste</t>
  </si>
  <si>
    <t>gazet</t>
  </si>
  <si>
    <t>biomassa</t>
  </si>
  <si>
    <t>landmassa</t>
  </si>
  <si>
    <t>zonnemassa</t>
  </si>
  <si>
    <t>massaproductie</t>
  </si>
  <si>
    <t>massavernietigingswapen</t>
  </si>
  <si>
    <t>massademonstratie</t>
  </si>
  <si>
    <t>massamoord</t>
  </si>
  <si>
    <t>massamoordenaar</t>
  </si>
  <si>
    <t>zonsmassa</t>
  </si>
  <si>
    <t>massahysterie</t>
  </si>
  <si>
    <t>massagebed</t>
  </si>
  <si>
    <t>mensenmassa</t>
  </si>
  <si>
    <t>massasprint</t>
  </si>
  <si>
    <t>massaslachting</t>
  </si>
  <si>
    <t>massagraf</t>
  </si>
  <si>
    <t>adventskalender</t>
  </si>
  <si>
    <t>jury</t>
  </si>
  <si>
    <t>festival</t>
  </si>
  <si>
    <t>festivalisering</t>
  </si>
  <si>
    <t>cabaretfestival</t>
  </si>
  <si>
    <t>songfestival</t>
  </si>
  <si>
    <t>filmfestival</t>
  </si>
  <si>
    <t>hamster</t>
  </si>
  <si>
    <t>dynamisch</t>
  </si>
  <si>
    <t>aerodynamisch</t>
  </si>
  <si>
    <t>thermodynamisch</t>
  </si>
  <si>
    <t>dynamiet</t>
  </si>
  <si>
    <t>dynamiek</t>
  </si>
  <si>
    <t>magnetodynamisch</t>
  </si>
  <si>
    <t>finish</t>
  </si>
  <si>
    <t>finishen</t>
  </si>
  <si>
    <t>theater</t>
  </si>
  <si>
    <t>poppentheater</t>
  </si>
  <si>
    <t>openluchttheater</t>
  </si>
  <si>
    <t>stress</t>
  </si>
  <si>
    <t>canard</t>
  </si>
  <si>
    <t>jak</t>
  </si>
  <si>
    <t>miljoenenstad</t>
  </si>
  <si>
    <t>miljoenpoot</t>
  </si>
  <si>
    <t>mummie</t>
  </si>
  <si>
    <t>democratie</t>
  </si>
  <si>
    <t>democratisch</t>
  </si>
  <si>
    <t>vvd</t>
  </si>
  <si>
    <t>democratuur</t>
  </si>
  <si>
    <t>christendemocratie</t>
  </si>
  <si>
    <t>sociaaldemocratie</t>
  </si>
  <si>
    <t>democratiseren</t>
  </si>
  <si>
    <t>mediademocratie</t>
  </si>
  <si>
    <t>calorie</t>
  </si>
  <si>
    <t>volumestroomdichtheid</t>
  </si>
  <si>
    <t>volumelading</t>
  </si>
  <si>
    <t>volumeladingsdichtheid</t>
  </si>
  <si>
    <t>karamel</t>
  </si>
  <si>
    <t>lier</t>
  </si>
  <si>
    <t>draailier</t>
  </si>
  <si>
    <t>lierhert</t>
  </si>
  <si>
    <t>blaasinstrument</t>
  </si>
  <si>
    <t>snaarinstrument</t>
  </si>
  <si>
    <t>slaginstrument</t>
  </si>
  <si>
    <t>meetinstrument</t>
  </si>
  <si>
    <t>tokkelinstrument</t>
  </si>
  <si>
    <t>infrastructuur</t>
  </si>
  <si>
    <t>structuurformule</t>
  </si>
  <si>
    <t>structureren</t>
  </si>
  <si>
    <t>fosforzuur</t>
  </si>
  <si>
    <t>analogie</t>
  </si>
  <si>
    <t>céramique</t>
  </si>
  <si>
    <t>tennis</t>
  </si>
  <si>
    <t>asteroïde</t>
  </si>
  <si>
    <t>zaklantaarn</t>
  </si>
  <si>
    <t>lantaarn</t>
  </si>
  <si>
    <t>toverlantaarn</t>
  </si>
  <si>
    <t>dievenlantaarn</t>
  </si>
  <si>
    <t>lantaarnpaal</t>
  </si>
  <si>
    <t>zijrivier</t>
  </si>
  <si>
    <t>rivierkreeft</t>
  </si>
  <si>
    <t>helrivier</t>
  </si>
  <si>
    <t>riviermond</t>
  </si>
  <si>
    <t>rivierbed</t>
  </si>
  <si>
    <t>rivierdelta</t>
  </si>
  <si>
    <t>rivierengebied</t>
  </si>
  <si>
    <t>riviergebied</t>
  </si>
  <si>
    <t>rivierendelta</t>
  </si>
  <si>
    <t>riviermonding</t>
  </si>
  <si>
    <t>rivierbekken</t>
  </si>
  <si>
    <t>rivierdonderpad</t>
  </si>
  <si>
    <t>bronrivier</t>
  </si>
  <si>
    <t>rivierdal</t>
  </si>
  <si>
    <t>rivierbedding</t>
  </si>
  <si>
    <t>rivierpaard</t>
  </si>
  <si>
    <t>riviergrondel</t>
  </si>
  <si>
    <t>rivierbocht</t>
  </si>
  <si>
    <t>rivierhaven</t>
  </si>
  <si>
    <t>rivierdolfijn</t>
  </si>
  <si>
    <t>rivierklei</t>
  </si>
  <si>
    <t>rivierschip</t>
  </si>
  <si>
    <t>hellerivier</t>
  </si>
  <si>
    <t>magazine</t>
  </si>
  <si>
    <t>wapenmagazijn</t>
  </si>
  <si>
    <t>magazijn</t>
  </si>
  <si>
    <t>dialogisch</t>
  </si>
  <si>
    <t>tram</t>
  </si>
  <si>
    <t>kliniek</t>
  </si>
  <si>
    <t>korvet</t>
  </si>
  <si>
    <t>poes</t>
  </si>
  <si>
    <t>boeddhist</t>
  </si>
  <si>
    <t>boeddhisme</t>
  </si>
  <si>
    <t>embryologie</t>
  </si>
  <si>
    <t>embryonaal</t>
  </si>
  <si>
    <t>luxe</t>
  </si>
  <si>
    <t>merci</t>
  </si>
  <si>
    <t>confirmatie</t>
  </si>
  <si>
    <t>schoorsteen</t>
  </si>
  <si>
    <t>principe</t>
  </si>
  <si>
    <t>zeeolifant</t>
  </si>
  <si>
    <t>krijgsolifant</t>
  </si>
  <si>
    <t>olifantachtig</t>
  </si>
  <si>
    <t>olifantsvogel</t>
  </si>
  <si>
    <t>olifantenstier</t>
  </si>
  <si>
    <t>olifantenpad</t>
  </si>
  <si>
    <t>paradox</t>
  </si>
  <si>
    <t>paradoxaal</t>
  </si>
  <si>
    <t>eritrea</t>
  </si>
  <si>
    <t>testcapaciteit</t>
  </si>
  <si>
    <t>coach</t>
  </si>
  <si>
    <t>koetswerk</t>
  </si>
  <si>
    <t>draagkoets</t>
  </si>
  <si>
    <t>koetsier</t>
  </si>
  <si>
    <t>koetshuis</t>
  </si>
  <si>
    <t>halfkoets</t>
  </si>
  <si>
    <t>postkoets</t>
  </si>
  <si>
    <t>averij</t>
  </si>
  <si>
    <t>boulevard</t>
  </si>
  <si>
    <t>appartement</t>
  </si>
  <si>
    <t>appartementencomplex</t>
  </si>
  <si>
    <t>dweilorkest</t>
  </si>
  <si>
    <t>strijkorkest</t>
  </si>
  <si>
    <t>spray</t>
  </si>
  <si>
    <t>stercatalogus</t>
  </si>
  <si>
    <t>spanjool</t>
  </si>
  <si>
    <t>ensemble</t>
  </si>
  <si>
    <t>vietnamees</t>
  </si>
  <si>
    <t>vietnamoorlog</t>
  </si>
  <si>
    <t>garantie</t>
  </si>
  <si>
    <t>actrice</t>
  </si>
  <si>
    <t>internist</t>
  </si>
  <si>
    <t>canoniek</t>
  </si>
  <si>
    <t>aritmetica</t>
  </si>
  <si>
    <t>balein</t>
  </si>
  <si>
    <t>baleinwalvis</t>
  </si>
  <si>
    <t>baleinen</t>
  </si>
  <si>
    <t>design</t>
  </si>
  <si>
    <t>etnisch</t>
  </si>
  <si>
    <t>etniciteit</t>
  </si>
  <si>
    <t>traumatisch</t>
  </si>
  <si>
    <t>partitie</t>
  </si>
  <si>
    <t>boulanger</t>
  </si>
  <si>
    <t>aubergine</t>
  </si>
  <si>
    <t>papegaai</t>
  </si>
  <si>
    <t>caravan</t>
  </si>
  <si>
    <t>karavaan</t>
  </si>
  <si>
    <t>katholiek</t>
  </si>
  <si>
    <t>elliptisch</t>
  </si>
  <si>
    <t>ellips</t>
  </si>
  <si>
    <t>ellipsoïde</t>
  </si>
  <si>
    <t>ambulance</t>
  </si>
  <si>
    <t>bib</t>
  </si>
  <si>
    <t>bibliobus</t>
  </si>
  <si>
    <t>bieb</t>
  </si>
  <si>
    <t>universiteitsbibliotheek</t>
  </si>
  <si>
    <t>minibibliotheek</t>
  </si>
  <si>
    <t>uganda</t>
  </si>
  <si>
    <t>algoritme</t>
  </si>
  <si>
    <t>apostrof</t>
  </si>
  <si>
    <t>virtuoos</t>
  </si>
  <si>
    <t>sultan</t>
  </si>
  <si>
    <t>sultanshoen</t>
  </si>
  <si>
    <t>sultanaat</t>
  </si>
  <si>
    <t>collectief</t>
  </si>
  <si>
    <t>collectivisme</t>
  </si>
  <si>
    <t>hypotheekrente</t>
  </si>
  <si>
    <t>woekerhypotheek</t>
  </si>
  <si>
    <t>agendaseks</t>
  </si>
  <si>
    <t>agendapunt</t>
  </si>
  <si>
    <t>optiebeurs</t>
  </si>
  <si>
    <t>optie</t>
  </si>
  <si>
    <t>fietstaxi</t>
  </si>
  <si>
    <t>taxichauffeur</t>
  </si>
  <si>
    <t>gorilla</t>
  </si>
  <si>
    <t>ananas</t>
  </si>
  <si>
    <t>nijlpaard</t>
  </si>
  <si>
    <t>dwergnijlpaard</t>
  </si>
  <si>
    <t>maffia</t>
  </si>
  <si>
    <t>migraine</t>
  </si>
  <si>
    <t>chateau migraine</t>
  </si>
  <si>
    <t>equipe</t>
  </si>
  <si>
    <t>oedeem</t>
  </si>
  <si>
    <t>astronomie</t>
  </si>
  <si>
    <t>astronomisch</t>
  </si>
  <si>
    <t>krantenkiosk</t>
  </si>
  <si>
    <t>kiosk</t>
  </si>
  <si>
    <t>kers</t>
  </si>
  <si>
    <t>vocabulaire</t>
  </si>
  <si>
    <t>sesam</t>
  </si>
  <si>
    <t>sesamolie</t>
  </si>
  <si>
    <t>fetisj</t>
  </si>
  <si>
    <t>fanaal</t>
  </si>
  <si>
    <t>sjambok</t>
  </si>
  <si>
    <t>leugenliteratuur</t>
  </si>
  <si>
    <t>schelmenliteratuur</t>
  </si>
  <si>
    <t>literatuuronderzoek</t>
  </si>
  <si>
    <t>streekliteratuur</t>
  </si>
  <si>
    <t>militie</t>
  </si>
  <si>
    <t>cytoskelet</t>
  </si>
  <si>
    <t>skeletspier</t>
  </si>
  <si>
    <t>succes</t>
  </si>
  <si>
    <t>succesvol</t>
  </si>
  <si>
    <t>succesnummer</t>
  </si>
  <si>
    <t>kassucces</t>
  </si>
  <si>
    <t>technologie</t>
  </si>
  <si>
    <t>biotechnologie</t>
  </si>
  <si>
    <t>technologisch</t>
  </si>
  <si>
    <t>jurylid</t>
  </si>
  <si>
    <t>hobby</t>
  </si>
  <si>
    <t>coronacrisis</t>
  </si>
  <si>
    <t>oliecrisis</t>
  </si>
  <si>
    <t>identiteitscrisis</t>
  </si>
  <si>
    <t>eurocrisis</t>
  </si>
  <si>
    <t>makron</t>
  </si>
  <si>
    <t>ironie</t>
  </si>
  <si>
    <t>antilope</t>
  </si>
  <si>
    <t>elandantilope</t>
  </si>
  <si>
    <t>vilajet</t>
  </si>
  <si>
    <t>parenthese</t>
  </si>
  <si>
    <t>cilinder</t>
  </si>
  <si>
    <t>cilindrisch</t>
  </si>
  <si>
    <t>cilindercoördinaten</t>
  </si>
  <si>
    <t>driecilinder</t>
  </si>
  <si>
    <t>zuurstofcilinder</t>
  </si>
  <si>
    <t>maatcilinder</t>
  </si>
  <si>
    <t>cilinderhoed</t>
  </si>
  <si>
    <t>kalander</t>
  </si>
  <si>
    <t>cilinderdeur</t>
  </si>
  <si>
    <t>pyjama</t>
  </si>
  <si>
    <t>docente</t>
  </si>
  <si>
    <t>biefstuksocialist</t>
  </si>
  <si>
    <t>castagnet</t>
  </si>
  <si>
    <t>monoloog</t>
  </si>
  <si>
    <t>conditie</t>
  </si>
  <si>
    <t>fatima</t>
  </si>
  <si>
    <t>periodiek</t>
  </si>
  <si>
    <t>dildo</t>
  </si>
  <si>
    <t>marmelade</t>
  </si>
  <si>
    <t>opiaat</t>
  </si>
  <si>
    <t>opiumpapaver</t>
  </si>
  <si>
    <t>opiumhol</t>
  </si>
  <si>
    <t>opiumschuiver</t>
  </si>
  <si>
    <t>amfioenschuiver</t>
  </si>
  <si>
    <t>diftong</t>
  </si>
  <si>
    <t>diftongeren</t>
  </si>
  <si>
    <t>antenne</t>
  </si>
  <si>
    <t>rederijkersspel</t>
  </si>
  <si>
    <t>istanbul</t>
  </si>
  <si>
    <t>primitief</t>
  </si>
  <si>
    <t>basalt</t>
  </si>
  <si>
    <t>basalten</t>
  </si>
  <si>
    <t>commandocentrale</t>
  </si>
  <si>
    <t>commandocentrum</t>
  </si>
  <si>
    <t>bikini</t>
  </si>
  <si>
    <t>equinox</t>
  </si>
  <si>
    <t>equinoxiaal</t>
  </si>
  <si>
    <t>amfioen</t>
  </si>
  <si>
    <t>confederatie</t>
  </si>
  <si>
    <t>televisie</t>
  </si>
  <si>
    <t>voetbal</t>
  </si>
  <si>
    <t>kanker</t>
  </si>
  <si>
    <t>sexy</t>
  </si>
  <si>
    <t>paspoort</t>
  </si>
  <si>
    <t>essence</t>
  </si>
  <si>
    <t>pointer</t>
  </si>
  <si>
    <t>madam</t>
  </si>
  <si>
    <t>reclame</t>
  </si>
  <si>
    <t>goal</t>
  </si>
  <si>
    <t>maquillage</t>
  </si>
  <si>
    <t>fêteren</t>
  </si>
  <si>
    <t>pose</t>
  </si>
  <si>
    <t>medaille</t>
  </si>
  <si>
    <t>disciplineren</t>
  </si>
  <si>
    <t>surprise</t>
  </si>
  <si>
    <t>factor</t>
  </si>
  <si>
    <t>façade</t>
  </si>
  <si>
    <t>secretaire</t>
  </si>
  <si>
    <t>kassa</t>
  </si>
  <si>
    <t>miljardair</t>
  </si>
  <si>
    <t>hamburger</t>
  </si>
  <si>
    <t>genie</t>
  </si>
  <si>
    <t>geniaal</t>
  </si>
  <si>
    <t>code</t>
  </si>
  <si>
    <t>chanteren</t>
  </si>
  <si>
    <t>trainen</t>
  </si>
  <si>
    <t>rapport</t>
  </si>
  <si>
    <t>rapporteren</t>
  </si>
  <si>
    <t>liter</t>
  </si>
  <si>
    <t>massage</t>
  </si>
  <si>
    <t>douche</t>
  </si>
  <si>
    <t>choqueren</t>
  </si>
  <si>
    <t>kans</t>
  </si>
  <si>
    <t>toilet</t>
  </si>
  <si>
    <t>ballon</t>
  </si>
  <si>
    <t>dossier</t>
  </si>
  <si>
    <t>sandwich</t>
  </si>
  <si>
    <t>condoom</t>
  </si>
  <si>
    <t>blessure</t>
  </si>
  <si>
    <t>socialisme</t>
  </si>
  <si>
    <t>interessant</t>
  </si>
  <si>
    <t>strip</t>
  </si>
  <si>
    <t>saus</t>
  </si>
  <si>
    <t>salaris</t>
  </si>
  <si>
    <t>salto</t>
  </si>
  <si>
    <t>cijfer</t>
  </si>
  <si>
    <t>concert</t>
  </si>
  <si>
    <t>chef</t>
  </si>
  <si>
    <t>panda</t>
  </si>
  <si>
    <t>amber</t>
  </si>
  <si>
    <t>chocolade</t>
  </si>
  <si>
    <t>fakir</t>
  </si>
  <si>
    <t>garçon</t>
  </si>
  <si>
    <t>biefstuk</t>
  </si>
  <si>
    <t>professional</t>
  </si>
  <si>
    <t>rail</t>
  </si>
  <si>
    <t>roman</t>
  </si>
  <si>
    <t>beg</t>
  </si>
  <si>
    <t>sofa</t>
  </si>
  <si>
    <t>kebab</t>
  </si>
  <si>
    <t>minaret</t>
  </si>
  <si>
    <t>baklava</t>
  </si>
  <si>
    <t>yoghurt</t>
  </si>
  <si>
    <t>doedelzak</t>
  </si>
  <si>
    <t>sjabrak</t>
  </si>
  <si>
    <t>hamam</t>
  </si>
  <si>
    <t>ulaan</t>
  </si>
  <si>
    <t>uuskuub</t>
  </si>
  <si>
    <t>pasja</t>
  </si>
  <si>
    <t>pauw</t>
  </si>
  <si>
    <t>wee</t>
  </si>
  <si>
    <t>aambei</t>
  </si>
  <si>
    <t>bridge</t>
  </si>
  <si>
    <t>urdu</t>
  </si>
  <si>
    <t>thee</t>
  </si>
  <si>
    <t>gyros</t>
  </si>
  <si>
    <t>canvas</t>
  </si>
  <si>
    <t>caracal</t>
  </si>
  <si>
    <t>doedelzakspeler</t>
  </si>
  <si>
    <t>zadeljakhals</t>
  </si>
  <si>
    <t>goudjakhals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</si>
</sst>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IFERROR(__xludf.DUMMYFUNCTION("GOOGLETRANSLATE(A2,""nl"",""tr"")"),"şartlı tahliye")</f>
        <v>şartlı tahliye</v>
      </c>
    </row>
    <row r="3">
      <c r="A3" s="3" t="s">
        <v>3</v>
      </c>
      <c r="B3" s="4" t="str">
        <f>IFERROR(__xludf.DUMMYFUNCTION("GOOGLETRANSLATE(A3,""nl"",""tr"")"),"parabolik")</f>
        <v>parabolik</v>
      </c>
    </row>
    <row r="4">
      <c r="A4" s="3" t="s">
        <v>4</v>
      </c>
      <c r="B4" s="4" t="str">
        <f>IFERROR(__xludf.DUMMYFUNCTION("GOOGLETRANSLATE(A4,""nl"",""tr"")"),"parabolik kumul")</f>
        <v>parabolik kumul</v>
      </c>
    </row>
    <row r="5">
      <c r="A5" s="3" t="s">
        <v>5</v>
      </c>
      <c r="B5" s="4" t="str">
        <f>IFERROR(__xludf.DUMMYFUNCTION("GOOGLETRANSLATE(A5,""nl"",""tr"")"),"fedakarlık")</f>
        <v>fedakarlık</v>
      </c>
    </row>
    <row r="6">
      <c r="A6" s="3" t="s">
        <v>6</v>
      </c>
      <c r="B6" s="4" t="str">
        <f>IFERROR(__xludf.DUMMYFUNCTION("GOOGLETRANSLATE(A6,""nl"",""tr"")"),"temel")</f>
        <v>temel</v>
      </c>
    </row>
    <row r="7">
      <c r="A7" s="3" t="s">
        <v>7</v>
      </c>
      <c r="B7" s="4" t="str">
        <f>IFERROR(__xludf.DUMMYFUNCTION("GOOGLETRANSLATE(A7,""nl"",""tr"")"),"varış")</f>
        <v>varış</v>
      </c>
    </row>
    <row r="8">
      <c r="A8" s="3" t="s">
        <v>8</v>
      </c>
      <c r="B8" s="4" t="str">
        <f>IFERROR(__xludf.DUMMYFUNCTION("GOOGLETRANSLATE(A8,""nl"",""tr"")"),"temel")</f>
        <v>temel</v>
      </c>
    </row>
    <row r="9">
      <c r="A9" s="3" t="s">
        <v>9</v>
      </c>
      <c r="B9" s="4" t="str">
        <f>IFERROR(__xludf.DUMMYFUNCTION("GOOGLETRANSLATE(A9,""nl"",""tr"")"),"ilkokul")</f>
        <v>ilkokul</v>
      </c>
    </row>
    <row r="10">
      <c r="A10" s="3" t="s">
        <v>10</v>
      </c>
      <c r="B10" s="4" t="str">
        <f>IFERROR(__xludf.DUMMYFUNCTION("GOOGLETRANSLATE(A10,""nl"",""tr"")"),"ilköğretim")</f>
        <v>ilköğretim</v>
      </c>
    </row>
    <row r="11">
      <c r="A11" s="3" t="s">
        <v>11</v>
      </c>
      <c r="B11" s="4" t="str">
        <f>IFERROR(__xludf.DUMMYFUNCTION("GOOGLETRANSLATE(A11,""nl"",""tr"")"),"baz alınan")</f>
        <v>baz alınan</v>
      </c>
    </row>
    <row r="12">
      <c r="A12" s="3" t="s">
        <v>12</v>
      </c>
      <c r="B12" s="4" t="str">
        <f>IFERROR(__xludf.DUMMYFUNCTION("GOOGLETRANSLATE(A12,""nl"",""tr"")"),"hava üssü")</f>
        <v>hava üssü</v>
      </c>
    </row>
    <row r="13">
      <c r="A13" s="3" t="s">
        <v>13</v>
      </c>
      <c r="B13" s="4" t="str">
        <f>IFERROR(__xludf.DUMMYFUNCTION("GOOGLETRANSLATE(A13,""nl"",""tr"")"),"temel gelir")</f>
        <v>temel gelir</v>
      </c>
    </row>
    <row r="14">
      <c r="A14" s="3" t="s">
        <v>14</v>
      </c>
      <c r="B14" s="4" t="str">
        <f>IFERROR(__xludf.DUMMYFUNCTION("GOOGLETRANSLATE(A14,""nl"",""tr"")"),"roket üssü")</f>
        <v>roket üssü</v>
      </c>
    </row>
    <row r="15">
      <c r="A15" s="3" t="s">
        <v>15</v>
      </c>
      <c r="B15" s="4" t="str">
        <f>IFERROR(__xludf.DUMMYFUNCTION("GOOGLETRANSLATE(A15,""nl"",""tr"")"),"temel doktor")</f>
        <v>temel doktor</v>
      </c>
    </row>
    <row r="16">
      <c r="A16" s="3" t="s">
        <v>16</v>
      </c>
      <c r="B16" s="4" t="str">
        <f>IFERROR(__xludf.DUMMYFUNCTION("GOOGLETRANSLATE(A16,""nl"",""tr"")"),"Temel Anlam")</f>
        <v>Temel Anlam</v>
      </c>
    </row>
    <row r="17">
      <c r="A17" s="3" t="s">
        <v>17</v>
      </c>
      <c r="B17" s="4" t="str">
        <f>IFERROR(__xludf.DUMMYFUNCTION("GOOGLETRANSLATE(A17,""nl"",""tr"")"),"temel dilbilgisi")</f>
        <v>temel dilbilgisi</v>
      </c>
    </row>
    <row r="18">
      <c r="A18" s="3" t="s">
        <v>18</v>
      </c>
      <c r="B18" s="4" t="str">
        <f>IFERROR(__xludf.DUMMYFUNCTION("GOOGLETRANSLATE(A18,""nl"",""tr"")"),"Temel Demokrasi")</f>
        <v>Temel Demokrasi</v>
      </c>
    </row>
    <row r="19">
      <c r="A19" s="3" t="s">
        <v>19</v>
      </c>
      <c r="B19" s="4" t="str">
        <f>IFERROR(__xludf.DUMMYFUNCTION("GOOGLETRANSLATE(A19,""nl"",""tr"")"),"temel demokratik")</f>
        <v>temel demokratik</v>
      </c>
    </row>
    <row r="20">
      <c r="A20" s="3" t="s">
        <v>20</v>
      </c>
      <c r="B20" s="4" t="str">
        <f>IFERROR(__xludf.DUMMYFUNCTION("GOOGLETRANSLATE(A20,""nl"",""tr"")"),"hibe")</f>
        <v>hibe</v>
      </c>
    </row>
    <row r="21">
      <c r="A21" s="3" t="s">
        <v>21</v>
      </c>
      <c r="B21" s="4" t="str">
        <f>IFERROR(__xludf.DUMMYFUNCTION("GOOGLETRANSLATE(A21,""nl"",""tr"")"),"Temel Demokrat")</f>
        <v>Temel Demokrat</v>
      </c>
    </row>
    <row r="22">
      <c r="A22" s="3" t="s">
        <v>22</v>
      </c>
      <c r="B22" s="4" t="str">
        <f>IFERROR(__xludf.DUMMYFUNCTION("GOOGLETRANSLATE(A22,""nl"",""tr"")"),"kafatası")</f>
        <v>kafatası</v>
      </c>
    </row>
    <row r="23">
      <c r="A23" s="3" t="s">
        <v>23</v>
      </c>
      <c r="B23" s="4" t="str">
        <f>IFERROR(__xludf.DUMMYFUNCTION("GOOGLETRANSLATE(A23,""nl"",""tr"")"),"Kontrol")</f>
        <v>Kontrol</v>
      </c>
    </row>
    <row r="24">
      <c r="A24" s="3" t="s">
        <v>24</v>
      </c>
      <c r="B24" s="4" t="str">
        <f>IFERROR(__xludf.DUMMYFUNCTION("GOOGLETRANSLATE(A24,""nl"",""tr"")"),"Kontrol")</f>
        <v>Kontrol</v>
      </c>
    </row>
    <row r="25">
      <c r="A25" s="3" t="s">
        <v>25</v>
      </c>
      <c r="B25" s="4" t="str">
        <f>IFERROR(__xludf.DUMMYFUNCTION("GOOGLETRANSLATE(A25,""nl"",""tr"")"),"Satranç taşı")</f>
        <v>Satranç taşı</v>
      </c>
    </row>
    <row r="26">
      <c r="A26" s="3" t="s">
        <v>26</v>
      </c>
      <c r="B26" s="4" t="str">
        <f>IFERROR(__xludf.DUMMYFUNCTION("GOOGLETRANSLATE(A26,""nl"",""tr"")"),"satranç")</f>
        <v>satranç</v>
      </c>
    </row>
    <row r="27">
      <c r="A27" s="3" t="s">
        <v>27</v>
      </c>
      <c r="B27" s="4" t="str">
        <f>IFERROR(__xludf.DUMMYFUNCTION("GOOGLETRANSLATE(A27,""nl"",""tr"")"),"Satranç oyuncusu")</f>
        <v>Satranç oyuncusu</v>
      </c>
    </row>
    <row r="28">
      <c r="A28" s="3" t="s">
        <v>28</v>
      </c>
      <c r="B28" s="4" t="str">
        <f>IFERROR(__xludf.DUMMYFUNCTION("GOOGLETRANSLATE(A28,""nl"",""tr"")"),"gezgin")</f>
        <v>gezgin</v>
      </c>
    </row>
    <row r="29">
      <c r="A29" s="3" t="s">
        <v>29</v>
      </c>
      <c r="B29" s="4" t="str">
        <f>IFERROR(__xludf.DUMMYFUNCTION("GOOGLETRANSLATE(A29,""nl"",""tr"")"),"satranç tahtası")</f>
        <v>satranç tahtası</v>
      </c>
    </row>
    <row r="30">
      <c r="A30" s="3" t="s">
        <v>30</v>
      </c>
      <c r="B30" s="4" t="str">
        <f>IFERROR(__xludf.DUMMYFUNCTION("GOOGLETRANSLATE(A30,""nl"",""tr"")"),"satranç")</f>
        <v>satranç</v>
      </c>
    </row>
    <row r="31">
      <c r="A31" s="3" t="s">
        <v>31</v>
      </c>
      <c r="B31" s="4" t="str">
        <f>IFERROR(__xludf.DUMMYFUNCTION("GOOGLETRANSLATE(A31,""nl"",""tr"")"),"eşzamanlı satranç")</f>
        <v>eşzamanlı satranç</v>
      </c>
    </row>
    <row r="32">
      <c r="A32" s="3" t="s">
        <v>32</v>
      </c>
      <c r="B32" s="4" t="str">
        <f>IFERROR(__xludf.DUMMYFUNCTION("GOOGLETRANSLATE(A32,""nl"",""tr"")"),"Servis Kontrolü")</f>
        <v>Servis Kontrolü</v>
      </c>
    </row>
    <row r="33">
      <c r="A33" s="3" t="s">
        <v>33</v>
      </c>
      <c r="B33" s="4" t="str">
        <f>IFERROR(__xludf.DUMMYFUNCTION("GOOGLETRANSLATE(A33,""nl"",""tr"")"),"çek defteri")</f>
        <v>çek defteri</v>
      </c>
    </row>
    <row r="34">
      <c r="A34" s="3" t="s">
        <v>34</v>
      </c>
      <c r="B34" s="4" t="str">
        <f>IFERROR(__xludf.DUMMYFUNCTION("GOOGLETRANSLATE(A34,""nl"",""tr"")"),"Kontrol")</f>
        <v>Kontrol</v>
      </c>
    </row>
    <row r="35">
      <c r="A35" s="3" t="s">
        <v>35</v>
      </c>
      <c r="B35" s="4" t="str">
        <f>IFERROR(__xludf.DUMMYFUNCTION("GOOGLETRANSLATE(A35,""nl"",""tr"")"),"değer kontrolü")</f>
        <v>değer kontrolü</v>
      </c>
    </row>
    <row r="36">
      <c r="A36" s="3" t="s">
        <v>36</v>
      </c>
      <c r="B36" s="4" t="str">
        <f>IFERROR(__xludf.DUMMYFUNCTION("GOOGLETRANSLATE(A36,""nl"",""tr"")"),"Banka Kontrolü")</f>
        <v>Banka Kontrolü</v>
      </c>
    </row>
    <row r="37">
      <c r="A37" s="3" t="s">
        <v>37</v>
      </c>
      <c r="B37" s="4" t="str">
        <f>IFERROR(__xludf.DUMMYFUNCTION("GOOGLETRANSLATE(A37,""nl"",""tr"")"),"yemek kuponu")</f>
        <v>yemek kuponu</v>
      </c>
    </row>
    <row r="38">
      <c r="A38" s="3" t="s">
        <v>38</v>
      </c>
      <c r="B38" s="4" t="str">
        <f>IFERROR(__xludf.DUMMYFUNCTION("GOOGLETRANSLATE(A38,""nl"",""tr"")"),"eko -cheque")</f>
        <v>eko -cheque</v>
      </c>
    </row>
    <row r="39">
      <c r="A39" s="3" t="s">
        <v>39</v>
      </c>
      <c r="B39" s="4" t="str">
        <f>IFERROR(__xludf.DUMMYFUNCTION("GOOGLETRANSLATE(A39,""nl"",""tr"")"),"göğüs ustası")</f>
        <v>göğüs ustası</v>
      </c>
    </row>
    <row r="40">
      <c r="A40" s="3" t="s">
        <v>40</v>
      </c>
      <c r="B40" s="4" t="str">
        <f>IFERROR(__xludf.DUMMYFUNCTION("GOOGLETRANSLATE(A40,""nl"",""tr"")"),"yazışma satranç")</f>
        <v>yazışma satranç</v>
      </c>
    </row>
    <row r="41">
      <c r="A41" s="3" t="s">
        <v>41</v>
      </c>
      <c r="B41" s="4" t="str">
        <f>IFERROR(__xludf.DUMMYFUNCTION("GOOGLETRANSLATE(A41,""nl"",""tr"")"),"satranç")</f>
        <v>satranç</v>
      </c>
    </row>
    <row r="42">
      <c r="A42" s="3" t="s">
        <v>42</v>
      </c>
      <c r="B42" s="4" t="str">
        <f>IFERROR(__xludf.DUMMYFUNCTION("GOOGLETRANSLATE(A42,""nl"",""tr"")"),"paragraf")</f>
        <v>paragraf</v>
      </c>
    </row>
    <row r="43">
      <c r="A43" s="3" t="s">
        <v>43</v>
      </c>
      <c r="B43" s="4" t="str">
        <f>IFERROR(__xludf.DUMMYFUNCTION("GOOGLETRANSLATE(A43,""nl"",""tr"")"),"broş")</f>
        <v>broş</v>
      </c>
    </row>
    <row r="44">
      <c r="A44" s="3" t="s">
        <v>44</v>
      </c>
      <c r="B44" s="4" t="str">
        <f>IFERROR(__xludf.DUMMYFUNCTION("GOOGLETRANSLATE(A44,""nl"",""tr"")"),"Güveç")</f>
        <v>Güveç</v>
      </c>
    </row>
    <row r="45">
      <c r="A45" s="3" t="s">
        <v>45</v>
      </c>
      <c r="B45" s="4" t="str">
        <f>IFERROR(__xludf.DUMMYFUNCTION("GOOGLETRANSLATE(A45,""nl"",""tr"")"),"zirve ateşi")</f>
        <v>zirve ateşi</v>
      </c>
    </row>
    <row r="46">
      <c r="A46" s="3" t="s">
        <v>46</v>
      </c>
      <c r="B46" s="4" t="str">
        <f>IFERROR(__xludf.DUMMYFUNCTION("GOOGLETRANSLATE(A46,""nl"",""tr"")"),"tifo")</f>
        <v>tifo</v>
      </c>
    </row>
    <row r="47">
      <c r="A47" s="3" t="s">
        <v>47</v>
      </c>
      <c r="B47" s="4" t="str">
        <f>IFERROR(__xludf.DUMMYFUNCTION("GOOGLETRANSLATE(A47,""nl"",""tr"")"),"Optyphen")</f>
        <v>Optyphen</v>
      </c>
    </row>
    <row r="48">
      <c r="A48" s="3" t="s">
        <v>48</v>
      </c>
      <c r="B48" s="4" t="str">
        <f>IFERROR(__xludf.DUMMYFUNCTION("GOOGLETRANSLATE(A48,""nl"",""tr"")"),"tifli")</f>
        <v>tifli</v>
      </c>
    </row>
    <row r="49">
      <c r="A49" s="3" t="s">
        <v>49</v>
      </c>
      <c r="B49" s="4" t="str">
        <f>IFERROR(__xludf.DUMMYFUNCTION("GOOGLETRANSLATE(A49,""nl"",""tr"")"),"tifo salgını")</f>
        <v>tifo salgını</v>
      </c>
    </row>
    <row r="50">
      <c r="A50" s="3" t="s">
        <v>50</v>
      </c>
      <c r="B50" s="4" t="str">
        <f>IFERROR(__xludf.DUMMYFUNCTION("GOOGLETRANSLATE(A50,""nl"",""tr"")"),"kül")</f>
        <v>kül</v>
      </c>
    </row>
    <row r="51">
      <c r="A51" s="3" t="s">
        <v>51</v>
      </c>
      <c r="B51" s="4" t="str">
        <f>IFERROR(__xludf.DUMMYFUNCTION("GOOGLETRANSLATE(A51,""nl"",""tr"")"),"Porto şarabı")</f>
        <v>Porto şarabı</v>
      </c>
    </row>
    <row r="52">
      <c r="A52" s="3" t="s">
        <v>52</v>
      </c>
      <c r="B52" s="4" t="str">
        <f>IFERROR(__xludf.DUMMYFUNCTION("GOOGLETRANSLATE(A52,""nl"",""tr"")"),"geçit")</f>
        <v>geçit</v>
      </c>
    </row>
    <row r="53">
      <c r="A53" s="3" t="s">
        <v>53</v>
      </c>
      <c r="B53" s="4" t="str">
        <f>IFERROR(__xludf.DUMMYFUNCTION("GOOGLETRANSLATE(A53,""nl"",""tr"")"),"şehir kapısı")</f>
        <v>şehir kapısı</v>
      </c>
    </row>
    <row r="54">
      <c r="A54" s="3" t="s">
        <v>54</v>
      </c>
      <c r="B54" s="4" t="str">
        <f>IFERROR(__xludf.DUMMYFUNCTION("GOOGLETRANSLATE(A54,""nl"",""tr"")"),"portcullis")</f>
        <v>portcullis</v>
      </c>
    </row>
    <row r="55">
      <c r="A55" s="3" t="s">
        <v>55</v>
      </c>
      <c r="B55" s="4" t="str">
        <f>IFERROR(__xludf.DUMMYFUNCTION("GOOGLETRANSLATE(A55,""nl"",""tr"")"),"Terpoorten")</f>
        <v>Terpoorten</v>
      </c>
    </row>
    <row r="56">
      <c r="A56" s="3" t="s">
        <v>56</v>
      </c>
      <c r="B56" s="4" t="str">
        <f>IFERROR(__xludf.DUMMYFUNCTION("GOOGLETRANSLATE(A56,""nl"",""tr"")"),"Sint Maartenspoort")</f>
        <v>Sint Maartenspoort</v>
      </c>
    </row>
    <row r="57">
      <c r="A57" s="3" t="s">
        <v>57</v>
      </c>
      <c r="B57" s="4" t="str">
        <f>IFERROR(__xludf.DUMMYFUNCTION("GOOGLETRANSLATE(A57,""nl"",""tr"")"),"Brusselsepoort")</f>
        <v>Brusselsepoort</v>
      </c>
    </row>
    <row r="58">
      <c r="A58" s="3" t="s">
        <v>58</v>
      </c>
      <c r="B58" s="4" t="str">
        <f>IFERROR(__xludf.DUMMYFUNCTION("GOOGLETRANSLATE(A58,""nl"",""tr"")"),"Boschpoort")</f>
        <v>Boschpoort</v>
      </c>
    </row>
    <row r="59">
      <c r="A59" s="3" t="s">
        <v>59</v>
      </c>
      <c r="B59" s="4" t="str">
        <f>IFERROR(__xludf.DUMMYFUNCTION("GOOGLETRANSLATE(A59,""nl"",""tr"")"),"Wyckerpoort")</f>
        <v>Wyckerpoort</v>
      </c>
    </row>
    <row r="60">
      <c r="A60" s="3" t="s">
        <v>60</v>
      </c>
      <c r="B60" s="4" t="str">
        <f>IFERROR(__xludf.DUMMYFUNCTION("GOOGLETRANSLATE(A60,""nl"",""tr"")"),"fakir")</f>
        <v>fakir</v>
      </c>
    </row>
    <row r="61">
      <c r="A61" s="3" t="s">
        <v>61</v>
      </c>
      <c r="B61" s="4" t="str">
        <f>IFERROR(__xludf.DUMMYFUNCTION("GOOGLETRANSLATE(A61,""nl"",""tr"")"),"Maaspoort")</f>
        <v>Maaspoort</v>
      </c>
    </row>
    <row r="62">
      <c r="A62" s="3" t="s">
        <v>62</v>
      </c>
      <c r="B62" s="4" t="str">
        <f>IFERROR(__xludf.DUMMYFUNCTION("GOOGLETRANSLATE(A62,""nl"",""tr"")"),"ev kapısı")</f>
        <v>ev kapısı</v>
      </c>
    </row>
    <row r="63">
      <c r="A63" s="3" t="s">
        <v>63</v>
      </c>
      <c r="B63" s="4" t="str">
        <f>IFERROR(__xludf.DUMMYFUNCTION("GOOGLETRANSLATE(A63,""nl"",""tr"")"),"bekçi")</f>
        <v>bekçi</v>
      </c>
    </row>
    <row r="64">
      <c r="A64" s="3" t="s">
        <v>64</v>
      </c>
      <c r="B64" s="4" t="str">
        <f>IFERROR(__xludf.DUMMYFUNCTION("GOOGLETRANSLATE(A64,""nl"",""tr"")"),"bükülme")</f>
        <v>bükülme</v>
      </c>
    </row>
    <row r="65">
      <c r="A65" s="3" t="s">
        <v>65</v>
      </c>
      <c r="B65" s="4" t="str">
        <f>IFERROR(__xludf.DUMMYFUNCTION("GOOGLETRANSLATE(A65,""nl"",""tr"")"),"kesilmiş sütün suyu")</f>
        <v>kesilmiş sütün suyu</v>
      </c>
    </row>
    <row r="66">
      <c r="A66" s="3" t="s">
        <v>66</v>
      </c>
      <c r="B66" s="4" t="str">
        <f>IFERROR(__xludf.DUMMYFUNCTION("GOOGLETRANSLATE(A66,""nl"",""tr"")"),"geçit")</f>
        <v>geçit</v>
      </c>
    </row>
    <row r="67">
      <c r="A67" s="3" t="s">
        <v>67</v>
      </c>
      <c r="B67" s="4" t="str">
        <f>IFERROR(__xludf.DUMMYFUNCTION("GOOGLETRANSLATE(A67,""nl"",""tr"")"),"geçit")</f>
        <v>geçit</v>
      </c>
    </row>
    <row r="68">
      <c r="A68" s="3" t="s">
        <v>68</v>
      </c>
      <c r="B68" s="4" t="str">
        <f>IFERROR(__xludf.DUMMYFUNCTION("GOOGLETRANSLATE(A68,""nl"",""tr"")"),"fabrika kapısı")</f>
        <v>fabrika kapısı</v>
      </c>
    </row>
    <row r="69">
      <c r="A69" s="3" t="s">
        <v>69</v>
      </c>
      <c r="B69" s="4" t="str">
        <f>IFERROR(__xludf.DUMMYFUNCTION("GOOGLETRANSLATE(A69,""nl"",""tr"")"),"flow")</f>
        <v>flow</v>
      </c>
    </row>
    <row r="70">
      <c r="A70" s="3" t="s">
        <v>70</v>
      </c>
      <c r="B70" s="4" t="str">
        <f>IFERROR(__xludf.DUMMYFUNCTION("GOOGLETRANSLATE(A70,""nl"",""tr"")"),"soykırım")</f>
        <v>soykırım</v>
      </c>
    </row>
    <row r="71">
      <c r="A71" s="3" t="s">
        <v>71</v>
      </c>
      <c r="B71" s="4" t="str">
        <f>IFERROR(__xludf.DUMMYFUNCTION("GOOGLETRANSLATE(A71,""nl"",""tr"")"),"sadece")</f>
        <v>sadece</v>
      </c>
    </row>
    <row r="72">
      <c r="A72" s="3" t="s">
        <v>72</v>
      </c>
      <c r="B72" s="4" t="str">
        <f>IFERROR(__xludf.DUMMYFUNCTION("GOOGLETRANSLATE(A72,""nl"",""tr"")"),"retina")</f>
        <v>retina</v>
      </c>
    </row>
    <row r="73">
      <c r="A73" s="3" t="s">
        <v>73</v>
      </c>
      <c r="B73" s="4" t="str">
        <f>IFERROR(__xludf.DUMMYFUNCTION("GOOGLETRANSLATE(A73,""nl"",""tr"")"),"düzenlilik")</f>
        <v>düzenlilik</v>
      </c>
    </row>
    <row r="74">
      <c r="A74" s="3" t="s">
        <v>74</v>
      </c>
      <c r="B74" s="4" t="str">
        <f>IFERROR(__xludf.DUMMYFUNCTION("GOOGLETRANSLATE(A74,""nl"",""tr"")"),"Sineklik")</f>
        <v>Sineklik</v>
      </c>
    </row>
    <row r="75">
      <c r="A75" s="3" t="s">
        <v>75</v>
      </c>
      <c r="B75" s="4" t="str">
        <f>IFERROR(__xludf.DUMMYFUNCTION("GOOGLETRANSLATE(A75,""nl"",""tr"")"),"ağ")</f>
        <v>ağ</v>
      </c>
    </row>
    <row r="76">
      <c r="A76" s="3" t="s">
        <v>76</v>
      </c>
      <c r="B76" s="4" t="str">
        <f>IFERROR(__xludf.DUMMYFUNCTION("GOOGLETRANSLATE(A76,""nl"",""tr"")"),"iz")</f>
        <v>iz</v>
      </c>
    </row>
    <row r="77">
      <c r="A77" s="3" t="s">
        <v>77</v>
      </c>
      <c r="B77" s="4" t="str">
        <f>IFERROR(__xludf.DUMMYFUNCTION("GOOGLETRANSLATE(A77,""nl"",""tr"")"),"Net tarafsızlık")</f>
        <v>Net tarafsızlık</v>
      </c>
    </row>
    <row r="78">
      <c r="A78" s="3" t="s">
        <v>78</v>
      </c>
      <c r="B78" s="4" t="str">
        <f>IFERROR(__xludf.DUMMYFUNCTION("GOOGLETRANSLATE(A78,""nl"",""tr"")"),"Kelebek Ağı")</f>
        <v>Kelebek Ağı</v>
      </c>
    </row>
    <row r="79">
      <c r="A79" s="3" t="s">
        <v>79</v>
      </c>
      <c r="B79" s="4" t="str">
        <f>IFERROR(__xludf.DUMMYFUNCTION("GOOGLETRANSLATE(A79,""nl"",""tr"")"),"alan kodu")</f>
        <v>alan kodu</v>
      </c>
    </row>
    <row r="80">
      <c r="A80" s="3" t="s">
        <v>80</v>
      </c>
      <c r="B80" s="4" t="str">
        <f>IFERROR(__xludf.DUMMYFUNCTION("GOOGLETRANSLATE(A80,""nl"",""tr"")"),"karayolu ağı")</f>
        <v>karayolu ağı</v>
      </c>
    </row>
    <row r="81">
      <c r="A81" s="3" t="s">
        <v>81</v>
      </c>
      <c r="B81" s="4" t="str">
        <f>IFERROR(__xludf.DUMMYFUNCTION("GOOGLETRANSLATE(A81,""nl"",""tr"")"),"net çorap")</f>
        <v>net çorap</v>
      </c>
    </row>
    <row r="82">
      <c r="A82" s="3" t="s">
        <v>82</v>
      </c>
      <c r="B82" s="4" t="str">
        <f>IFERROR(__xludf.DUMMYFUNCTION("GOOGLETRANSLATE(A82,""nl"",""tr"")"),"Demiryolu ağı")</f>
        <v>Demiryolu ağı</v>
      </c>
    </row>
    <row r="83">
      <c r="A83" s="3" t="s">
        <v>83</v>
      </c>
      <c r="B83" s="4" t="str">
        <f>IFERROR(__xludf.DUMMYFUNCTION("GOOGLETRANSLATE(A83,""nl"",""tr"")"),"-i")</f>
        <v>-i</v>
      </c>
    </row>
    <row r="84">
      <c r="A84" s="3" t="s">
        <v>84</v>
      </c>
      <c r="B84" s="4" t="str">
        <f>IFERROR(__xludf.DUMMYFUNCTION("GOOGLETRANSLATE(A84,""nl"",""tr"")"),"-İw")</f>
        <v>-İw</v>
      </c>
    </row>
    <row r="85">
      <c r="A85" s="3" t="s">
        <v>85</v>
      </c>
      <c r="B85" s="4" t="str">
        <f>IFERROR(__xludf.DUMMYFUNCTION("GOOGLETRANSLATE(A85,""nl"",""tr"")"),"bolus")</f>
        <v>bolus</v>
      </c>
    </row>
    <row r="86">
      <c r="A86" s="3" t="s">
        <v>86</v>
      </c>
      <c r="B86" s="4" t="str">
        <f>IFERROR(__xludf.DUMMYFUNCTION("GOOGLETRANSLATE(A86,""nl"",""tr"")"),"Bull -Tendon")</f>
        <v>Bull -Tendon</v>
      </c>
    </row>
    <row r="87">
      <c r="A87" s="3" t="s">
        <v>87</v>
      </c>
      <c r="B87" s="4" t="str">
        <f>IFERROR(__xludf.DUMMYFUNCTION("GOOGLETRANSLATE(A87,""nl"",""tr"")"),"mermi")</f>
        <v>mermi</v>
      </c>
    </row>
    <row r="88">
      <c r="A88" s="3" t="s">
        <v>88</v>
      </c>
      <c r="B88" s="4" t="str">
        <f>IFERROR(__xludf.DUMMYFUNCTION("GOOGLETRANSLATE(A88,""nl"",""tr"")"),"Bulos")</f>
        <v>Bulos</v>
      </c>
    </row>
    <row r="89">
      <c r="A89" s="3" t="s">
        <v>89</v>
      </c>
      <c r="B89" s="4" t="str">
        <f>IFERROR(__xludf.DUMMYFUNCTION("GOOGLETRANSLATE(A89,""nl"",""tr"")"),"mermi tendonu")</f>
        <v>mermi tendonu</v>
      </c>
    </row>
    <row r="90">
      <c r="A90" s="3" t="s">
        <v>90</v>
      </c>
      <c r="B90" s="4" t="str">
        <f>IFERROR(__xludf.DUMMYFUNCTION("GOOGLETRANSLATE(A90,""nl"",""tr"")"),"boktan")</f>
        <v>boktan</v>
      </c>
    </row>
    <row r="91">
      <c r="A91" s="3" t="s">
        <v>91</v>
      </c>
      <c r="B91" s="4" t="str">
        <f>IFERROR(__xludf.DUMMYFUNCTION("GOOGLETRANSLATE(A91,""nl"",""tr"")"),"bulleboer")</f>
        <v>bulleboer</v>
      </c>
    </row>
    <row r="92">
      <c r="A92" s="3" t="s">
        <v>92</v>
      </c>
      <c r="B92" s="4" t="str">
        <f>IFERROR(__xludf.DUMMYFUNCTION("GOOGLETRANSLATE(A92,""nl"",""tr"")"),"kabadayı")</f>
        <v>kabadayı</v>
      </c>
    </row>
    <row r="93">
      <c r="A93" s="3" t="s">
        <v>93</v>
      </c>
      <c r="B93" s="4" t="str">
        <f>IFERROR(__xludf.DUMMYFUNCTION("GOOGLETRANSLATE(A93,""nl"",""tr"")"),"bowling")</f>
        <v>bowling</v>
      </c>
    </row>
    <row r="94">
      <c r="A94" s="3" t="s">
        <v>94</v>
      </c>
      <c r="B94" s="4" t="str">
        <f>IFERROR(__xludf.DUMMYFUNCTION("GOOGLETRANSLATE(A94,""nl"",""tr"")"),"saçmalık")</f>
        <v>saçmalık</v>
      </c>
    </row>
    <row r="95">
      <c r="A95" s="3" t="s">
        <v>95</v>
      </c>
      <c r="B95" s="4" t="str">
        <f>IFERROR(__xludf.DUMMYFUNCTION("GOOGLETRANSLATE(A95,""nl"",""tr"")"),"bobin")</f>
        <v>bobin</v>
      </c>
    </row>
    <row r="96">
      <c r="A96" s="3" t="s">
        <v>96</v>
      </c>
      <c r="B96" s="4" t="str">
        <f>IFERROR(__xludf.DUMMYFUNCTION("GOOGLETRANSLATE(A96,""nl"",""tr"")"),"Şampanya")</f>
        <v>Şampanya</v>
      </c>
    </row>
    <row r="97">
      <c r="A97" s="3" t="s">
        <v>97</v>
      </c>
      <c r="B97" s="4" t="str">
        <f>IFERROR(__xludf.DUMMYFUNCTION("GOOGLETRANSLATE(A97,""nl"",""tr"")"),"şampiyon")</f>
        <v>şampiyon</v>
      </c>
    </row>
    <row r="98">
      <c r="A98" s="3" t="s">
        <v>98</v>
      </c>
      <c r="B98" s="4" t="str">
        <f>IFERROR(__xludf.DUMMYFUNCTION("GOOGLETRANSLATE(A98,""nl"",""tr"")"),"kampanya")</f>
        <v>kampanya</v>
      </c>
    </row>
    <row r="99">
      <c r="A99" s="3" t="s">
        <v>99</v>
      </c>
      <c r="B99" s="4" t="str">
        <f>IFERROR(__xludf.DUMMYFUNCTION("GOOGLETRANSLATE(A99,""nl"",""tr"")"),"toplama kampı")</f>
        <v>toplama kampı</v>
      </c>
    </row>
    <row r="100">
      <c r="A100" s="3" t="s">
        <v>100</v>
      </c>
      <c r="B100" s="4" t="str">
        <f>IFERROR(__xludf.DUMMYFUNCTION("GOOGLETRANSLATE(A100,""nl"",""tr"")"),"kamp")</f>
        <v>kamp</v>
      </c>
    </row>
    <row r="101">
      <c r="A101" s="3" t="s">
        <v>101</v>
      </c>
      <c r="B101" s="4" t="str">
        <f>IFERROR(__xludf.DUMMYFUNCTION("GOOGLETRANSLATE(A101,""nl"",""tr"")"),"kamp ateşi")</f>
        <v>kamp ateşi</v>
      </c>
    </row>
    <row r="102">
      <c r="A102" s="3" t="s">
        <v>102</v>
      </c>
      <c r="B102" s="4" t="str">
        <f>IFERROR(__xludf.DUMMYFUNCTION("GOOGLETRANSLATE(A102,""nl"",""tr"")"),"Ordu Kampı")</f>
        <v>Ordu Kampı</v>
      </c>
    </row>
    <row r="103">
      <c r="A103" s="3" t="s">
        <v>103</v>
      </c>
      <c r="B103" s="4" t="str">
        <f>IFERROR(__xludf.DUMMYFUNCTION("GOOGLETRANSLATE(A103,""nl"",""tr"")"),"imha kampı")</f>
        <v>imha kampı</v>
      </c>
    </row>
    <row r="104">
      <c r="A104" s="3" t="s">
        <v>104</v>
      </c>
      <c r="B104" s="4" t="str">
        <f>IFERROR(__xludf.DUMMYFUNCTION("GOOGLETRANSLATE(A104,""nl"",""tr"")"),"yetenekli")</f>
        <v>yetenekli</v>
      </c>
    </row>
    <row r="105">
      <c r="A105" s="3" t="s">
        <v>105</v>
      </c>
      <c r="B105" s="4" t="str">
        <f>IFERROR(__xludf.DUMMYFUNCTION("GOOGLETRANSLATE(A105,""nl"",""tr"")"),"uçuş kampı")</f>
        <v>uçuş kampı</v>
      </c>
    </row>
    <row r="106">
      <c r="A106" s="3" t="s">
        <v>106</v>
      </c>
      <c r="B106" s="4" t="str">
        <f>IFERROR(__xludf.DUMMYFUNCTION("GOOGLETRANSLATE(A106,""nl"",""tr"")"),"Japon kampı")</f>
        <v>Japon kampı</v>
      </c>
    </row>
    <row r="107">
      <c r="A107" s="3" t="s">
        <v>107</v>
      </c>
      <c r="B107" s="4" t="str">
        <f>IFERROR(__xludf.DUMMYFUNCTION("GOOGLETRANSLATE(A107,""nl"",""tr"")"),"iki -kamp")</f>
        <v>iki -kamp</v>
      </c>
    </row>
    <row r="108">
      <c r="A108" s="3" t="s">
        <v>108</v>
      </c>
      <c r="B108" s="4" t="str">
        <f>IFERROR(__xludf.DUMMYFUNCTION("GOOGLETRANSLATE(A108,""nl"",""tr"")"),"prens kampı")</f>
        <v>prens kampı</v>
      </c>
    </row>
    <row r="109">
      <c r="A109" s="3" t="s">
        <v>109</v>
      </c>
      <c r="B109" s="4" t="str">
        <f>IFERROR(__xludf.DUMMYFUNCTION("GOOGLETRANSLATE(A109,""nl"",""tr"")"),"Harskamp")</f>
        <v>Harskamp</v>
      </c>
    </row>
    <row r="110">
      <c r="A110" s="3" t="s">
        <v>110</v>
      </c>
      <c r="B110" s="4" t="str">
        <f>IFERROR(__xludf.DUMMYFUNCTION("GOOGLETRANSLATE(A110,""nl"",""tr"")"),"Kolonya kampı")</f>
        <v>Kolonya kampı</v>
      </c>
    </row>
    <row r="111">
      <c r="A111" s="3" t="s">
        <v>111</v>
      </c>
      <c r="B111" s="4" t="str">
        <f>IFERROR(__xludf.DUMMYFUNCTION("GOOGLETRANSLATE(A111,""nl"",""tr"")"),"tatil kampı")</f>
        <v>tatil kampı</v>
      </c>
    </row>
    <row r="112">
      <c r="A112" s="3" t="s">
        <v>112</v>
      </c>
      <c r="B112" s="4" t="str">
        <f>IFERROR(__xludf.DUMMYFUNCTION("GOOGLETRANSLATE(A112,""nl"",""tr"")"),"kamp evi")</f>
        <v>kamp evi</v>
      </c>
    </row>
    <row r="113">
      <c r="A113" s="3" t="s">
        <v>113</v>
      </c>
      <c r="B113" s="4" t="str">
        <f>IFERROR(__xludf.DUMMYFUNCTION("GOOGLETRANSLATE(A113,""nl"",""tr"")"),"tavşan kampı")</f>
        <v>tavşan kampı</v>
      </c>
    </row>
    <row r="114">
      <c r="A114" s="3" t="s">
        <v>114</v>
      </c>
      <c r="B114" s="4" t="str">
        <f>IFERROR(__xludf.DUMMYFUNCTION("GOOGLETRANSLATE(A114,""nl"",""tr"")"),"geyik kampı")</f>
        <v>geyik kampı</v>
      </c>
    </row>
    <row r="115">
      <c r="A115" s="3" t="s">
        <v>115</v>
      </c>
      <c r="B115" s="4" t="str">
        <f>IFERROR(__xludf.DUMMYFUNCTION("GOOGLETRANSLATE(A115,""nl"",""tr"")"),"Greffelkamp")</f>
        <v>Greffelkamp</v>
      </c>
    </row>
    <row r="116">
      <c r="A116" s="3" t="s">
        <v>116</v>
      </c>
      <c r="B116" s="4" t="str">
        <f>IFERROR(__xludf.DUMMYFUNCTION("GOOGLETRANSLATE(A116,""nl"",""tr"")"),"mülteci kampı")</f>
        <v>mülteci kampı</v>
      </c>
    </row>
    <row r="117">
      <c r="A117" s="3" t="s">
        <v>117</v>
      </c>
      <c r="B117" s="4" t="str">
        <f>IFERROR(__xludf.DUMMYFUNCTION("GOOGLETRANSLATE(A117,""nl"",""tr"")"),"Heeswijkse kampen")</f>
        <v>Heeswijkse kampen</v>
      </c>
    </row>
    <row r="118">
      <c r="A118" s="3" t="s">
        <v>118</v>
      </c>
      <c r="B118" s="4" t="str">
        <f>IFERROR(__xludf.DUMMYFUNCTION("GOOGLETRANSLATE(A118,""nl"",""tr"")"),"keçi kampı")</f>
        <v>keçi kampı</v>
      </c>
    </row>
    <row r="119">
      <c r="A119" s="3" t="s">
        <v>119</v>
      </c>
      <c r="B119" s="4" t="str">
        <f>IFERROR(__xludf.DUMMYFUNCTION("GOOGLETRANSLATE(A119,""nl"",""tr"")"),"toplama kampı")</f>
        <v>toplama kampı</v>
      </c>
    </row>
    <row r="120">
      <c r="A120" s="3" t="s">
        <v>120</v>
      </c>
      <c r="B120" s="4" t="str">
        <f>IFERROR(__xludf.DUMMYFUNCTION("GOOGLETRANSLATE(A120,""nl"",""tr"")"),"ceza kampı")</f>
        <v>ceza kampı</v>
      </c>
    </row>
    <row r="121">
      <c r="A121" s="3" t="s">
        <v>121</v>
      </c>
      <c r="B121" s="4" t="str">
        <f>IFERROR(__xludf.DUMMYFUNCTION("GOOGLETRANSLATE(A121,""nl"",""tr"")"),"Alt -Kamplar")</f>
        <v>Alt -Kamplar</v>
      </c>
    </row>
    <row r="122">
      <c r="A122" s="3" t="s">
        <v>122</v>
      </c>
      <c r="B122" s="4" t="str">
        <f>IFERROR(__xludf.DUMMYFUNCTION("GOOGLETRANSLATE(A122,""nl"",""tr"")"),"Pandelaarse Kampen")</f>
        <v>Pandelaarse Kampen</v>
      </c>
    </row>
    <row r="123">
      <c r="A123" s="3" t="s">
        <v>123</v>
      </c>
      <c r="B123" s="4" t="str">
        <f>IFERROR(__xludf.DUMMYFUNCTION("GOOGLETRANSLATE(A123,""nl"",""tr"")"),"Meliene Kampı")</f>
        <v>Meliene Kampı</v>
      </c>
    </row>
    <row r="124">
      <c r="A124" s="3" t="s">
        <v>124</v>
      </c>
      <c r="B124" s="4" t="str">
        <f>IFERROR(__xludf.DUMMYFUNCTION("GOOGLETRANSLATE(A124,""nl"",""tr"")"),"horoz")</f>
        <v>horoz</v>
      </c>
    </row>
    <row r="125">
      <c r="A125" s="3" t="s">
        <v>125</v>
      </c>
      <c r="B125" s="4" t="str">
        <f>IFERROR(__xludf.DUMMYFUNCTION("GOOGLETRANSLATE(A125,""nl"",""tr"")"),"Hagenkamp")</f>
        <v>Hagenkamp</v>
      </c>
    </row>
    <row r="126">
      <c r="A126" s="3" t="s">
        <v>126</v>
      </c>
      <c r="B126" s="4" t="str">
        <f>IFERROR(__xludf.DUMMYFUNCTION("GOOGLETRANSLATE(A126,""nl"",""tr"")"),"Kemp")</f>
        <v>Kemp</v>
      </c>
    </row>
    <row r="127">
      <c r="A127" s="3" t="s">
        <v>127</v>
      </c>
      <c r="B127" s="4" t="str">
        <f>IFERROR(__xludf.DUMMYFUNCTION("GOOGLETRANSLATE(A127,""nl"",""tr"")"),"Steenkamp")</f>
        <v>Steenkamp</v>
      </c>
    </row>
    <row r="128">
      <c r="A128" s="3" t="s">
        <v>128</v>
      </c>
      <c r="B128" s="4" t="str">
        <f>IFERROR(__xludf.DUMMYFUNCTION("GOOGLETRANSLATE(A128,""nl"",""tr"")"),"kol")</f>
        <v>kol</v>
      </c>
    </row>
    <row r="129">
      <c r="A129" s="3" t="s">
        <v>129</v>
      </c>
      <c r="B129" s="4" t="str">
        <f>IFERROR(__xludf.DUMMYFUNCTION("GOOGLETRANSLATE(A129,""nl"",""tr"")"),"radyo -tronomi")</f>
        <v>radyo -tronomi</v>
      </c>
    </row>
    <row r="130">
      <c r="A130" s="3" t="s">
        <v>130</v>
      </c>
      <c r="B130" s="4" t="str">
        <f>IFERROR(__xludf.DUMMYFUNCTION("GOOGLETRANSLATE(A130,""nl"",""tr"")"),"Radyo dalgası")</f>
        <v>Radyo dalgası</v>
      </c>
    </row>
    <row r="131">
      <c r="A131" s="3" t="s">
        <v>131</v>
      </c>
      <c r="B131" s="4" t="str">
        <f>IFERROR(__xludf.DUMMYFUNCTION("GOOGLETRANSLATE(A131,""nl"",""tr"")"),"araba radyosu")</f>
        <v>araba radyosu</v>
      </c>
    </row>
    <row r="132">
      <c r="A132" s="3" t="s">
        <v>132</v>
      </c>
      <c r="B132" s="4" t="str">
        <f>IFERROR(__xludf.DUMMYFUNCTION("GOOGLETRANSLATE(A132,""nl"",""tr"")"),"REI")</f>
        <v>REI</v>
      </c>
    </row>
    <row r="133">
      <c r="A133" s="3" t="s">
        <v>133</v>
      </c>
      <c r="B133" s="4" t="str">
        <f>IFERROR(__xludf.DUMMYFUNCTION("GOOGLETRANSLATE(A133,""nl"",""tr"")"),"radyo kimyası")</f>
        <v>radyo kimyası</v>
      </c>
    </row>
    <row r="134">
      <c r="A134" s="3" t="s">
        <v>134</v>
      </c>
      <c r="B134" s="4" t="str">
        <f>IFERROR(__xludf.DUMMYFUNCTION("GOOGLETRANSLATE(A134,""nl"",""tr"")"),"radyoaktivite")</f>
        <v>radyoaktivite</v>
      </c>
    </row>
    <row r="135">
      <c r="A135" s="3" t="s">
        <v>135</v>
      </c>
      <c r="B135" s="4" t="str">
        <f>IFERROR(__xludf.DUMMYFUNCTION("GOOGLETRANSLATE(A135,""nl"",""tr"")"),"radyoaktif")</f>
        <v>radyoaktif</v>
      </c>
    </row>
    <row r="136">
      <c r="A136" s="3" t="s">
        <v>136</v>
      </c>
      <c r="B136" s="4" t="str">
        <f>IFERROR(__xludf.DUMMYFUNCTION("GOOGLETRANSLATE(A136,""nl"",""tr"")"),"Radyo düğmesi")</f>
        <v>Radyo düğmesi</v>
      </c>
    </row>
    <row r="137">
      <c r="A137" s="3" t="s">
        <v>137</v>
      </c>
      <c r="B137" s="4" t="str">
        <f>IFERROR(__xludf.DUMMYFUNCTION("GOOGLETRANSLATE(A137,""nl"",""tr"")"),"radyoterapi")</f>
        <v>radyoterapi</v>
      </c>
    </row>
    <row r="138">
      <c r="A138" s="3" t="s">
        <v>138</v>
      </c>
      <c r="B138" s="4" t="str">
        <f>IFERROR(__xludf.DUMMYFUNCTION("GOOGLETRANSLATE(A138,""nl"",""tr"")"),"saatli radyo")</f>
        <v>saatli radyo</v>
      </c>
    </row>
    <row r="139">
      <c r="A139" s="3" t="s">
        <v>139</v>
      </c>
      <c r="B139" s="4" t="str">
        <f>IFERROR(__xludf.DUMMYFUNCTION("GOOGLETRANSLATE(A139,""nl"",""tr"")"),"radyoterapist")</f>
        <v>radyoterapist</v>
      </c>
    </row>
    <row r="140">
      <c r="A140" s="3" t="s">
        <v>140</v>
      </c>
      <c r="B140" s="4" t="str">
        <f>IFERROR(__xludf.DUMMYFUNCTION("GOOGLETRANSLATE(A140,""nl"",""tr"")"),"radyoterapist")</f>
        <v>radyoterapist</v>
      </c>
    </row>
    <row r="141">
      <c r="A141" s="3" t="s">
        <v>141</v>
      </c>
      <c r="B141" s="4" t="str">
        <f>IFERROR(__xludf.DUMMYFUNCTION("GOOGLETRANSLATE(A141,""nl"",""tr"")"),"radyo saati")</f>
        <v>radyo saati</v>
      </c>
    </row>
    <row r="142">
      <c r="A142" s="3" t="s">
        <v>142</v>
      </c>
      <c r="B142" s="4" t="str">
        <f>IFERROR(__xludf.DUMMYFUNCTION("GOOGLETRANSLATE(A142,""nl"",""tr"")"),"radyo üreticisi")</f>
        <v>radyo üreticisi</v>
      </c>
    </row>
    <row r="143">
      <c r="A143" s="3" t="s">
        <v>143</v>
      </c>
      <c r="B143" s="4" t="str">
        <f>IFERROR(__xludf.DUMMYFUNCTION("GOOGLETRANSLATE(A143,""nl"",""tr"")"),"radyo sessizliği")</f>
        <v>radyo sessizliği</v>
      </c>
    </row>
    <row r="144">
      <c r="A144" s="3" t="s">
        <v>144</v>
      </c>
      <c r="B144" s="4" t="str">
        <f>IFERROR(__xludf.DUMMYFUNCTION("GOOGLETRANSLATE(A144,""nl"",""tr"")"),"okul radyosu")</f>
        <v>okul radyosu</v>
      </c>
    </row>
    <row r="145">
      <c r="A145" s="3" t="s">
        <v>145</v>
      </c>
      <c r="B145" s="4" t="str">
        <f>IFERROR(__xludf.DUMMYFUNCTION("GOOGLETRANSLATE(A145,""nl"",""tr"")"),"radyo arabası")</f>
        <v>radyo arabası</v>
      </c>
    </row>
    <row r="146">
      <c r="A146" s="3" t="s">
        <v>146</v>
      </c>
      <c r="B146" s="4" t="str">
        <f>IFERROR(__xludf.DUMMYFUNCTION("GOOGLETRANSLATE(A146,""nl"",""tr"")"),"radyo başı")</f>
        <v>radyo başı</v>
      </c>
    </row>
    <row r="147">
      <c r="A147" s="3" t="s">
        <v>147</v>
      </c>
      <c r="B147" s="4" t="str">
        <f>IFERROR(__xludf.DUMMYFUNCTION("GOOGLETRANSLATE(A147,""nl"",""tr"")"),"Radyo sinyali")</f>
        <v>Radyo sinyali</v>
      </c>
    </row>
    <row r="148">
      <c r="A148" s="3" t="s">
        <v>148</v>
      </c>
      <c r="B148" s="4" t="str">
        <f>IFERROR(__xludf.DUMMYFUNCTION("GOOGLETRANSLATE(A148,""nl"",""tr"")"),"radyasyon")</f>
        <v>radyasyon</v>
      </c>
    </row>
    <row r="149">
      <c r="A149" s="3" t="s">
        <v>149</v>
      </c>
      <c r="B149" s="4" t="str">
        <f>IFERROR(__xludf.DUMMYFUNCTION("GOOGLETRANSLATE(A149,""nl"",""tr"")"),"radyo")</f>
        <v>radyo</v>
      </c>
    </row>
    <row r="150">
      <c r="A150" s="3" t="s">
        <v>150</v>
      </c>
      <c r="B150" s="4" t="str">
        <f>IFERROR(__xludf.DUMMYFUNCTION("GOOGLETRANSLATE(A150,""nl"",""tr"")"),"radyo bağlantısı")</f>
        <v>radyo bağlantısı</v>
      </c>
    </row>
    <row r="151">
      <c r="A151" s="3" t="s">
        <v>151</v>
      </c>
      <c r="B151" s="4" t="str">
        <f>IFERROR(__xludf.DUMMYFUNCTION("GOOGLETRANSLATE(A151,""nl"",""tr"")"),"Radyo Kootwijk")</f>
        <v>Radyo Kootwijk</v>
      </c>
    </row>
    <row r="152">
      <c r="A152" s="3" t="s">
        <v>152</v>
      </c>
      <c r="B152" s="4" t="str">
        <f>IFERROR(__xludf.DUMMYFUNCTION("GOOGLETRANSLATE(A152,""nl"",""tr"")"),"kireçtaşı")</f>
        <v>kireçtaşı</v>
      </c>
    </row>
    <row r="153">
      <c r="A153" s="3" t="s">
        <v>153</v>
      </c>
      <c r="B153" s="4" t="str">
        <f>IFERROR(__xludf.DUMMYFUNCTION("GOOGLETRANSLATE(A153,""nl"",""tr"")"),"kalsiyum")</f>
        <v>kalsiyum</v>
      </c>
    </row>
    <row r="154">
      <c r="A154" s="3" t="s">
        <v>154</v>
      </c>
      <c r="B154" s="4" t="str">
        <f>IFERROR(__xludf.DUMMYFUNCTION("GOOGLETRANSLATE(A154,""nl"",""tr"")"),"Misket Limonu")</f>
        <v>Misket Limonu</v>
      </c>
    </row>
    <row r="155">
      <c r="A155" s="3" t="s">
        <v>155</v>
      </c>
      <c r="B155" s="4" t="str">
        <f>IFERROR(__xludf.DUMMYFUNCTION("GOOGLETRANSLATE(A155,""nl"",""tr"")"),"Misket Limonu")</f>
        <v>Misket Limonu</v>
      </c>
    </row>
    <row r="156">
      <c r="A156" s="3" t="s">
        <v>156</v>
      </c>
      <c r="B156" s="4" t="str">
        <f>IFERROR(__xludf.DUMMYFUNCTION("GOOGLETRANSLATE(A156,""nl"",""tr"")"),"Alçı")</f>
        <v>Alçı</v>
      </c>
    </row>
    <row r="157">
      <c r="A157" s="3" t="s">
        <v>157</v>
      </c>
      <c r="B157" s="4" t="str">
        <f>IFERROR(__xludf.DUMMYFUNCTION("GOOGLETRANSLATE(A157,""nl"",""tr"")"),"parke taşı")</f>
        <v>parke taşı</v>
      </c>
    </row>
    <row r="158">
      <c r="A158" s="3" t="s">
        <v>158</v>
      </c>
      <c r="B158" s="4" t="str">
        <f>IFERROR(__xludf.DUMMYFUNCTION("GOOGLETRANSLATE(A158,""nl"",""tr"")"),"Kireç ölçeği")</f>
        <v>Kireç ölçeği</v>
      </c>
    </row>
    <row r="159">
      <c r="A159" s="3" t="s">
        <v>159</v>
      </c>
      <c r="B159" s="4" t="str">
        <f>IFERROR(__xludf.DUMMYFUNCTION("GOOGLETRANSLATE(A159,""nl"",""tr"")"),"Misket Limonu")</f>
        <v>Misket Limonu</v>
      </c>
    </row>
    <row r="160">
      <c r="A160" s="3" t="s">
        <v>160</v>
      </c>
      <c r="B160" s="4" t="str">
        <f>IFERROR(__xludf.DUMMYFUNCTION("GOOGLETRANSLATE(A160,""nl"",""tr"")"),"gül")</f>
        <v>gül</v>
      </c>
    </row>
    <row r="161">
      <c r="A161" s="3" t="s">
        <v>161</v>
      </c>
      <c r="B161" s="4" t="str">
        <f>IFERROR(__xludf.DUMMYFUNCTION("GOOGLETRANSLATE(A161,""nl"",""tr"")"),"kariyer")</f>
        <v>kariyer</v>
      </c>
    </row>
    <row r="162">
      <c r="A162" s="3" t="s">
        <v>162</v>
      </c>
      <c r="B162" s="4" t="str">
        <f>IFERROR(__xludf.DUMMYFUNCTION("GOOGLETRANSLATE(A162,""nl"",""tr"")"),"öküz arabası")</f>
        <v>öküz arabası</v>
      </c>
    </row>
    <row r="163">
      <c r="A163" s="3" t="s">
        <v>163</v>
      </c>
      <c r="B163" s="4" t="str">
        <f>IFERROR(__xludf.DUMMYFUNCTION("GOOGLETRANSLATE(A163,""nl"",""tr"")"),"Veri deposu")</f>
        <v>Veri deposu</v>
      </c>
    </row>
    <row r="164">
      <c r="A164" s="3" t="s">
        <v>164</v>
      </c>
      <c r="B164" s="4" t="str">
        <f>IFERROR(__xludf.DUMMYFUNCTION("GOOGLETRANSLATE(A164,""nl"",""tr"")"),"Karo")</f>
        <v>Karo</v>
      </c>
    </row>
    <row r="165">
      <c r="A165" s="3" t="s">
        <v>165</v>
      </c>
      <c r="B165" s="4" t="str">
        <f>IFERROR(__xludf.DUMMYFUNCTION("GOOGLETRANSLATE(A165,""nl"",""tr"")"),"zafer")</f>
        <v>zafer</v>
      </c>
    </row>
    <row r="166">
      <c r="A166" s="3" t="s">
        <v>166</v>
      </c>
      <c r="B166" s="4" t="str">
        <f>IFERROR(__xludf.DUMMYFUNCTION("GOOGLETRANSLATE(A166,""nl"",""tr"")"),"kamyon")</f>
        <v>kamyon</v>
      </c>
    </row>
    <row r="167">
      <c r="A167" s="3" t="s">
        <v>167</v>
      </c>
      <c r="B167" s="4" t="str">
        <f>IFERROR(__xludf.DUMMYFUNCTION("GOOGLETRANSLATE(A167,""nl"",""tr"")"),"dondurma arabası")</f>
        <v>dondurma arabası</v>
      </c>
    </row>
    <row r="168">
      <c r="A168" s="3" t="s">
        <v>168</v>
      </c>
      <c r="B168" s="4" t="str">
        <f>IFERROR(__xludf.DUMMYFUNCTION("GOOGLETRANSLATE(A168,""nl"",""tr"")"),"Sepet -Ral")</f>
        <v>Sepet -Ral</v>
      </c>
    </row>
    <row r="169">
      <c r="A169" s="3" t="s">
        <v>169</v>
      </c>
      <c r="B169" s="4" t="str">
        <f>IFERROR(__xludf.DUMMYFUNCTION("GOOGLETRANSLATE(A169,""nl"",""tr"")"),"Sepet -Ral")</f>
        <v>Sepet -Ral</v>
      </c>
    </row>
    <row r="170">
      <c r="A170" s="3" t="s">
        <v>170</v>
      </c>
      <c r="B170" s="4" t="str">
        <f>IFERROR(__xludf.DUMMYFUNCTION("GOOGLETRANSLATE(A170,""nl"",""tr"")"),"çatırtı")</f>
        <v>çatırtı</v>
      </c>
    </row>
    <row r="171">
      <c r="A171" s="3" t="s">
        <v>171</v>
      </c>
      <c r="B171" s="4" t="str">
        <f>IFERROR(__xludf.DUMMYFUNCTION("GOOGLETRANSLATE(A171,""nl"",""tr"")"),"dükkan arabası")</f>
        <v>dükkan arabası</v>
      </c>
    </row>
    <row r="172">
      <c r="A172" s="3" t="s">
        <v>172</v>
      </c>
      <c r="B172" s="4" t="str">
        <f>IFERROR(__xludf.DUMMYFUNCTION("GOOGLETRANSLATE(A172,""nl"",""tr"")"),"oyun arabası")</f>
        <v>oyun arabası</v>
      </c>
    </row>
    <row r="173">
      <c r="A173" s="3" t="s">
        <v>173</v>
      </c>
      <c r="B173" s="4" t="str">
        <f>IFERROR(__xludf.DUMMYFUNCTION("GOOGLETRANSLATE(A173,""nl"",""tr"")"),"vagon")</f>
        <v>vagon</v>
      </c>
    </row>
    <row r="174">
      <c r="A174" s="3" t="s">
        <v>174</v>
      </c>
      <c r="B174" s="4" t="str">
        <f>IFERROR(__xludf.DUMMYFUNCTION("GOOGLETRANSLATE(A174,""nl"",""tr"")"),"köpek arabası")</f>
        <v>köpek arabası</v>
      </c>
    </row>
    <row r="175">
      <c r="A175" s="3" t="s">
        <v>175</v>
      </c>
      <c r="B175" s="4" t="str">
        <f>IFERROR(__xludf.DUMMYFUNCTION("GOOGLETRANSLATE(A175,""nl"",""tr"")"),"dalga arabası")</f>
        <v>dalga arabası</v>
      </c>
    </row>
    <row r="176">
      <c r="A176" s="3" t="s">
        <v>176</v>
      </c>
      <c r="B176" s="4" t="str">
        <f>IFERROR(__xludf.DUMMYFUNCTION("GOOGLETRANSLATE(A176,""nl"",""tr"")"),"çekçek")</f>
        <v>çekçek</v>
      </c>
    </row>
    <row r="177">
      <c r="A177" s="3" t="s">
        <v>177</v>
      </c>
      <c r="B177" s="4" t="str">
        <f>IFERROR(__xludf.DUMMYFUNCTION("GOOGLETRANSLATE(A177,""nl"",""tr"")"),"bira")</f>
        <v>bira</v>
      </c>
    </row>
    <row r="178">
      <c r="A178" s="3" t="s">
        <v>178</v>
      </c>
      <c r="B178" s="4" t="str">
        <f>IFERROR(__xludf.DUMMYFUNCTION("GOOGLETRANSLATE(A178,""nl"",""tr"")"),"kan karaları")</f>
        <v>kan karaları</v>
      </c>
    </row>
    <row r="179">
      <c r="A179" s="3" t="s">
        <v>179</v>
      </c>
      <c r="B179" s="4" t="str">
        <f>IFERROR(__xludf.DUMMYFUNCTION("GOOGLETRANSLATE(A179,""nl"",""tr"")"),"robot arabası")</f>
        <v>robot arabası</v>
      </c>
    </row>
    <row r="180">
      <c r="A180" s="3" t="s">
        <v>180</v>
      </c>
      <c r="B180" s="4" t="str">
        <f>IFERROR(__xludf.DUMMYFUNCTION("GOOGLETRANSLATE(A180,""nl"",""tr"")"),"anti -squat")</f>
        <v>anti -squat</v>
      </c>
    </row>
    <row r="181">
      <c r="A181" s="3" t="s">
        <v>181</v>
      </c>
      <c r="B181" s="4" t="str">
        <f>IFERROR(__xludf.DUMMYFUNCTION("GOOGLETRANSLATE(A181,""nl"",""tr"")"),"Doluyor")</f>
        <v>Doluyor</v>
      </c>
    </row>
    <row r="182">
      <c r="A182" s="3" t="s">
        <v>182</v>
      </c>
      <c r="B182" s="4" t="str">
        <f>IFERROR(__xludf.DUMMYFUNCTION("GOOGLETRANSLATE(A182,""nl"",""tr"")"),"çöp arabası")</f>
        <v>çöp arabası</v>
      </c>
    </row>
    <row r="183">
      <c r="A183" s="3" t="s">
        <v>183</v>
      </c>
      <c r="B183" s="4" t="str">
        <f>IFERROR(__xludf.DUMMYFUNCTION("GOOGLETRANSLATE(A183,""nl"",""tr"")"),"araba")</f>
        <v>araba</v>
      </c>
    </row>
    <row r="184">
      <c r="A184" s="3" t="s">
        <v>184</v>
      </c>
      <c r="B184" s="4" t="str">
        <f>IFERROR(__xludf.DUMMYFUNCTION("GOOGLETRANSLATE(A184,""nl"",""tr"")"),"sepet")</f>
        <v>sepet</v>
      </c>
    </row>
    <row r="185">
      <c r="A185" s="3" t="s">
        <v>185</v>
      </c>
      <c r="B185" s="4" t="str">
        <f>IFERROR(__xludf.DUMMYFUNCTION("GOOGLETRANSLATE(A185,""nl"",""tr"")"),"sinema")</f>
        <v>sinema</v>
      </c>
    </row>
    <row r="186">
      <c r="A186" s="3" t="s">
        <v>186</v>
      </c>
      <c r="B186" s="4" t="str">
        <f>IFERROR(__xludf.DUMMYFUNCTION("GOOGLETRANSLATE(A186,""nl"",""tr"")"),"kariyoskop")</f>
        <v>kariyoskop</v>
      </c>
    </row>
    <row r="187">
      <c r="A187" s="3" t="s">
        <v>187</v>
      </c>
      <c r="B187" s="4" t="str">
        <f>IFERROR(__xludf.DUMMYFUNCTION("GOOGLETRANSLATE(A187,""nl"",""tr"")"),"melez")</f>
        <v>melez</v>
      </c>
    </row>
    <row r="188">
      <c r="A188" s="3" t="s">
        <v>188</v>
      </c>
      <c r="B188" s="4" t="str">
        <f>IFERROR(__xludf.DUMMYFUNCTION("GOOGLETRANSLATE(A188,""nl"",""tr"")"),"ağızlık")</f>
        <v>ağızlık</v>
      </c>
    </row>
    <row r="189">
      <c r="A189" s="3" t="s">
        <v>189</v>
      </c>
      <c r="B189" s="4" t="str">
        <f>IFERROR(__xludf.DUMMYFUNCTION("GOOGLETRANSLATE(A189,""nl"",""tr"")"),"ağızlık")</f>
        <v>ağızlık</v>
      </c>
    </row>
    <row r="190">
      <c r="A190" s="3" t="s">
        <v>190</v>
      </c>
      <c r="B190" s="4" t="str">
        <f>IFERROR(__xludf.DUMMYFUNCTION("GOOGLETRANSLATE(A190,""nl"",""tr"")"),"sırıtmak")</f>
        <v>sırıtmak</v>
      </c>
    </row>
    <row r="191">
      <c r="A191" s="3" t="s">
        <v>191</v>
      </c>
      <c r="B191" s="4" t="str">
        <f>IFERROR(__xludf.DUMMYFUNCTION("GOOGLETRANSLATE(A191,""nl"",""tr"")"),"katır")</f>
        <v>katır</v>
      </c>
    </row>
    <row r="192">
      <c r="A192" s="3" t="s">
        <v>192</v>
      </c>
      <c r="B192" s="4" t="str">
        <f>IFERROR(__xludf.DUMMYFUNCTION("GOOGLETRANSLATE(A192,""nl"",""tr"")"),"süt kağıdı")</f>
        <v>süt kağıdı</v>
      </c>
    </row>
    <row r="193">
      <c r="A193" s="3" t="s">
        <v>193</v>
      </c>
      <c r="B193" s="4" t="str">
        <f>IFERROR(__xludf.DUMMYFUNCTION("GOOGLETRANSLATE(A193,""nl"",""tr"")"),"aptal kafa")</f>
        <v>aptal kafa</v>
      </c>
    </row>
    <row r="194">
      <c r="A194" s="3" t="s">
        <v>194</v>
      </c>
      <c r="B194" s="4" t="str">
        <f>IFERROR(__xludf.DUMMYFUNCTION("GOOGLETRANSLATE(A194,""nl"",""tr"")"),"sik")</f>
        <v>sik</v>
      </c>
    </row>
    <row r="195">
      <c r="A195" s="3" t="s">
        <v>195</v>
      </c>
      <c r="B195" s="4" t="str">
        <f>IFERROR(__xludf.DUMMYFUNCTION("GOOGLETRANSLATE(A195,""nl"",""tr"")"),"kafa")</f>
        <v>kafa</v>
      </c>
    </row>
    <row r="196">
      <c r="A196" s="3" t="s">
        <v>196</v>
      </c>
      <c r="B196" s="4" t="str">
        <f>IFERROR(__xludf.DUMMYFUNCTION("GOOGLETRANSLATE(A196,""nl"",""tr"")"),"buzağı")</f>
        <v>buzağı</v>
      </c>
    </row>
    <row r="197">
      <c r="A197" s="3" t="s">
        <v>197</v>
      </c>
      <c r="B197" s="4" t="str">
        <f>IFERROR(__xludf.DUMMYFUNCTION("GOOGLETRANSLATE(A197,""nl"",""tr"")"),"inatla")</f>
        <v>inatla</v>
      </c>
    </row>
    <row r="198">
      <c r="A198" s="3" t="s">
        <v>198</v>
      </c>
      <c r="B198" s="4" t="str">
        <f>IFERROR(__xludf.DUMMYFUNCTION("GOOGLETRANSLATE(A198,""nl"",""tr"")"),"başlık")</f>
        <v>başlık</v>
      </c>
    </row>
    <row r="199">
      <c r="A199" s="3" t="s">
        <v>199</v>
      </c>
      <c r="B199" s="4" t="str">
        <f>IFERROR(__xludf.DUMMYFUNCTION("GOOGLETRANSLATE(A199,""nl"",""tr"")"),"ara başlık")</f>
        <v>ara başlık</v>
      </c>
    </row>
    <row r="200">
      <c r="A200" s="3" t="s">
        <v>200</v>
      </c>
      <c r="B200" s="4" t="str">
        <f>IFERROR(__xludf.DUMMYFUNCTION("GOOGLETRANSLATE(A200,""nl"",""tr"")"),"delmek")</f>
        <v>delmek</v>
      </c>
    </row>
    <row r="201">
      <c r="A201" s="3" t="s">
        <v>201</v>
      </c>
      <c r="B201" s="4" t="str">
        <f>IFERROR(__xludf.DUMMYFUNCTION("GOOGLETRANSLATE(A201,""nl"",""tr"")"),"kabadayı")</f>
        <v>kabadayı</v>
      </c>
    </row>
    <row r="202">
      <c r="A202" s="3" t="s">
        <v>202</v>
      </c>
      <c r="B202" s="4" t="str">
        <f>IFERROR(__xludf.DUMMYFUNCTION("GOOGLETRANSLATE(A202,""nl"",""tr"")"),"Rone Head")</f>
        <v>Rone Head</v>
      </c>
    </row>
    <row r="203">
      <c r="A203" s="3" t="s">
        <v>203</v>
      </c>
      <c r="B203" s="4" t="str">
        <f>IFERROR(__xludf.DUMMYFUNCTION("GOOGLETRANSLATE(A203,""nl"",""tr"")"),"uykulu")</f>
        <v>uykulu</v>
      </c>
    </row>
    <row r="204">
      <c r="A204" s="3" t="s">
        <v>204</v>
      </c>
      <c r="B204" s="4" t="str">
        <f>IFERROR(__xludf.DUMMYFUNCTION("GOOGLETRANSLATE(A204,""nl"",""tr"")"),"kulaklık")</f>
        <v>kulaklık</v>
      </c>
    </row>
    <row r="205">
      <c r="A205" s="3" t="s">
        <v>205</v>
      </c>
      <c r="B205" s="4" t="str">
        <f>IFERROR(__xludf.DUMMYFUNCTION("GOOGLETRANSLATE(A205,""nl"",""tr"")"),"Kırmızı Başlıklı")</f>
        <v>Kırmızı Başlıklı</v>
      </c>
    </row>
    <row r="206">
      <c r="A206" s="3" t="s">
        <v>206</v>
      </c>
      <c r="B206" s="4" t="str">
        <f>IFERROR(__xludf.DUMMYFUNCTION("GOOGLETRANSLATE(A206,""nl"",""tr"")"),"başlıca ses")</f>
        <v>başlıca ses</v>
      </c>
    </row>
    <row r="207">
      <c r="A207" s="3" t="s">
        <v>207</v>
      </c>
      <c r="B207" s="4" t="str">
        <f>IFERROR(__xludf.DUMMYFUNCTION("GOOGLETRANSLATE(A207,""nl"",""tr"")"),"eğirme kafası")</f>
        <v>eğirme kafası</v>
      </c>
    </row>
    <row r="208">
      <c r="A208" s="3" t="s">
        <v>208</v>
      </c>
      <c r="B208" s="4" t="str">
        <f>IFERROR(__xludf.DUMMYFUNCTION("GOOGLETRANSLATE(A208,""nl"",""tr"")"),"peynir bardağı")</f>
        <v>peynir bardağı</v>
      </c>
    </row>
    <row r="209">
      <c r="A209" s="3" t="s">
        <v>209</v>
      </c>
      <c r="B209" s="4" t="str">
        <f>IFERROR(__xludf.DUMMYFUNCTION("GOOGLETRANSLATE(A209,""nl"",""tr"")"),"kafatası")</f>
        <v>kafatası</v>
      </c>
    </row>
    <row r="210">
      <c r="A210" s="3" t="s">
        <v>210</v>
      </c>
      <c r="B210" s="4" t="str">
        <f>IFERROR(__xludf.DUMMYFUNCTION("GOOGLETRANSLATE(A210,""nl"",""tr"")"),"başlık")</f>
        <v>başlık</v>
      </c>
    </row>
    <row r="211">
      <c r="A211" s="3" t="s">
        <v>211</v>
      </c>
      <c r="B211" s="4" t="str">
        <f>IFERROR(__xludf.DUMMYFUNCTION("GOOGLETRANSLATE(A211,""nl"",""tr"")"),"maymun başı")</f>
        <v>maymun başı</v>
      </c>
    </row>
    <row r="212">
      <c r="A212" s="3" t="s">
        <v>212</v>
      </c>
      <c r="B212" s="4" t="str">
        <f>IFERROR(__xludf.DUMMYFUNCTION("GOOGLETRANSLATE(A212,""nl"",""tr"")"),"kıvırcık kafa")</f>
        <v>kıvırcık kafa</v>
      </c>
    </row>
    <row r="213">
      <c r="A213" s="3" t="s">
        <v>213</v>
      </c>
      <c r="B213" s="4" t="str">
        <f>IFERROR(__xludf.DUMMYFUNCTION("GOOGLETRANSLATE(A213,""nl"",""tr"")"),"kedi başı")</f>
        <v>kedi başı</v>
      </c>
    </row>
    <row r="214">
      <c r="A214" s="3" t="s">
        <v>214</v>
      </c>
      <c r="B214" s="4" t="str">
        <f>IFERROR(__xludf.DUMMYFUNCTION("GOOGLETRANSLATE(A214,""nl"",""tr"")"),"far")</f>
        <v>far</v>
      </c>
    </row>
    <row r="215">
      <c r="A215" s="3" t="s">
        <v>215</v>
      </c>
      <c r="B215" s="4" t="str">
        <f>IFERROR(__xludf.DUMMYFUNCTION("GOOGLETRANSLATE(A215,""nl"",""tr"")"),"headfod")</f>
        <v>headfod</v>
      </c>
    </row>
    <row r="216">
      <c r="A216" s="3" t="s">
        <v>216</v>
      </c>
      <c r="B216" s="4" t="str">
        <f>IFERROR(__xludf.DUMMYFUNCTION("GOOGLETRANSLATE(A216,""nl"",""tr"")"),"sıkıcı")</f>
        <v>sıkıcı</v>
      </c>
    </row>
    <row r="217">
      <c r="A217" s="3" t="s">
        <v>217</v>
      </c>
      <c r="B217" s="4" t="str">
        <f>IFERROR(__xludf.DUMMYFUNCTION("GOOGLETRANSLATE(A217,""nl"",""tr"")"),"topak")</f>
        <v>topak</v>
      </c>
    </row>
    <row r="218">
      <c r="A218" s="3" t="s">
        <v>218</v>
      </c>
      <c r="B218" s="4" t="str">
        <f>IFERROR(__xludf.DUMMYFUNCTION("GOOGLETRANSLATE(A218,""nl"",""tr"")"),"martı")</f>
        <v>martı</v>
      </c>
    </row>
    <row r="219">
      <c r="A219" s="3" t="s">
        <v>219</v>
      </c>
      <c r="B219" s="4" t="str">
        <f>IFERROR(__xludf.DUMMYFUNCTION("GOOGLETRANSLATE(A219,""nl"",""tr"")"),"baş hocası")</f>
        <v>baş hocası</v>
      </c>
    </row>
    <row r="220">
      <c r="A220" s="3" t="s">
        <v>220</v>
      </c>
      <c r="B220" s="4" t="str">
        <f>IFERROR(__xludf.DUMMYFUNCTION("GOOGLETRANSLATE(A220,""nl"",""tr"")"),"kas gücü")</f>
        <v>kas gücü</v>
      </c>
    </row>
    <row r="221">
      <c r="A221" s="3" t="s">
        <v>221</v>
      </c>
      <c r="B221" s="4" t="str">
        <f>IFERROR(__xludf.DUMMYFUNCTION("GOOGLETRANSLATE(A221,""nl"",""tr"")"),"Puskana")</f>
        <v>Puskana</v>
      </c>
    </row>
    <row r="222">
      <c r="A222" s="3" t="s">
        <v>222</v>
      </c>
      <c r="B222" s="4" t="str">
        <f>IFERROR(__xludf.DUMMYFUNCTION("GOOGLETRANSLATE(A222,""nl"",""tr"")"),"kayıt kafası")</f>
        <v>kayıt kafası</v>
      </c>
    </row>
    <row r="223">
      <c r="A223" s="3" t="s">
        <v>223</v>
      </c>
      <c r="B223" s="4" t="str">
        <f>IFERROR(__xludf.DUMMYFUNCTION("GOOGLETRANSLATE(A223,""nl"",""tr"")"),"başlık")</f>
        <v>başlık</v>
      </c>
    </row>
    <row r="224">
      <c r="A224" s="3" t="s">
        <v>224</v>
      </c>
      <c r="B224" s="4" t="str">
        <f>IFERROR(__xludf.DUMMYFUNCTION("GOOGLETRANSLATE(A224,""nl"",""tr"")"),"Siyah başlı")</f>
        <v>Siyah başlı</v>
      </c>
    </row>
    <row r="225">
      <c r="A225" s="3" t="s">
        <v>225</v>
      </c>
      <c r="B225" s="4" t="str">
        <f>IFERROR(__xludf.DUMMYFUNCTION("GOOGLETRANSLATE(A225,""nl"",""tr"")"),"koyun'un kafası")</f>
        <v>koyun'un kafası</v>
      </c>
    </row>
    <row r="226">
      <c r="A226" s="3" t="s">
        <v>226</v>
      </c>
      <c r="B226" s="4" t="str">
        <f>IFERROR(__xludf.DUMMYFUNCTION("GOOGLETRANSLATE(A226,""nl"",""tr"")"),"gazete")</f>
        <v>gazete</v>
      </c>
    </row>
    <row r="227">
      <c r="A227" s="3" t="s">
        <v>227</v>
      </c>
      <c r="B227" s="4" t="str">
        <f>IFERROR(__xludf.DUMMYFUNCTION("GOOGLETRANSLATE(A227,""nl"",""tr"")"),"moorhead")</f>
        <v>moorhead</v>
      </c>
    </row>
    <row r="228">
      <c r="A228" s="3" t="s">
        <v>228</v>
      </c>
      <c r="B228" s="4" t="str">
        <f>IFERROR(__xludf.DUMMYFUNCTION("GOOGLETRANSLATE(A228,""nl"",""tr"")"),"çubuk")</f>
        <v>çubuk</v>
      </c>
    </row>
    <row r="229">
      <c r="A229" s="3" t="s">
        <v>229</v>
      </c>
      <c r="B229" s="4" t="str">
        <f>IFERROR(__xludf.DUMMYFUNCTION("GOOGLETRANSLATE(A229,""nl"",""tr"")"),"grooveaadder")</f>
        <v>grooveaadder</v>
      </c>
    </row>
    <row r="230">
      <c r="A230" s="3" t="s">
        <v>230</v>
      </c>
      <c r="B230" s="4" t="str">
        <f>IFERROR(__xludf.DUMMYFUNCTION("GOOGLETRANSLATE(A230,""nl"",""tr"")"),"manyetik kafa")</f>
        <v>manyetik kafa</v>
      </c>
    </row>
    <row r="231">
      <c r="A231" s="3" t="s">
        <v>231</v>
      </c>
      <c r="B231" s="4" t="str">
        <f>IFERROR(__xludf.DUMMYFUNCTION("GOOGLETRANSLATE(A231,""nl"",""tr"")"),"Önder")</f>
        <v>Önder</v>
      </c>
    </row>
    <row r="232">
      <c r="A232" s="3" t="s">
        <v>232</v>
      </c>
      <c r="B232" s="4" t="str">
        <f>IFERROR(__xludf.DUMMYFUNCTION("GOOGLETRANSLATE(A232,""nl"",""tr"")"),"Koppie Koppie")</f>
        <v>Koppie Koppie</v>
      </c>
    </row>
    <row r="233">
      <c r="A233" s="3" t="s">
        <v>233</v>
      </c>
      <c r="B233" s="4" t="str">
        <f>IFERROR(__xludf.DUMMYFUNCTION("GOOGLETRANSLATE(A233,""nl"",""tr"")"),"ay YILDIZI")</f>
        <v>ay YILDIZI</v>
      </c>
    </row>
    <row r="234">
      <c r="A234" s="3" t="s">
        <v>234</v>
      </c>
      <c r="B234" s="4" t="str">
        <f>IFERROR(__xludf.DUMMYFUNCTION("GOOGLETRANSLATE(A234,""nl"",""tr"")"),"donma başı")</f>
        <v>donma başı</v>
      </c>
    </row>
    <row r="235">
      <c r="A235" s="3" t="s">
        <v>235</v>
      </c>
      <c r="B235" s="4" t="str">
        <f>IFERROR(__xludf.DUMMYFUNCTION("GOOGLETRANSLATE(A235,""nl"",""tr"")"),"mil")</f>
        <v>mil</v>
      </c>
    </row>
    <row r="236">
      <c r="A236" s="3" t="s">
        <v>236</v>
      </c>
      <c r="B236" s="4" t="str">
        <f>IFERROR(__xludf.DUMMYFUNCTION("GOOGLETRANSLATE(A236,""nl"",""tr"")"),"köpük")</f>
        <v>köpük</v>
      </c>
    </row>
    <row r="237">
      <c r="A237" s="3" t="s">
        <v>237</v>
      </c>
      <c r="B237" s="4" t="str">
        <f>IFERROR(__xludf.DUMMYFUNCTION("GOOGLETRANSLATE(A237,""nl"",""tr"")"),"baş rulo")</f>
        <v>baş rulo</v>
      </c>
    </row>
    <row r="238">
      <c r="A238" s="3" t="s">
        <v>238</v>
      </c>
      <c r="B238" s="4" t="str">
        <f>IFERROR(__xludf.DUMMYFUNCTION("GOOGLETRANSLATE(A238,""nl"",""tr"")"),"Önde gelen roller")</f>
        <v>Önde gelen roller</v>
      </c>
    </row>
    <row r="239">
      <c r="A239" s="3" t="s">
        <v>239</v>
      </c>
      <c r="B239" s="4" t="str">
        <f>IFERROR(__xludf.DUMMYFUNCTION("GOOGLETRANSLATE(A239,""nl"",""tr"")"),"beyaz başlı")</f>
        <v>beyaz başlı</v>
      </c>
    </row>
    <row r="240">
      <c r="A240" s="3" t="s">
        <v>240</v>
      </c>
      <c r="B240" s="4" t="str">
        <f>IFERROR(__xludf.DUMMYFUNCTION("GOOGLETRANSLATE(A240,""nl"",""tr"")"),"domuz kelle kavurma")</f>
        <v>domuz kelle kavurma</v>
      </c>
    </row>
    <row r="241">
      <c r="A241" s="3" t="s">
        <v>241</v>
      </c>
      <c r="B241" s="4" t="str">
        <f>IFERROR(__xludf.DUMMYFUNCTION("GOOGLETRANSLATE(A241,""nl"",""tr"")"),"köri")</f>
        <v>köri</v>
      </c>
    </row>
    <row r="242">
      <c r="A242" s="3" t="s">
        <v>242</v>
      </c>
      <c r="B242" s="4" t="str">
        <f>IFERROR(__xludf.DUMMYFUNCTION("GOOGLETRANSLATE(A242,""nl"",""tr"")"),"mayonez")</f>
        <v>mayonez</v>
      </c>
    </row>
    <row r="243">
      <c r="A243" s="3" t="s">
        <v>243</v>
      </c>
      <c r="B243" s="4" t="str">
        <f>IFERROR(__xludf.DUMMYFUNCTION("GOOGLETRANSLATE(A243,""nl"",""tr"")"),"fotoğraf makinesi")</f>
        <v>fotoğraf makinesi</v>
      </c>
    </row>
    <row r="244">
      <c r="A244" s="3" t="s">
        <v>244</v>
      </c>
      <c r="B244" s="4" t="str">
        <f>IFERROR(__xludf.DUMMYFUNCTION("GOOGLETRANSLATE(A244,""nl"",""tr"")"),"oturma odası")</f>
        <v>oturma odası</v>
      </c>
    </row>
    <row r="245">
      <c r="A245" s="3" t="s">
        <v>245</v>
      </c>
      <c r="B245" s="4" t="str">
        <f>IFERROR(__xludf.DUMMYFUNCTION("GOOGLETRANSLATE(A245,""nl"",""tr"")"),"kabare")</f>
        <v>kabare</v>
      </c>
    </row>
    <row r="246">
      <c r="A246" s="3" t="s">
        <v>246</v>
      </c>
      <c r="B246" s="4" t="str">
        <f>IFERROR(__xludf.DUMMYFUNCTION("GOOGLETRANSLATE(A246,""nl"",""tr"")"),"video kamera")</f>
        <v>video kamera</v>
      </c>
    </row>
    <row r="247">
      <c r="A247" s="3" t="s">
        <v>247</v>
      </c>
      <c r="B247" s="4" t="str">
        <f>IFERROR(__xludf.DUMMYFUNCTION("GOOGLETRANSLATE(A247,""nl"",""tr"")"),"banyo")</f>
        <v>banyo</v>
      </c>
    </row>
    <row r="248">
      <c r="A248" s="3" t="s">
        <v>248</v>
      </c>
      <c r="B248" s="4" t="str">
        <f>IFERROR(__xludf.DUMMYFUNCTION("GOOGLETRANSLATE(A248,""nl"",""tr"")"),"muayenehane")</f>
        <v>muayenehane</v>
      </c>
    </row>
    <row r="249">
      <c r="A249" s="3" t="s">
        <v>249</v>
      </c>
      <c r="B249" s="4" t="str">
        <f>IFERROR(__xludf.DUMMYFUNCTION("GOOGLETRANSLATE(A249,""nl"",""tr"")"),"Giyinme odası")</f>
        <v>Giyinme odası</v>
      </c>
    </row>
    <row r="250">
      <c r="A250" s="3" t="s">
        <v>250</v>
      </c>
      <c r="B250" s="4" t="str">
        <f>IFERROR(__xludf.DUMMYFUNCTION("GOOGLETRANSLATE(A250,""nl"",""tr"")"),"yatak odası")</f>
        <v>yatak odası</v>
      </c>
    </row>
    <row r="251">
      <c r="A251" s="3" t="s">
        <v>251</v>
      </c>
      <c r="B251" s="4" t="str">
        <f>IFERROR(__xludf.DUMMYFUNCTION("GOOGLETRANSLATE(A251,""nl"",""tr"")"),"hazine odası")</f>
        <v>hazine odası</v>
      </c>
    </row>
    <row r="252">
      <c r="A252" s="3" t="s">
        <v>252</v>
      </c>
      <c r="B252" s="4" t="str">
        <f>IFERROR(__xludf.DUMMYFUNCTION("GOOGLETRANSLATE(A252,""nl"",""tr"")"),"yuva")</f>
        <v>yuva</v>
      </c>
    </row>
    <row r="253">
      <c r="A253" s="3" t="s">
        <v>253</v>
      </c>
      <c r="B253" s="4" t="str">
        <f>IFERROR(__xludf.DUMMYFUNCTION("GOOGLETRANSLATE(A253,""nl"",""tr"")"),"çatı katı odası")</f>
        <v>çatı katı odası</v>
      </c>
    </row>
    <row r="254">
      <c r="A254" s="3" t="s">
        <v>254</v>
      </c>
      <c r="B254" s="4" t="str">
        <f>IFERROR(__xludf.DUMMYFUNCTION("GOOGLETRANSLATE(A254,""nl"",""tr"")"),"oda müziği")</f>
        <v>oda müziği</v>
      </c>
    </row>
    <row r="255">
      <c r="A255" s="3" t="s">
        <v>255</v>
      </c>
      <c r="B255" s="4" t="str">
        <f>IFERROR(__xludf.DUMMYFUNCTION("GOOGLETRANSLATE(A255,""nl"",""tr"")"),"yanma odası")</f>
        <v>yanma odası</v>
      </c>
    </row>
    <row r="256">
      <c r="A256" s="3" t="s">
        <v>256</v>
      </c>
      <c r="B256" s="4" t="str">
        <f>IFERROR(__xludf.DUMMYFUNCTION("GOOGLETRANSLATE(A256,""nl"",""tr"")"),"canlılık")</f>
        <v>canlılık</v>
      </c>
    </row>
    <row r="257">
      <c r="A257" s="3" t="s">
        <v>257</v>
      </c>
      <c r="B257" s="4" t="str">
        <f>IFERROR(__xludf.DUMMYFUNCTION("GOOGLETRANSLATE(A257,""nl"",""tr"")"),"Oda Tutuklama")</f>
        <v>Oda Tutuklama</v>
      </c>
    </row>
    <row r="258">
      <c r="A258" s="3" t="s">
        <v>258</v>
      </c>
      <c r="B258" s="4" t="str">
        <f>IFERROR(__xludf.DUMMYFUNCTION("GOOGLETRANSLATE(A258,""nl"",""tr"")"),"hava odası")</f>
        <v>hava odası</v>
      </c>
    </row>
    <row r="259">
      <c r="A259" s="3" t="s">
        <v>259</v>
      </c>
      <c r="B259" s="4" t="str">
        <f>IFERROR(__xludf.DUMMYFUNCTION("GOOGLETRANSLATE(A259,""nl"",""tr"")"),"oturma odası")</f>
        <v>oturma odası</v>
      </c>
    </row>
    <row r="260">
      <c r="A260" s="3" t="s">
        <v>260</v>
      </c>
      <c r="B260" s="4" t="str">
        <f>IFERROR(__xludf.DUMMYFUNCTION("GOOGLETRANSLATE(A260,""nl"",""tr"")"),"yemek odası")</f>
        <v>yemek odası</v>
      </c>
    </row>
    <row r="261">
      <c r="A261" s="3" t="s">
        <v>261</v>
      </c>
      <c r="B261" s="4" t="str">
        <f>IFERROR(__xludf.DUMMYFUNCTION("GOOGLETRANSLATE(A261,""nl"",""tr"")"),"Parlemento üyesi")</f>
        <v>Parlemento üyesi</v>
      </c>
    </row>
    <row r="262">
      <c r="A262" s="3" t="s">
        <v>262</v>
      </c>
      <c r="B262" s="4" t="str">
        <f>IFERROR(__xludf.DUMMYFUNCTION("GOOGLETRANSLATE(A262,""nl"",""tr"")"),"yatak odası")</f>
        <v>yatak odası</v>
      </c>
    </row>
    <row r="263">
      <c r="A263" s="3" t="s">
        <v>263</v>
      </c>
      <c r="B263" s="4" t="str">
        <f>IFERROR(__xludf.DUMMYFUNCTION("GOOGLETRANSLATE(A263,""nl"",""tr"")"),"kamera")</f>
        <v>kamera</v>
      </c>
    </row>
    <row r="264">
      <c r="A264" s="3" t="s">
        <v>264</v>
      </c>
      <c r="B264" s="4" t="str">
        <f>IFERROR(__xludf.DUMMYFUNCTION("GOOGLETRANSLATE(A264,""nl"",""tr"")"),"papaz odası")</f>
        <v>papaz odası</v>
      </c>
    </row>
    <row r="265">
      <c r="A265" s="3" t="s">
        <v>265</v>
      </c>
      <c r="B265" s="4" t="str">
        <f>IFERROR(__xludf.DUMMYFUNCTION("GOOGLETRANSLATE(A265,""nl"",""tr"")"),"kamera ekibi")</f>
        <v>kamera ekibi</v>
      </c>
    </row>
    <row r="266">
      <c r="A266" s="3" t="s">
        <v>266</v>
      </c>
      <c r="B266" s="4" t="str">
        <f>IFERROR(__xludf.DUMMYFUNCTION("GOOGLETRANSLATE(A266,""nl"",""tr"")"),"bir oda")</f>
        <v>bir oda</v>
      </c>
    </row>
    <row r="267">
      <c r="A267" s="3" t="s">
        <v>267</v>
      </c>
      <c r="B267" s="4" t="str">
        <f>IFERROR(__xludf.DUMMYFUNCTION("GOOGLETRANSLATE(A267,""nl"",""tr"")"),"salon")</f>
        <v>salon</v>
      </c>
    </row>
    <row r="268">
      <c r="A268" s="3" t="s">
        <v>268</v>
      </c>
      <c r="B268" s="4" t="str">
        <f>IFERROR(__xludf.DUMMYFUNCTION("GOOGLETRANSLATE(A268,""nl"",""tr"")"),"arka oda")</f>
        <v>arka oda</v>
      </c>
    </row>
    <row r="269">
      <c r="A269" s="3" t="s">
        <v>269</v>
      </c>
      <c r="B269" s="4" t="str">
        <f>IFERROR(__xludf.DUMMYFUNCTION("GOOGLETRANSLATE(A269,""nl"",""tr"")"),"lonca")</f>
        <v>lonca</v>
      </c>
    </row>
    <row r="270">
      <c r="A270" s="3" t="s">
        <v>270</v>
      </c>
      <c r="B270" s="4" t="str">
        <f>IFERROR(__xludf.DUMMYFUNCTION("GOOGLETRANSLATE(A270,""nl"",""tr"")"),"SLR kamera")</f>
        <v>SLR kamera</v>
      </c>
    </row>
    <row r="271">
      <c r="A271" s="3" t="s">
        <v>271</v>
      </c>
      <c r="B271" s="4" t="str">
        <f>IFERROR(__xludf.DUMMYFUNCTION("GOOGLETRANSLATE(A271,""nl"",""tr"")"),"oturma odası")</f>
        <v>oturma odası</v>
      </c>
    </row>
    <row r="272">
      <c r="A272" s="3" t="s">
        <v>272</v>
      </c>
      <c r="B272" s="4" t="str">
        <f>IFERROR(__xludf.DUMMYFUNCTION("GOOGLETRANSLATE(A272,""nl"",""tr"")"),"Bahçe odası")</f>
        <v>Bahçe odası</v>
      </c>
    </row>
    <row r="273">
      <c r="A273" s="3" t="s">
        <v>273</v>
      </c>
      <c r="B273" s="4" t="str">
        <f>IFERROR(__xludf.DUMMYFUNCTION("GOOGLETRANSLATE(A273,""nl"",""tr"")"),"oda sıcaklığı")</f>
        <v>oda sıcaklığı</v>
      </c>
    </row>
    <row r="274">
      <c r="A274" s="3" t="s">
        <v>274</v>
      </c>
      <c r="B274" s="4" t="str">
        <f>IFERROR(__xludf.DUMMYFUNCTION("GOOGLETRANSLATE(A274,""nl"",""tr"")"),"mezar odası")</f>
        <v>mezar odası</v>
      </c>
    </row>
    <row r="275">
      <c r="A275" s="3" t="s">
        <v>275</v>
      </c>
      <c r="B275" s="4" t="str">
        <f>IFERROR(__xludf.DUMMYFUNCTION("GOOGLETRANSLATE(A275,""nl"",""tr"")"),"yazma odası")</f>
        <v>yazma odası</v>
      </c>
    </row>
    <row r="276">
      <c r="A276" s="3" t="s">
        <v>276</v>
      </c>
      <c r="B276" s="4" t="str">
        <f>IFERROR(__xludf.DUMMYFUNCTION("GOOGLETRANSLATE(A276,""nl"",""tr"")"),"Pazar Odası")</f>
        <v>Pazar Odası</v>
      </c>
    </row>
    <row r="277">
      <c r="A277" s="3" t="s">
        <v>277</v>
      </c>
      <c r="B277" s="4" t="str">
        <f>IFERROR(__xludf.DUMMYFUNCTION("GOOGLETRANSLATE(A277,""nl"",""tr"")"),"Kesim Odası")</f>
        <v>Kesim Odası</v>
      </c>
    </row>
    <row r="278">
      <c r="A278" s="3" t="s">
        <v>278</v>
      </c>
      <c r="B278" s="4" t="str">
        <f>IFERROR(__xludf.DUMMYFUNCTION("GOOGLETRANSLATE(A278,""nl"",""tr"")"),"Yay Tüp Odası")</f>
        <v>Yay Tüp Odası</v>
      </c>
    </row>
    <row r="279">
      <c r="A279" s="3" t="s">
        <v>279</v>
      </c>
      <c r="B279" s="4" t="str">
        <f>IFERROR(__xludf.DUMMYFUNCTION("GOOGLETRANSLATE(A279,""nl"",""tr"")"),"oda arkadaşı")</f>
        <v>oda arkadaşı</v>
      </c>
    </row>
    <row r="280">
      <c r="A280" s="3" t="s">
        <v>280</v>
      </c>
      <c r="B280" s="4" t="str">
        <f>IFERROR(__xludf.DUMMYFUNCTION("GOOGLETRANSLATE(A280,""nl"",""tr"")"),"kamera gözetimi")</f>
        <v>kamera gözetimi</v>
      </c>
    </row>
    <row r="281">
      <c r="A281" s="3" t="s">
        <v>281</v>
      </c>
      <c r="B281" s="4" t="str">
        <f>IFERROR(__xludf.DUMMYFUNCTION("GOOGLETRANSLATE(A281,""nl"",""tr"")"),"soyunma odası")</f>
        <v>soyunma odası</v>
      </c>
    </row>
    <row r="282">
      <c r="A282" s="3" t="s">
        <v>282</v>
      </c>
      <c r="B282" s="4" t="str">
        <f>IFERROR(__xludf.DUMMYFUNCTION("GOOGLETRANSLATE(A282,""nl"",""tr"")"),"işkence odası")</f>
        <v>işkence odası</v>
      </c>
    </row>
    <row r="283">
      <c r="A283" s="3" t="s">
        <v>283</v>
      </c>
      <c r="B283" s="4" t="str">
        <f>IFERROR(__xludf.DUMMYFUNCTION("GOOGLETRANSLATE(A283,""nl"",""tr"")"),"işkence odası")</f>
        <v>işkence odası</v>
      </c>
    </row>
    <row r="284">
      <c r="A284" s="3" t="s">
        <v>284</v>
      </c>
      <c r="B284" s="4" t="str">
        <f>IFERROR(__xludf.DUMMYFUNCTION("GOOGLETRANSLATE(A284,""nl"",""tr"")"),"hurda odası")</f>
        <v>hurda odası</v>
      </c>
    </row>
    <row r="285">
      <c r="A285" s="3" t="s">
        <v>285</v>
      </c>
      <c r="B285" s="4" t="str">
        <f>IFERROR(__xludf.DUMMYFUNCTION("GOOGLETRANSLATE(A285,""nl"",""tr"")"),"Denetim mahkemesi")</f>
        <v>Denetim mahkemesi</v>
      </c>
    </row>
    <row r="286">
      <c r="A286" s="3" t="s">
        <v>286</v>
      </c>
      <c r="B286" s="4" t="str">
        <f>IFERROR(__xludf.DUMMYFUNCTION("GOOGLETRANSLATE(A286,""nl"",""tr"")"),"oda")</f>
        <v>oda</v>
      </c>
    </row>
    <row r="287">
      <c r="A287" s="3" t="s">
        <v>287</v>
      </c>
      <c r="B287" s="4" t="str">
        <f>IFERROR(__xludf.DUMMYFUNCTION("GOOGLETRANSLATE(A287,""nl"",""tr"")"),"ev bitkisi")</f>
        <v>ev bitkisi</v>
      </c>
    </row>
    <row r="288">
      <c r="A288" s="3" t="s">
        <v>288</v>
      </c>
      <c r="B288" s="4" t="str">
        <f>IFERROR(__xludf.DUMMYFUNCTION("GOOGLETRANSLATE(A288,""nl"",""tr"")"),"Rederijkerskamer")</f>
        <v>Rederijkerskamer</v>
      </c>
    </row>
    <row r="289">
      <c r="A289" s="3" t="s">
        <v>289</v>
      </c>
      <c r="B289" s="4" t="str">
        <f>IFERROR(__xludf.DUMMYFUNCTION("GOOGLETRANSLATE(A289,""nl"",""tr"")"),"öğretmenler odası")</f>
        <v>öğretmenler odası</v>
      </c>
    </row>
    <row r="290">
      <c r="A290" s="3" t="s">
        <v>290</v>
      </c>
      <c r="B290" s="4" t="str">
        <f>IFERROR(__xludf.DUMMYFUNCTION("GOOGLETRANSLATE(A290,""nl"",""tr"")"),"öğretmenler odası")</f>
        <v>öğretmenler odası</v>
      </c>
    </row>
    <row r="291">
      <c r="A291" s="3" t="s">
        <v>291</v>
      </c>
      <c r="B291" s="4" t="str">
        <f>IFERROR(__xludf.DUMMYFUNCTION("GOOGLETRANSLATE(A291,""nl"",""tr"")"),"gaz odası")</f>
        <v>gaz odası</v>
      </c>
    </row>
    <row r="292">
      <c r="A292" s="3" t="s">
        <v>292</v>
      </c>
      <c r="B292" s="4" t="str">
        <f>IFERROR(__xludf.DUMMYFUNCTION("GOOGLETRANSLATE(A292,""nl"",""tr"")"),"iki odalı")</f>
        <v>iki odalı</v>
      </c>
    </row>
    <row r="293">
      <c r="A293" s="3" t="s">
        <v>293</v>
      </c>
      <c r="B293" s="4" t="str">
        <f>IFERROR(__xludf.DUMMYFUNCTION("GOOGLETRANSLATE(A293,""nl"",""tr"")"),"sabahlık")</f>
        <v>sabahlık</v>
      </c>
    </row>
    <row r="294">
      <c r="A294" s="3" t="s">
        <v>294</v>
      </c>
      <c r="B294" s="4" t="str">
        <f>IFERROR(__xludf.DUMMYFUNCTION("GOOGLETRANSLATE(A294,""nl"",""tr"")"),"doğum odası")</f>
        <v>doğum odası</v>
      </c>
    </row>
    <row r="295">
      <c r="A295" s="3" t="s">
        <v>295</v>
      </c>
      <c r="B295" s="4" t="str">
        <f>IFERROR(__xludf.DUMMYFUNCTION("GOOGLETRANSLATE(A295,""nl"",""tr"")"),"çalışma odası")</f>
        <v>çalışma odası</v>
      </c>
    </row>
    <row r="296">
      <c r="A296" s="3" t="s">
        <v>296</v>
      </c>
      <c r="B296" s="4" t="str">
        <f>IFERROR(__xludf.DUMMYFUNCTION("GOOGLETRANSLATE(A296,""nl"",""tr"")"),"oda fil")</f>
        <v>oda fil</v>
      </c>
    </row>
    <row r="297">
      <c r="A297" s="3" t="s">
        <v>297</v>
      </c>
      <c r="B297" s="4" t="str">
        <f>IFERROR(__xludf.DUMMYFUNCTION("GOOGLETRANSLATE(A297,""nl"",""tr"")"),"ameliyathane")</f>
        <v>ameliyathane</v>
      </c>
    </row>
    <row r="298">
      <c r="A298" s="3" t="s">
        <v>298</v>
      </c>
      <c r="B298" s="4" t="str">
        <f>IFERROR(__xludf.DUMMYFUNCTION("GOOGLETRANSLATE(A298,""nl"",""tr"")"),"bekleme odası")</f>
        <v>bekleme odası</v>
      </c>
    </row>
    <row r="299">
      <c r="A299" s="3" t="s">
        <v>299</v>
      </c>
      <c r="B299" s="4" t="str">
        <f>IFERROR(__xludf.DUMMYFUNCTION("GOOGLETRANSLATE(A299,""nl"",""tr"")"),"yazıyor")</f>
        <v>yazıyor</v>
      </c>
    </row>
    <row r="300">
      <c r="A300" s="3" t="s">
        <v>300</v>
      </c>
      <c r="B300" s="4" t="str">
        <f>IFERROR(__xludf.DUMMYFUNCTION("GOOGLETRANSLATE(A300,""nl"",""tr"")"),"tip")</f>
        <v>tip</v>
      </c>
    </row>
    <row r="301">
      <c r="A301" s="3" t="s">
        <v>301</v>
      </c>
      <c r="B301" s="4" t="str">
        <f>IFERROR(__xludf.DUMMYFUNCTION("GOOGLETRANSLATE(A301,""nl"",""tr"")"),"alt tip")</f>
        <v>alt tip</v>
      </c>
    </row>
    <row r="302">
      <c r="A302" s="3" t="s">
        <v>302</v>
      </c>
      <c r="B302" s="4" t="str">
        <f>IFERROR(__xludf.DUMMYFUNCTION("GOOGLETRANSLATE(A302,""nl"",""tr"")"),"Tip Tür")</f>
        <v>Tip Tür</v>
      </c>
    </row>
    <row r="303">
      <c r="A303" s="3" t="s">
        <v>303</v>
      </c>
      <c r="B303" s="4" t="str">
        <f>IFERROR(__xludf.DUMMYFUNCTION("GOOGLETRANSLATE(A303,""nl"",""tr"")"),"akılcı")</f>
        <v>akılcı</v>
      </c>
    </row>
    <row r="304">
      <c r="A304" s="3" t="s">
        <v>304</v>
      </c>
      <c r="B304" s="4" t="str">
        <f>IFERROR(__xludf.DUMMYFUNCTION("GOOGLETRANSLATE(A304,""nl"",""tr"")"),"Hedef -Rasyonel")</f>
        <v>Hedef -Rasyonel</v>
      </c>
    </row>
    <row r="305">
      <c r="A305" s="3" t="s">
        <v>305</v>
      </c>
      <c r="B305" s="4" t="str">
        <f>IFERROR(__xludf.DUMMYFUNCTION("GOOGLETRANSLATE(A305,""nl"",""tr"")"),"akılcı")</f>
        <v>akılcı</v>
      </c>
    </row>
    <row r="306">
      <c r="A306" s="3" t="s">
        <v>306</v>
      </c>
      <c r="B306" s="4" t="str">
        <f>IFERROR(__xludf.DUMMYFUNCTION("GOOGLETRANSLATE(A306,""nl"",""tr"")"),"rasyonalizm")</f>
        <v>rasyonalizm</v>
      </c>
    </row>
    <row r="307">
      <c r="A307" s="3" t="s">
        <v>307</v>
      </c>
      <c r="B307" s="4" t="str">
        <f>IFERROR(__xludf.DUMMYFUNCTION("GOOGLETRANSLATE(A307,""nl"",""tr"")"),"değerli")</f>
        <v>değerli</v>
      </c>
    </row>
    <row r="308">
      <c r="A308" s="3" t="s">
        <v>308</v>
      </c>
      <c r="B308" s="4" t="str">
        <f>IFERROR(__xludf.DUMMYFUNCTION("GOOGLETRANSLATE(A308,""nl"",""tr"")"),"irrasyonel")</f>
        <v>irrasyonel</v>
      </c>
    </row>
    <row r="309">
      <c r="A309" s="3" t="s">
        <v>309</v>
      </c>
      <c r="B309" s="4" t="str">
        <f>IFERROR(__xludf.DUMMYFUNCTION("GOOGLETRANSLATE(A309,""nl"",""tr"")"),"kronoloji")</f>
        <v>kronoloji</v>
      </c>
    </row>
    <row r="310">
      <c r="A310" s="3" t="s">
        <v>310</v>
      </c>
      <c r="B310" s="4" t="str">
        <f>IFERROR(__xludf.DUMMYFUNCTION("GOOGLETRANSLATE(A310,""nl"",""tr"")"),"mikrop")</f>
        <v>mikrop</v>
      </c>
    </row>
    <row r="311">
      <c r="A311" s="3" t="s">
        <v>311</v>
      </c>
      <c r="B311" s="4" t="str">
        <f>IFERROR(__xludf.DUMMYFUNCTION("GOOGLETRANSLATE(A311,""nl"",""tr"")"),"Microbian")</f>
        <v>Microbian</v>
      </c>
    </row>
    <row r="312">
      <c r="A312" s="3" t="s">
        <v>312</v>
      </c>
      <c r="B312" s="4" t="str">
        <f>IFERROR(__xludf.DUMMYFUNCTION("GOOGLETRANSLATE(A312,""nl"",""tr"")"),"spatula")</f>
        <v>spatula</v>
      </c>
    </row>
    <row r="313">
      <c r="A313" s="3" t="s">
        <v>313</v>
      </c>
      <c r="B313" s="4" t="str">
        <f>IFERROR(__xludf.DUMMYFUNCTION("GOOGLETRANSLATE(A313,""nl"",""tr"")"),"Güney Kutbu")</f>
        <v>Güney Kutbu</v>
      </c>
    </row>
    <row r="314">
      <c r="A314" s="3" t="s">
        <v>314</v>
      </c>
      <c r="B314" s="4" t="str">
        <f>IFERROR(__xludf.DUMMYFUNCTION("GOOGLETRANSLATE(A314,""nl"",""tr"")"),"Kuzey Kutbu")</f>
        <v>Kuzey Kutbu</v>
      </c>
    </row>
    <row r="315">
      <c r="A315" s="3" t="s">
        <v>315</v>
      </c>
      <c r="B315" s="4" t="str">
        <f>IFERROR(__xludf.DUMMYFUNCTION("GOOGLETRANSLATE(A315,""nl"",""tr"")"),"kutup")</f>
        <v>kutup</v>
      </c>
    </row>
    <row r="316">
      <c r="A316" s="3" t="s">
        <v>316</v>
      </c>
      <c r="B316" s="4" t="str">
        <f>IFERROR(__xludf.DUMMYFUNCTION("GOOGLETRANSLATE(A316,""nl"",""tr"")"),"çiftlik")</f>
        <v>çiftlik</v>
      </c>
    </row>
    <row r="317">
      <c r="A317" s="3" t="s">
        <v>317</v>
      </c>
      <c r="B317" s="4" t="str">
        <f>IFERROR(__xludf.DUMMYFUNCTION("GOOGLETRANSLATE(A317,""nl"",""tr"")"),"Kuzey Yıldızı")</f>
        <v>Kuzey Yıldızı</v>
      </c>
    </row>
    <row r="318">
      <c r="A318" s="3" t="s">
        <v>318</v>
      </c>
      <c r="B318" s="4" t="str">
        <f>IFERROR(__xludf.DUMMYFUNCTION("GOOGLETRANSLATE(A318,""nl"",""tr"")"),"kibirli")</f>
        <v>kibirli</v>
      </c>
    </row>
    <row r="319">
      <c r="A319" s="3" t="s">
        <v>319</v>
      </c>
      <c r="B319" s="4" t="str">
        <f>IFERROR(__xludf.DUMMYFUNCTION("GOOGLETRANSLATE(A319,""nl"",""tr"")"),"tekel")</f>
        <v>tekel</v>
      </c>
    </row>
    <row r="320">
      <c r="A320" s="3" t="s">
        <v>320</v>
      </c>
      <c r="B320" s="4" t="str">
        <f>IFERROR(__xludf.DUMMYFUNCTION("GOOGLETRANSLATE(A320,""nl"",""tr"")"),"dipol")</f>
        <v>dipol</v>
      </c>
    </row>
    <row r="321">
      <c r="A321" s="3" t="s">
        <v>321</v>
      </c>
      <c r="B321" s="4" t="str">
        <f>IFERROR(__xludf.DUMMYFUNCTION("GOOGLETRANSLATE(A321,""nl"",""tr"")"),"ahşap")</f>
        <v>ahşap</v>
      </c>
    </row>
    <row r="322">
      <c r="A322" s="3" t="s">
        <v>322</v>
      </c>
      <c r="B322" s="4" t="str">
        <f>IFERROR(__xludf.DUMMYFUNCTION("GOOGLETRANSLATE(A322,""nl"",""tr"")"),"kutuplu ışık")</f>
        <v>kutuplu ışık</v>
      </c>
    </row>
    <row r="323">
      <c r="A323" s="3" t="s">
        <v>323</v>
      </c>
      <c r="B323" s="4" t="str">
        <f>IFERROR(__xludf.DUMMYFUNCTION("GOOGLETRANSLATE(A323,""nl"",""tr"")"),"iş kutbu")</f>
        <v>iş kutbu</v>
      </c>
    </row>
    <row r="324">
      <c r="A324" s="3" t="s">
        <v>324</v>
      </c>
      <c r="B324" s="4" t="str">
        <f>IFERROR(__xludf.DUMMYFUNCTION("GOOGLETRANSLATE(A324,""nl"",""tr"")"),"çalışma havuzu")</f>
        <v>çalışma havuzu</v>
      </c>
    </row>
    <row r="325">
      <c r="A325" s="3" t="s">
        <v>325</v>
      </c>
      <c r="B325" s="4" t="str">
        <f>IFERROR(__xludf.DUMMYFUNCTION("GOOGLETRANSLATE(A325,""nl"",""tr"")"),"kutup ayısı")</f>
        <v>kutup ayısı</v>
      </c>
    </row>
    <row r="326">
      <c r="A326" s="3" t="s">
        <v>326</v>
      </c>
      <c r="B326" s="4" t="str">
        <f>IFERROR(__xludf.DUMMYFUNCTION("GOOGLETRANSLATE(A326,""nl"",""tr"")"),"Kutup Gecesi")</f>
        <v>Kutup Gecesi</v>
      </c>
    </row>
    <row r="327">
      <c r="A327" s="3" t="s">
        <v>327</v>
      </c>
      <c r="B327" s="4" t="str">
        <f>IFERROR(__xludf.DUMMYFUNCTION("GOOGLETRANSLATE(A327,""nl"",""tr"")"),"havuz günü")</f>
        <v>havuz günü</v>
      </c>
    </row>
    <row r="328">
      <c r="A328" s="3" t="s">
        <v>328</v>
      </c>
      <c r="B328" s="4" t="str">
        <f>IFERROR(__xludf.DUMMYFUNCTION("GOOGLETRANSLATE(A328,""nl"",""tr"")"),"kutup tilkisi")</f>
        <v>kutup tilkisi</v>
      </c>
    </row>
    <row r="329">
      <c r="A329" s="3" t="s">
        <v>329</v>
      </c>
      <c r="B329" s="4" t="str">
        <f>IFERROR(__xludf.DUMMYFUNCTION("GOOGLETRANSLATE(A329,""nl"",""tr"")"),"zıt")</f>
        <v>zıt</v>
      </c>
    </row>
    <row r="330">
      <c r="A330" s="3" t="s">
        <v>330</v>
      </c>
      <c r="B330" s="4" t="str">
        <f>IFERROR(__xludf.DUMMYFUNCTION("GOOGLETRANSLATE(A330,""nl"",""tr"")"),"tören")</f>
        <v>tören</v>
      </c>
    </row>
    <row r="331">
      <c r="A331" s="3" t="s">
        <v>331</v>
      </c>
      <c r="B331" s="4" t="str">
        <f>IFERROR(__xludf.DUMMYFUNCTION("GOOGLETRANSLATE(A331,""nl"",""tr"")"),"epilat")</f>
        <v>epilat</v>
      </c>
    </row>
    <row r="332">
      <c r="A332" s="3" t="s">
        <v>332</v>
      </c>
      <c r="B332" s="4" t="str">
        <f>IFERROR(__xludf.DUMMYFUNCTION("GOOGLETRANSLATE(A332,""nl"",""tr"")"),"resmi olarak")</f>
        <v>resmi olarak</v>
      </c>
    </row>
    <row r="333">
      <c r="A333" s="3" t="s">
        <v>333</v>
      </c>
      <c r="B333" s="4" t="str">
        <f>IFERROR(__xludf.DUMMYFUNCTION("GOOGLETRANSLATE(A333,""nl"",""tr"")"),"sahne")</f>
        <v>sahne</v>
      </c>
    </row>
    <row r="334">
      <c r="A334" s="3" t="s">
        <v>334</v>
      </c>
      <c r="B334" s="4" t="str">
        <f>IFERROR(__xludf.DUMMYFUNCTION("GOOGLETRANSLATE(A334,""nl"",""tr"")"),"video")</f>
        <v>video</v>
      </c>
    </row>
    <row r="335">
      <c r="A335" s="3" t="s">
        <v>335</v>
      </c>
      <c r="B335" s="4" t="str">
        <f>IFERROR(__xludf.DUMMYFUNCTION("GOOGLETRANSLATE(A335,""nl"",""tr"")"),"video kütüphanesi")</f>
        <v>video kütüphanesi</v>
      </c>
    </row>
    <row r="336">
      <c r="A336" s="3" t="s">
        <v>336</v>
      </c>
      <c r="B336" s="4" t="str">
        <f>IFERROR(__xludf.DUMMYFUNCTION("GOOGLETRANSLATE(A336,""nl"",""tr"")"),"video Kaydedici")</f>
        <v>video Kaydedici</v>
      </c>
    </row>
    <row r="337">
      <c r="A337" s="3" t="s">
        <v>337</v>
      </c>
      <c r="B337" s="4" t="str">
        <f>IFERROR(__xludf.DUMMYFUNCTION("GOOGLETRANSLATE(A337,""nl"",""tr"")"),"görüntülü arama")</f>
        <v>görüntülü arama</v>
      </c>
    </row>
    <row r="338">
      <c r="A338" s="3" t="s">
        <v>338</v>
      </c>
      <c r="B338" s="4" t="str">
        <f>IFERROR(__xludf.DUMMYFUNCTION("GOOGLETRANSLATE(A338,""nl"",""tr"")"),"video oyunu")</f>
        <v>video oyunu</v>
      </c>
    </row>
    <row r="339">
      <c r="A339" s="3" t="s">
        <v>339</v>
      </c>
      <c r="B339" s="4" t="str">
        <f>IFERROR(__xludf.DUMMYFUNCTION("GOOGLETRANSLATE(A339,""nl"",""tr"")"),"görüntülü arama")</f>
        <v>görüntülü arama</v>
      </c>
    </row>
    <row r="340">
      <c r="A340" s="3" t="s">
        <v>340</v>
      </c>
      <c r="B340" s="4" t="str">
        <f>IFERROR(__xludf.DUMMYFUNCTION("GOOGLETRANSLATE(A340,""nl"",""tr"")"),"video izleme")</f>
        <v>video izleme</v>
      </c>
    </row>
    <row r="341">
      <c r="A341" s="3" t="s">
        <v>341</v>
      </c>
      <c r="B341" s="4" t="str">
        <f>IFERROR(__xludf.DUMMYFUNCTION("GOOGLETRANSLATE(A341,""nl"",""tr"")"),"hızlı bir şekilde")</f>
        <v>hızlı bir şekilde</v>
      </c>
    </row>
    <row r="342">
      <c r="A342" s="3" t="s">
        <v>342</v>
      </c>
      <c r="B342" s="4" t="str">
        <f>IFERROR(__xludf.DUMMYFUNCTION("GOOGLETRANSLATE(A342,""nl"",""tr"")"),"başıboş dolaşmak")</f>
        <v>başıboş dolaşmak</v>
      </c>
    </row>
    <row r="343">
      <c r="A343" s="3" t="s">
        <v>343</v>
      </c>
      <c r="B343" s="4" t="str">
        <f>IFERROR(__xludf.DUMMYFUNCTION("GOOGLETRANSLATE(A343,""nl"",""tr"")"),"Belirsiz Dil")</f>
        <v>Belirsiz Dil</v>
      </c>
    </row>
    <row r="344">
      <c r="A344" s="3" t="s">
        <v>344</v>
      </c>
      <c r="B344" s="4" t="str">
        <f>IFERROR(__xludf.DUMMYFUNCTION("GOOGLETRANSLATE(A344,""nl"",""tr"")"),"megawatt")</f>
        <v>megawatt</v>
      </c>
    </row>
    <row r="345">
      <c r="A345" s="3" t="s">
        <v>345</v>
      </c>
      <c r="B345" s="4" t="str">
        <f>IFERROR(__xludf.DUMMYFUNCTION("GOOGLETRANSLATE(A345,""nl"",""tr"")"),"klostrofobi")</f>
        <v>klostrofobi</v>
      </c>
    </row>
    <row r="346">
      <c r="A346" s="3" t="s">
        <v>346</v>
      </c>
      <c r="B346" s="4" t="str">
        <f>IFERROR(__xludf.DUMMYFUNCTION("GOOGLETRANSLATE(A346,""nl"",""tr"")"),"şerit kartı")</f>
        <v>şerit kartı</v>
      </c>
    </row>
    <row r="347">
      <c r="A347" s="3" t="s">
        <v>347</v>
      </c>
      <c r="B347" s="4" t="str">
        <f>IFERROR(__xludf.DUMMYFUNCTION("GOOGLETRANSLATE(A347,""nl"",""tr"")"),"harita")</f>
        <v>harita</v>
      </c>
    </row>
    <row r="348">
      <c r="A348" s="3" t="s">
        <v>348</v>
      </c>
      <c r="B348" s="4" t="str">
        <f>IFERROR(__xludf.DUMMYFUNCTION("GOOGLETRANSLATE(A348,""nl"",""tr"")"),"Kart")</f>
        <v>Kart</v>
      </c>
    </row>
    <row r="349">
      <c r="A349" s="3" t="s">
        <v>349</v>
      </c>
      <c r="B349" s="4" t="str">
        <f>IFERROR(__xludf.DUMMYFUNCTION("GOOGLETRANSLATE(A349,""nl"",""tr"")"),"hava haritası")</f>
        <v>hava haritası</v>
      </c>
    </row>
    <row r="350">
      <c r="A350" s="3" t="s">
        <v>350</v>
      </c>
      <c r="B350" s="4" t="str">
        <f>IFERROR(__xludf.DUMMYFUNCTION("GOOGLETRANSLATE(A350,""nl"",""tr"")"),"yol haritası")</f>
        <v>yol haritası</v>
      </c>
    </row>
    <row r="351">
      <c r="A351" s="3" t="s">
        <v>351</v>
      </c>
      <c r="B351" s="4" t="str">
        <f>IFERROR(__xludf.DUMMYFUNCTION("GOOGLETRANSLATE(A351,""nl"",""tr"")"),"Yılbaşı kartı")</f>
        <v>Yılbaşı kartı</v>
      </c>
    </row>
    <row r="352">
      <c r="A352" s="3" t="s">
        <v>352</v>
      </c>
      <c r="B352" s="4" t="str">
        <f>IFERROR(__xludf.DUMMYFUNCTION("GOOGLETRANSLATE(A352,""nl"",""tr"")"),"kart oyunu")</f>
        <v>kart oyunu</v>
      </c>
    </row>
    <row r="353">
      <c r="A353" s="3" t="s">
        <v>353</v>
      </c>
      <c r="B353" s="4" t="str">
        <f>IFERROR(__xludf.DUMMYFUNCTION("GOOGLETRANSLATE(A353,""nl"",""tr"")"),"Kartların evi")</f>
        <v>Kartların evi</v>
      </c>
    </row>
    <row r="354">
      <c r="A354" s="3" t="s">
        <v>354</v>
      </c>
      <c r="B354" s="4" t="str">
        <f>IFERROR(__xludf.DUMMYFUNCTION("GOOGLETRANSLATE(A354,""nl"",""tr"")"),"koz")</f>
        <v>koz</v>
      </c>
    </row>
    <row r="355">
      <c r="A355" s="3" t="s">
        <v>355</v>
      </c>
      <c r="B355" s="4" t="str">
        <f>IFERROR(__xludf.DUMMYFUNCTION("GOOGLETRANSLATE(A355,""nl"",""tr"")"),"kart kutusu")</f>
        <v>kart kutusu</v>
      </c>
    </row>
    <row r="356">
      <c r="A356" s="3" t="s">
        <v>356</v>
      </c>
      <c r="B356" s="4" t="str">
        <f>IFERROR(__xludf.DUMMYFUNCTION("GOOGLETRANSLATE(A356,""nl"",""tr"")"),"kart")</f>
        <v>kart</v>
      </c>
    </row>
    <row r="357">
      <c r="A357" s="3" t="s">
        <v>357</v>
      </c>
      <c r="B357" s="4" t="str">
        <f>IFERROR(__xludf.DUMMYFUNCTION("GOOGLETRANSLATE(A357,""nl"",""tr"")"),"Menü")</f>
        <v>Menü</v>
      </c>
    </row>
    <row r="358">
      <c r="A358" s="3" t="s">
        <v>358</v>
      </c>
      <c r="B358" s="4" t="str">
        <f>IFERROR(__xludf.DUMMYFUNCTION("GOOGLETRANSLATE(A358,""nl"",""tr"")"),"sinir bozucu kart")</f>
        <v>sinir bozucu kart</v>
      </c>
    </row>
    <row r="359">
      <c r="A359" s="3" t="s">
        <v>359</v>
      </c>
      <c r="B359" s="4" t="str">
        <f>IFERROR(__xludf.DUMMYFUNCTION("GOOGLETRANSLATE(A359,""nl"",""tr"")"),"yemek kartı")</f>
        <v>yemek kartı</v>
      </c>
    </row>
    <row r="360">
      <c r="A360" s="3" t="s">
        <v>360</v>
      </c>
      <c r="B360" s="4" t="str">
        <f>IFERROR(__xludf.DUMMYFUNCTION("GOOGLETRANSLATE(A360,""nl"",""tr"")"),"harita")</f>
        <v>harita</v>
      </c>
    </row>
    <row r="361">
      <c r="A361" s="3" t="s">
        <v>361</v>
      </c>
      <c r="B361" s="4" t="str">
        <f>IFERROR(__xludf.DUMMYFUNCTION("GOOGLETRANSLATE(A361,""nl"",""tr"")"),"banka kartı")</f>
        <v>banka kartı</v>
      </c>
    </row>
    <row r="362">
      <c r="A362" s="3" t="s">
        <v>362</v>
      </c>
      <c r="B362" s="4" t="str">
        <f>IFERROR(__xludf.DUMMYFUNCTION("GOOGLETRANSLATE(A362,""nl"",""tr"")"),"hediye kartı")</f>
        <v>hediye kartı</v>
      </c>
    </row>
    <row r="363">
      <c r="A363" s="3" t="s">
        <v>363</v>
      </c>
      <c r="B363" s="4" t="str">
        <f>IFERROR(__xludf.DUMMYFUNCTION("GOOGLETRANSLATE(A363,""nl"",""tr"")"),"kimlik kartı")</f>
        <v>kimlik kartı</v>
      </c>
    </row>
    <row r="364">
      <c r="A364" s="3" t="s">
        <v>364</v>
      </c>
      <c r="B364" s="4" t="str">
        <f>IFERROR(__xludf.DUMMYFUNCTION("GOOGLETRANSLATE(A364,""nl"",""tr"")"),"kartpostal")</f>
        <v>kartpostal</v>
      </c>
    </row>
    <row r="365">
      <c r="A365" s="3" t="s">
        <v>365</v>
      </c>
      <c r="B365" s="4" t="str">
        <f>IFERROR(__xludf.DUMMYFUNCTION("GOOGLETRANSLATE(A365,""nl"",""tr"")"),"çelik kartı")</f>
        <v>çelik kartı</v>
      </c>
    </row>
    <row r="366">
      <c r="A366" s="3" t="s">
        <v>366</v>
      </c>
      <c r="B366" s="4" t="str">
        <f>IFERROR(__xludf.DUMMYFUNCTION("GOOGLETRANSLATE(A366,""nl"",""tr"")"),"kart defteri")</f>
        <v>kart defteri</v>
      </c>
    </row>
    <row r="367">
      <c r="A367" s="3" t="s">
        <v>367</v>
      </c>
      <c r="B367" s="4" t="str">
        <f>IFERROR(__xludf.DUMMYFUNCTION("GOOGLETRANSLATE(A367,""nl"",""tr"")"),"banka kartı")</f>
        <v>banka kartı</v>
      </c>
    </row>
    <row r="368">
      <c r="A368" s="3" t="s">
        <v>368</v>
      </c>
      <c r="B368" s="4" t="str">
        <f>IFERROR(__xludf.DUMMYFUNCTION("GOOGLETRANSLATE(A368,""nl"",""tr"")"),"Banka kartı")</f>
        <v>Banka kartı</v>
      </c>
    </row>
    <row r="369">
      <c r="A369" s="3" t="s">
        <v>369</v>
      </c>
      <c r="B369" s="4" t="str">
        <f>IFERROR(__xludf.DUMMYFUNCTION("GOOGLETRANSLATE(A369,""nl"",""tr"")"),"müşteri kartı")</f>
        <v>müşteri kartı</v>
      </c>
    </row>
    <row r="370">
      <c r="A370" s="3" t="s">
        <v>370</v>
      </c>
      <c r="B370" s="4" t="str">
        <f>IFERROR(__xludf.DUMMYFUNCTION("GOOGLETRANSLATE(A370,""nl"",""tr"")"),"deniz kartı")</f>
        <v>deniz kartı</v>
      </c>
    </row>
    <row r="371">
      <c r="A371" s="3" t="s">
        <v>371</v>
      </c>
      <c r="B371" s="4" t="str">
        <f>IFERROR(__xludf.DUMMYFUNCTION("GOOGLETRANSLATE(A371,""nl"",""tr"")"),"borsa kartı")</f>
        <v>borsa kartı</v>
      </c>
    </row>
    <row r="372">
      <c r="A372" s="3" t="s">
        <v>372</v>
      </c>
      <c r="B372" s="4" t="str">
        <f>IFERROR(__xludf.DUMMYFUNCTION("GOOGLETRANSLATE(A372,""nl"",""tr"")"),"yas kartı")</f>
        <v>yas kartı</v>
      </c>
    </row>
    <row r="373">
      <c r="A373" s="3" t="s">
        <v>373</v>
      </c>
      <c r="B373" s="4" t="str">
        <f>IFERROR(__xludf.DUMMYFUNCTION("GOOGLETRANSLATE(A373,""nl"",""tr"")"),"kredi kartı")</f>
        <v>kredi kartı</v>
      </c>
    </row>
    <row r="374">
      <c r="A374" s="3" t="s">
        <v>374</v>
      </c>
      <c r="B374" s="4" t="str">
        <f>IFERROR(__xludf.DUMMYFUNCTION("GOOGLETRANSLATE(A374,""nl"",""tr"")"),"kartpostal")</f>
        <v>kartpostal</v>
      </c>
    </row>
    <row r="375">
      <c r="A375" s="3" t="s">
        <v>375</v>
      </c>
      <c r="B375" s="4" t="str">
        <f>IFERROR(__xludf.DUMMYFUNCTION("GOOGLETRANSLATE(A375,""nl"",""tr"")"),"ses")</f>
        <v>ses</v>
      </c>
    </row>
    <row r="376">
      <c r="A376" s="3" t="s">
        <v>376</v>
      </c>
      <c r="B376" s="4" t="str">
        <f>IFERROR(__xludf.DUMMYFUNCTION("GOOGLETRANSLATE(A376,""nl"",""tr"")"),"Giriş kartı")</f>
        <v>Giriş kartı</v>
      </c>
    </row>
    <row r="377">
      <c r="A377" s="3" t="s">
        <v>377</v>
      </c>
      <c r="B377" s="4" t="str">
        <f>IFERROR(__xludf.DUMMYFUNCTION("GOOGLETRANSLATE(A377,""nl"",""tr"")"),"Dünya haritası")</f>
        <v>Dünya haritası</v>
      </c>
    </row>
    <row r="378">
      <c r="A378" s="3" t="s">
        <v>378</v>
      </c>
      <c r="B378" s="4" t="str">
        <f>IFERROR(__xludf.DUMMYFUNCTION("GOOGLETRANSLATE(A378,""nl"",""tr"")"),"bisiklet kartı")</f>
        <v>bisiklet kartı</v>
      </c>
    </row>
    <row r="379">
      <c r="A379" s="3" t="s">
        <v>379</v>
      </c>
      <c r="B379" s="4" t="str">
        <f>IFERROR(__xludf.DUMMYFUNCTION("GOOGLETRANSLATE(A379,""nl"",""tr"")"),"duvar kartı")</f>
        <v>duvar kartı</v>
      </c>
    </row>
    <row r="380">
      <c r="A380" s="3" t="s">
        <v>380</v>
      </c>
      <c r="B380" s="4" t="str">
        <f>IFERROR(__xludf.DUMMYFUNCTION("GOOGLETRANSLATE(A380,""nl"",""tr"")"),"vitrin")</f>
        <v>vitrin</v>
      </c>
    </row>
    <row r="381">
      <c r="A381" s="3" t="s">
        <v>381</v>
      </c>
      <c r="B381" s="4" t="str">
        <f>IFERROR(__xludf.DUMMYFUNCTION("GOOGLETRANSLATE(A381,""nl"",""tr"")"),"dantel azaltma")</f>
        <v>dantel azaltma</v>
      </c>
    </row>
    <row r="382">
      <c r="A382" s="3" t="s">
        <v>382</v>
      </c>
      <c r="B382" s="4" t="str">
        <f>IFERROR(__xludf.DUMMYFUNCTION("GOOGLETRANSLATE(A382,""nl"",""tr"")"),"akrobat")</f>
        <v>akrobat</v>
      </c>
    </row>
    <row r="383">
      <c r="A383" s="3" t="s">
        <v>383</v>
      </c>
      <c r="B383" s="4" t="str">
        <f>IFERROR(__xludf.DUMMYFUNCTION("GOOGLETRANSLATE(A383,""nl"",""tr"")"),"akrobatik")</f>
        <v>akrobatik</v>
      </c>
    </row>
    <row r="384">
      <c r="A384" s="3" t="s">
        <v>384</v>
      </c>
      <c r="B384" s="4" t="str">
        <f>IFERROR(__xludf.DUMMYFUNCTION("GOOGLETRANSLATE(A384,""nl"",""tr"")"),"akrobasi")</f>
        <v>akrobasi</v>
      </c>
    </row>
    <row r="385">
      <c r="A385" s="3" t="s">
        <v>385</v>
      </c>
      <c r="B385" s="4" t="str">
        <f>IFERROR(__xludf.DUMMYFUNCTION("GOOGLETRANSLATE(A385,""nl"",""tr"")"),"helikopter")</f>
        <v>helikopter</v>
      </c>
    </row>
    <row r="386">
      <c r="A386" s="3" t="s">
        <v>386</v>
      </c>
      <c r="B386" s="4" t="str">
        <f>IFERROR(__xludf.DUMMYFUNCTION("GOOGLETRANSLATE(A386,""nl"",""tr"")"),"yatılı okul")</f>
        <v>yatılı okul</v>
      </c>
    </row>
    <row r="387">
      <c r="A387" s="3" t="s">
        <v>387</v>
      </c>
      <c r="B387" s="4" t="str">
        <f>IFERROR(__xludf.DUMMYFUNCTION("GOOGLETRANSLATE(A387,""nl"",""tr"")"),"okul")</f>
        <v>okul</v>
      </c>
    </row>
    <row r="388">
      <c r="A388" s="3" t="s">
        <v>388</v>
      </c>
      <c r="B388" s="4" t="str">
        <f>IFERROR(__xludf.DUMMYFUNCTION("GOOGLETRANSLATE(A388,""nl"",""tr"")"),"okul bahçesi")</f>
        <v>okul bahçesi</v>
      </c>
    </row>
    <row r="389">
      <c r="A389" s="3" t="s">
        <v>389</v>
      </c>
      <c r="B389" s="4" t="str">
        <f>IFERROR(__xludf.DUMMYFUNCTION("GOOGLETRANSLATE(A389,""nl"",""tr"")"),"okul tilkisi")</f>
        <v>okul tilkisi</v>
      </c>
    </row>
    <row r="390">
      <c r="A390" s="3" t="s">
        <v>390</v>
      </c>
      <c r="B390" s="4" t="str">
        <f>IFERROR(__xludf.DUMMYFUNCTION("GOOGLETRANSLATE(A390,""nl"",""tr"")"),"okul öğrencisi")</f>
        <v>okul öğrencisi</v>
      </c>
    </row>
    <row r="391">
      <c r="A391" s="3" t="s">
        <v>391</v>
      </c>
      <c r="B391" s="4" t="str">
        <f>IFERROR(__xludf.DUMMYFUNCTION("GOOGLETRANSLATE(A391,""nl"",""tr"")"),"okul")</f>
        <v>okul</v>
      </c>
    </row>
    <row r="392">
      <c r="A392" s="3" t="s">
        <v>392</v>
      </c>
      <c r="B392" s="4" t="str">
        <f>IFERROR(__xludf.DUMMYFUNCTION("GOOGLETRANSLATE(A392,""nl"",""tr"")"),"kurbağalama")</f>
        <v>kurbağalama</v>
      </c>
    </row>
    <row r="393">
      <c r="A393" s="3" t="s">
        <v>393</v>
      </c>
      <c r="B393" s="4" t="str">
        <f>IFERROR(__xludf.DUMMYFUNCTION("GOOGLETRANSLATE(A393,""nl"",""tr"")"),"okul otobüsü")</f>
        <v>okul otobüsü</v>
      </c>
    </row>
    <row r="394">
      <c r="A394" s="3" t="s">
        <v>394</v>
      </c>
      <c r="B394" s="4" t="str">
        <f>IFERROR(__xludf.DUMMYFUNCTION("GOOGLETRANSLATE(A394,""nl"",""tr"")"),"çocuk Yuvası")</f>
        <v>çocuk Yuvası</v>
      </c>
    </row>
    <row r="395">
      <c r="A395" s="3" t="s">
        <v>395</v>
      </c>
      <c r="B395" s="4" t="str">
        <f>IFERROR(__xludf.DUMMYFUNCTION("GOOGLETRANSLATE(A395,""nl"",""tr"")"),"okul çocuğu")</f>
        <v>okul çocuğu</v>
      </c>
    </row>
    <row r="396">
      <c r="A396" s="3" t="s">
        <v>396</v>
      </c>
      <c r="B396" s="4" t="str">
        <f>IFERROR(__xludf.DUMMYFUNCTION("GOOGLETRANSLATE(A396,""nl"",""tr"")"),"disiplin okulu")</f>
        <v>disiplin okulu</v>
      </c>
    </row>
    <row r="397">
      <c r="A397" s="3" t="s">
        <v>397</v>
      </c>
      <c r="B397" s="4" t="str">
        <f>IFERROR(__xludf.DUMMYFUNCTION("GOOGLETRANSLATE(A397,""nl"",""tr"")"),"tiyatro")</f>
        <v>tiyatro</v>
      </c>
    </row>
    <row r="398">
      <c r="A398" s="3" t="s">
        <v>398</v>
      </c>
      <c r="B398" s="4" t="str">
        <f>IFERROR(__xludf.DUMMYFUNCTION("GOOGLETRANSLATE(A398,""nl"",""tr"")"),"sağır okulu")</f>
        <v>sağır okulu</v>
      </c>
    </row>
    <row r="399">
      <c r="A399" s="3" t="s">
        <v>399</v>
      </c>
      <c r="B399" s="4" t="str">
        <f>IFERROR(__xludf.DUMMYFUNCTION("GOOGLETRANSLATE(A399,""nl"",""tr"")"),"tahta")</f>
        <v>tahta</v>
      </c>
    </row>
    <row r="400">
      <c r="A400" s="3" t="s">
        <v>400</v>
      </c>
      <c r="B400" s="4" t="str">
        <f>IFERROR(__xludf.DUMMYFUNCTION("GOOGLETRANSLATE(A400,""nl"",""tr"")"),"sürücü kursu")</f>
        <v>sürücü kursu</v>
      </c>
    </row>
    <row r="401">
      <c r="A401" s="3" t="s">
        <v>401</v>
      </c>
      <c r="B401" s="4" t="str">
        <f>IFERROR(__xludf.DUMMYFUNCTION("GOOGLETRANSLATE(A401,""nl"",""tr"")"),"okul müdürü")</f>
        <v>okul müdürü</v>
      </c>
    </row>
    <row r="402">
      <c r="A402" s="3" t="s">
        <v>402</v>
      </c>
      <c r="B402" s="4" t="str">
        <f>IFERROR(__xludf.DUMMYFUNCTION("GOOGLETRANSLATE(A402,""nl"",""tr"")"),"Karıştır")</f>
        <v>Karıştır</v>
      </c>
    </row>
    <row r="403">
      <c r="A403" s="3" t="s">
        <v>403</v>
      </c>
      <c r="B403" s="4" t="str">
        <f>IFERROR(__xludf.DUMMYFUNCTION("GOOGLETRANSLATE(A403,""nl"",""tr"")"),"okul adamı")</f>
        <v>okul adamı</v>
      </c>
    </row>
    <row r="404">
      <c r="A404" s="3" t="s">
        <v>404</v>
      </c>
      <c r="B404" s="4" t="str">
        <f>IFERROR(__xludf.DUMMYFUNCTION("GOOGLETRANSLATE(A404,""nl"",""tr"")"),"akşam okulu")</f>
        <v>akşam okulu</v>
      </c>
    </row>
    <row r="405">
      <c r="A405" s="3" t="s">
        <v>405</v>
      </c>
      <c r="B405" s="4" t="str">
        <f>IFERROR(__xludf.DUMMYFUNCTION("GOOGLETRANSLATE(A405,""nl"",""tr"")"),"okul hastası")</f>
        <v>okul hastası</v>
      </c>
    </row>
    <row r="406">
      <c r="A406" s="3" t="s">
        <v>406</v>
      </c>
      <c r="B406" s="4" t="str">
        <f>IFERROR(__xludf.DUMMYFUNCTION("GOOGLETRANSLATE(A406,""nl"",""tr"")"),"Okul çocuğu")</f>
        <v>Okul çocuğu</v>
      </c>
    </row>
    <row r="407">
      <c r="A407" s="3" t="s">
        <v>407</v>
      </c>
      <c r="B407" s="4" t="str">
        <f>IFERROR(__xludf.DUMMYFUNCTION("GOOGLETRANSLATE(A407,""nl"",""tr"")"),"manastır okulu")</f>
        <v>manastır okulu</v>
      </c>
    </row>
    <row r="408">
      <c r="A408" s="3" t="s">
        <v>408</v>
      </c>
      <c r="B408" s="4" t="str">
        <f>IFERROR(__xludf.DUMMYFUNCTION("GOOGLETRANSLATE(A408,""nl"",""tr"")"),"okul arkadaşı")</f>
        <v>okul arkadaşı</v>
      </c>
    </row>
    <row r="409">
      <c r="A409" s="3" t="s">
        <v>409</v>
      </c>
      <c r="B409" s="4" t="str">
        <f>IFERROR(__xludf.DUMMYFUNCTION("GOOGLETRANSLATE(A409,""nl"",""tr"")"),"köy okulu")</f>
        <v>köy okulu</v>
      </c>
    </row>
    <row r="410">
      <c r="A410" s="3" t="s">
        <v>410</v>
      </c>
      <c r="B410" s="4" t="str">
        <f>IFERROR(__xludf.DUMMYFUNCTION("GOOGLETRANSLATE(A410,""nl"",""tr"")"),"okul gezisi")</f>
        <v>okul gezisi</v>
      </c>
    </row>
    <row r="411">
      <c r="A411" s="3" t="s">
        <v>411</v>
      </c>
      <c r="B411" s="4" t="str">
        <f>IFERROR(__xludf.DUMMYFUNCTION("GOOGLETRANSLATE(A411,""nl"",""tr"")"),"dalış okulu")</f>
        <v>dalış okulu</v>
      </c>
    </row>
    <row r="412">
      <c r="A412" s="3" t="s">
        <v>412</v>
      </c>
      <c r="B412" s="4" t="str">
        <f>IFERROR(__xludf.DUMMYFUNCTION("GOOGLETRANSLATE(A412,""nl"",""tr"")"),"okul arkadaşı")</f>
        <v>okul arkadaşı</v>
      </c>
    </row>
    <row r="413">
      <c r="A413" s="3" t="s">
        <v>413</v>
      </c>
      <c r="B413" s="4" t="str">
        <f>IFERROR(__xludf.DUMMYFUNCTION("GOOGLETRANSLATE(A413,""nl"",""tr"")"),"kız arkadaşı")</f>
        <v>kız arkadaşı</v>
      </c>
    </row>
    <row r="414">
      <c r="A414" s="3" t="s">
        <v>414</v>
      </c>
      <c r="B414" s="4" t="str">
        <f>IFERROR(__xludf.DUMMYFUNCTION("GOOGLETRANSLATE(A414,""nl"",""tr"")"),"okul dışında")</f>
        <v>okul dışında</v>
      </c>
    </row>
    <row r="415">
      <c r="A415" s="3" t="s">
        <v>415</v>
      </c>
      <c r="B415" s="4" t="str">
        <f>IFERROR(__xludf.DUMMYFUNCTION("GOOGLETRANSLATE(A415,""nl"",""tr"")"),"Okul yönetim kurulu")</f>
        <v>Okul yönetim kurulu</v>
      </c>
    </row>
    <row r="416">
      <c r="A416" s="3" t="s">
        <v>416</v>
      </c>
      <c r="B416" s="4" t="str">
        <f>IFERROR(__xludf.DUMMYFUNCTION("GOOGLETRANSLATE(A416,""nl"",""tr"")"),"okul Müdürü")</f>
        <v>okul Müdürü</v>
      </c>
    </row>
    <row r="417">
      <c r="A417" s="3" t="s">
        <v>417</v>
      </c>
      <c r="B417" s="4" t="str">
        <f>IFERROR(__xludf.DUMMYFUNCTION("GOOGLETRANSLATE(A417,""nl"",""tr"")"),"müzik Okulu")</f>
        <v>müzik Okulu</v>
      </c>
    </row>
    <row r="418">
      <c r="A418" s="3" t="s">
        <v>418</v>
      </c>
      <c r="B418" s="4" t="str">
        <f>IFERROR(__xludf.DUMMYFUNCTION("GOOGLETRANSLATE(A418,""nl"",""tr"")"),"saklama okulu")</f>
        <v>saklama okulu</v>
      </c>
    </row>
    <row r="419">
      <c r="A419" s="3" t="s">
        <v>419</v>
      </c>
      <c r="B419" s="4" t="str">
        <f>IFERROR(__xludf.DUMMYFUNCTION("GOOGLETRANSLATE(A419,""nl"",""tr"")"),"okul arkadaşı")</f>
        <v>okul arkadaşı</v>
      </c>
    </row>
    <row r="420">
      <c r="A420" s="3" t="s">
        <v>420</v>
      </c>
      <c r="B420" s="4" t="str">
        <f>IFERROR(__xludf.DUMMYFUNCTION("GOOGLETRANSLATE(A420,""nl"",""tr"")"),"okul arkadaşı")</f>
        <v>okul arkadaşı</v>
      </c>
    </row>
    <row r="421">
      <c r="A421" s="3" t="s">
        <v>421</v>
      </c>
      <c r="B421" s="4" t="str">
        <f>IFERROR(__xludf.DUMMYFUNCTION("GOOGLETRANSLATE(A421,""nl"",""tr"")"),"kız okulu")</f>
        <v>kız okulu</v>
      </c>
    </row>
    <row r="422">
      <c r="A422" s="3" t="s">
        <v>422</v>
      </c>
      <c r="B422" s="4" t="str">
        <f>IFERROR(__xludf.DUMMYFUNCTION("GOOGLETRANSLATE(A422,""nl"",""tr"")"),"erkek öğrenci okulu")</f>
        <v>erkek öğrenci okulu</v>
      </c>
    </row>
    <row r="423">
      <c r="A423" s="3" t="s">
        <v>423</v>
      </c>
      <c r="B423" s="4" t="str">
        <f>IFERROR(__xludf.DUMMYFUNCTION("GOOGLETRANSLATE(A423,""nl"",""tr"")"),"okul sınavı")</f>
        <v>okul sınavı</v>
      </c>
    </row>
    <row r="424">
      <c r="A424" s="3" t="s">
        <v>424</v>
      </c>
      <c r="B424" s="4" t="str">
        <f>IFERROR(__xludf.DUMMYFUNCTION("GOOGLETRANSLATE(A424,""nl"",""tr"")"),"okul Müdürü")</f>
        <v>okul Müdürü</v>
      </c>
    </row>
    <row r="425">
      <c r="A425" s="3" t="s">
        <v>425</v>
      </c>
      <c r="B425" s="4" t="str">
        <f>IFERROR(__xludf.DUMMYFUNCTION("GOOGLETRANSLATE(A425,""nl"",""tr"")"),"okul kütüphanesi")</f>
        <v>okul kütüphanesi</v>
      </c>
    </row>
    <row r="426">
      <c r="A426" s="3" t="s">
        <v>426</v>
      </c>
      <c r="B426" s="4" t="str">
        <f>IFERROR(__xludf.DUMMYFUNCTION("GOOGLETRANSLATE(A426,""nl"",""tr"")"),"katedral")</f>
        <v>katedral</v>
      </c>
    </row>
    <row r="427">
      <c r="A427" s="3" t="s">
        <v>427</v>
      </c>
      <c r="B427" s="4" t="str">
        <f>IFERROR(__xludf.DUMMYFUNCTION("GOOGLETRANSLATE(A427,""nl"",""tr"")"),"okul öğretmeni")</f>
        <v>okul öğretmeni</v>
      </c>
    </row>
    <row r="428">
      <c r="A428" s="3" t="s">
        <v>428</v>
      </c>
      <c r="B428" s="4" t="str">
        <f>IFERROR(__xludf.DUMMYFUNCTION("GOOGLETRANSLATE(A428,""nl"",""tr"")"),"cemaat okulu")</f>
        <v>cemaat okulu</v>
      </c>
    </row>
    <row r="429">
      <c r="A429" s="3" t="s">
        <v>429</v>
      </c>
      <c r="B429" s="4" t="str">
        <f>IFERROR(__xludf.DUMMYFUNCTION("GOOGLETRANSLATE(A429,""nl"",""tr"")"),"üreme okulu")</f>
        <v>üreme okulu</v>
      </c>
    </row>
    <row r="430">
      <c r="A430" s="3" t="s">
        <v>430</v>
      </c>
      <c r="B430" s="4" t="str">
        <f>IFERROR(__xludf.DUMMYFUNCTION("GOOGLETRANSLATE(A430,""nl"",""tr"")"),"Spor Merkezi")</f>
        <v>Spor Merkezi</v>
      </c>
    </row>
    <row r="431">
      <c r="A431" s="3" t="s">
        <v>431</v>
      </c>
      <c r="B431" s="4" t="str">
        <f>IFERROR(__xludf.DUMMYFUNCTION("GOOGLETRANSLATE(A431,""nl"",""tr"")"),"integral")</f>
        <v>integral</v>
      </c>
    </row>
    <row r="432">
      <c r="A432" s="3" t="s">
        <v>432</v>
      </c>
      <c r="B432" s="4" t="str">
        <f>IFERROR(__xludf.DUMMYFUNCTION("GOOGLETRANSLATE(A432,""nl"",""tr"")"),"entegre hesap")</f>
        <v>entegre hesap</v>
      </c>
    </row>
    <row r="433">
      <c r="A433" s="3" t="s">
        <v>433</v>
      </c>
      <c r="B433" s="4" t="str">
        <f>IFERROR(__xludf.DUMMYFUNCTION("GOOGLETRANSLATE(A433,""nl"",""tr"")"),"çizgi integrali")</f>
        <v>çizgi integrali</v>
      </c>
    </row>
    <row r="434">
      <c r="A434" s="3" t="s">
        <v>434</v>
      </c>
      <c r="B434" s="4" t="str">
        <f>IFERROR(__xludf.DUMMYFUNCTION("GOOGLETRANSLATE(A434,""nl"",""tr"")"),"Theodicee")</f>
        <v>Theodicee</v>
      </c>
    </row>
    <row r="435">
      <c r="A435" s="3" t="s">
        <v>435</v>
      </c>
      <c r="B435" s="4" t="str">
        <f>IFERROR(__xludf.DUMMYFUNCTION("GOOGLETRANSLATE(A435,""nl"",""tr"")"),"karbon")</f>
        <v>karbon</v>
      </c>
    </row>
    <row r="436">
      <c r="A436" s="3" t="s">
        <v>436</v>
      </c>
      <c r="B436" s="4" t="str">
        <f>IFERROR(__xludf.DUMMYFUNCTION("GOOGLETRANSLATE(A436,""nl"",""tr"")"),"karbonik asit")</f>
        <v>karbonik asit</v>
      </c>
    </row>
    <row r="437">
      <c r="A437" s="3" t="s">
        <v>437</v>
      </c>
      <c r="B437" s="4" t="str">
        <f>IFERROR(__xludf.DUMMYFUNCTION("GOOGLETRANSLATE(A437,""nl"",""tr"")"),"grup")</f>
        <v>grup</v>
      </c>
    </row>
    <row r="438">
      <c r="A438" s="3" t="s">
        <v>438</v>
      </c>
      <c r="B438" s="4" t="str">
        <f>IFERROR(__xludf.DUMMYFUNCTION("GOOGLETRANSLATE(A438,""nl"",""tr"")"),"pelerin")</f>
        <v>pelerin</v>
      </c>
    </row>
    <row r="439">
      <c r="A439" s="3" t="s">
        <v>439</v>
      </c>
      <c r="B439" s="4" t="str">
        <f>IFERROR(__xludf.DUMMYFUNCTION("GOOGLETRANSLATE(A439,""nl"",""tr"")"),"keşiş")</f>
        <v>keşiş</v>
      </c>
    </row>
    <row r="440">
      <c r="A440" s="3" t="s">
        <v>440</v>
      </c>
      <c r="B440" s="4" t="str">
        <f>IFERROR(__xludf.DUMMYFUNCTION("GOOGLETRANSLATE(A440,""nl"",""tr"")"),"davlumbaz")</f>
        <v>davlumbaz</v>
      </c>
    </row>
    <row r="441">
      <c r="A441" s="3" t="s">
        <v>441</v>
      </c>
      <c r="B441" s="4" t="str">
        <f>IFERROR(__xludf.DUMMYFUNCTION("GOOGLETRANSLATE(A441,""nl"",""tr"")"),"kapüşon")</f>
        <v>kapüşon</v>
      </c>
    </row>
    <row r="442">
      <c r="A442" s="3" t="s">
        <v>442</v>
      </c>
      <c r="B442" s="4" t="str">
        <f>IFERROR(__xludf.DUMMYFUNCTION("GOOGLETRANSLATE(A442,""nl"",""tr"")"),"nefret etmek")</f>
        <v>nefret etmek</v>
      </c>
    </row>
    <row r="443">
      <c r="A443" s="3" t="s">
        <v>443</v>
      </c>
      <c r="B443" s="4" t="str">
        <f>IFERROR(__xludf.DUMMYFUNCTION("GOOGLETRANSLATE(A443,""nl"",""tr"")"),"buz örtüsü")</f>
        <v>buz örtüsü</v>
      </c>
    </row>
    <row r="444">
      <c r="A444" s="3" t="s">
        <v>444</v>
      </c>
      <c r="B444" s="4" t="str">
        <f>IFERROR(__xludf.DUMMYFUNCTION("GOOGLETRANSLATE(A444,""nl"",""tr"")"),"palto botları")</f>
        <v>palto botları</v>
      </c>
    </row>
    <row r="445">
      <c r="A445" s="3" t="s">
        <v>445</v>
      </c>
      <c r="B445" s="4" t="str">
        <f>IFERROR(__xludf.DUMMYFUNCTION("GOOGLETRANSLATE(A445,""nl"",""tr"")"),"abajur")</f>
        <v>abajur</v>
      </c>
    </row>
    <row r="446">
      <c r="A446" s="3" t="s">
        <v>446</v>
      </c>
      <c r="B446" s="4" t="str">
        <f>IFERROR(__xludf.DUMMYFUNCTION("GOOGLETRANSLATE(A446,""nl"",""tr"")"),"ağız kapağı")</f>
        <v>ağız kapağı</v>
      </c>
    </row>
    <row r="447">
      <c r="A447" s="3" t="s">
        <v>447</v>
      </c>
      <c r="B447" s="4" t="str">
        <f>IFERROR(__xludf.DUMMYFUNCTION("GOOGLETRANSLATE(A447,""nl"",""tr"")"),"örtmek")</f>
        <v>örtmek</v>
      </c>
    </row>
    <row r="448">
      <c r="A448" s="3" t="s">
        <v>448</v>
      </c>
      <c r="B448" s="4" t="str">
        <f>IFERROR(__xludf.DUMMYFUNCTION("GOOGLETRANSLATE(A448,""nl"",""tr"")"),"otomat")</f>
        <v>otomat</v>
      </c>
    </row>
    <row r="449">
      <c r="A449" s="3" t="s">
        <v>449</v>
      </c>
      <c r="B449" s="4" t="str">
        <f>IFERROR(__xludf.DUMMYFUNCTION("GOOGLETRANSLATE(A449,""nl"",""tr"")"),"diş macunu")</f>
        <v>diş macunu</v>
      </c>
    </row>
    <row r="450">
      <c r="A450" s="3" t="s">
        <v>450</v>
      </c>
      <c r="B450" s="4" t="str">
        <f>IFERROR(__xludf.DUMMYFUNCTION("GOOGLETRANSLATE(A450,""nl"",""tr"")"),"makarna")</f>
        <v>makarna</v>
      </c>
    </row>
    <row r="451">
      <c r="A451" s="3" t="s">
        <v>451</v>
      </c>
      <c r="B451" s="4" t="str">
        <f>IFERROR(__xludf.DUMMYFUNCTION("GOOGLETRANSLATE(A451,""nl"",""tr"")"),"çikolata macunu")</f>
        <v>çikolata macunu</v>
      </c>
    </row>
    <row r="452">
      <c r="A452" s="3" t="s">
        <v>452</v>
      </c>
      <c r="B452" s="4" t="str">
        <f>IFERROR(__xludf.DUMMYFUNCTION("GOOGLETRANSLATE(A452,""nl"",""tr"")"),"Japonca")</f>
        <v>Japonca</v>
      </c>
    </row>
    <row r="453">
      <c r="A453" s="3" t="s">
        <v>453</v>
      </c>
      <c r="B453" s="4" t="str">
        <f>IFERROR(__xludf.DUMMYFUNCTION("GOOGLETRANSLATE(A453,""nl"",""tr"")"),"Japonca")</f>
        <v>Japonca</v>
      </c>
    </row>
    <row r="454">
      <c r="A454" s="3" t="s">
        <v>454</v>
      </c>
      <c r="B454" s="4" t="str">
        <f>IFERROR(__xludf.DUMMYFUNCTION("GOOGLETRANSLATE(A454,""nl"",""tr"")"),"elbise")</f>
        <v>elbise</v>
      </c>
    </row>
    <row r="455">
      <c r="A455" s="3" t="s">
        <v>455</v>
      </c>
      <c r="B455" s="4" t="str">
        <f>IFERROR(__xludf.DUMMYFUNCTION("GOOGLETRANSLATE(A455,""nl"",""tr"")"),"Japonya")</f>
        <v>Japonya</v>
      </c>
    </row>
    <row r="456">
      <c r="A456" s="3" t="s">
        <v>456</v>
      </c>
      <c r="B456" s="4" t="str">
        <f>IFERROR(__xludf.DUMMYFUNCTION("GOOGLETRANSLATE(A456,""nl"",""tr"")"),"Japonya uzmanı")</f>
        <v>Japonya uzmanı</v>
      </c>
    </row>
    <row r="457">
      <c r="A457" s="3" t="s">
        <v>457</v>
      </c>
      <c r="B457" s="4" t="str">
        <f>IFERROR(__xludf.DUMMYFUNCTION("GOOGLETRANSLATE(A457,""nl"",""tr"")"),"Japonya uzmanı")</f>
        <v>Japonya uzmanı</v>
      </c>
    </row>
    <row r="458">
      <c r="A458" s="3" t="s">
        <v>458</v>
      </c>
      <c r="B458" s="4" t="str">
        <f>IFERROR(__xludf.DUMMYFUNCTION("GOOGLETRANSLATE(A458,""nl"",""tr"")"),"Japonya")</f>
        <v>Japonya</v>
      </c>
    </row>
    <row r="459">
      <c r="A459" s="3" t="s">
        <v>459</v>
      </c>
      <c r="B459" s="4" t="str">
        <f>IFERROR(__xludf.DUMMYFUNCTION("GOOGLETRANSLATE(A459,""nl"",""tr"")"),"elektrik Mühendisliği")</f>
        <v>elektrik Mühendisliği</v>
      </c>
    </row>
    <row r="460">
      <c r="A460" s="3" t="s">
        <v>460</v>
      </c>
      <c r="B460" s="4" t="str">
        <f>IFERROR(__xludf.DUMMYFUNCTION("GOOGLETRANSLATE(A460,""nl"",""tr"")"),"Teknik")</f>
        <v>Teknik</v>
      </c>
    </row>
    <row r="461">
      <c r="A461" s="3" t="s">
        <v>461</v>
      </c>
      <c r="B461" s="4" t="str">
        <f>IFERROR(__xludf.DUMMYFUNCTION("GOOGLETRANSLATE(A461,""nl"",""tr"")"),"görüntü öğesi")</f>
        <v>görüntü öğesi</v>
      </c>
    </row>
    <row r="462">
      <c r="A462" s="3" t="s">
        <v>462</v>
      </c>
      <c r="B462" s="4" t="str">
        <f>IFERROR(__xludf.DUMMYFUNCTION("GOOGLETRANSLATE(A462,""nl"",""tr"")"),"Sürpriz Eleman")</f>
        <v>Sürpriz Eleman</v>
      </c>
    </row>
    <row r="463">
      <c r="A463" s="3" t="s">
        <v>463</v>
      </c>
      <c r="B463" s="4" t="str">
        <f>IFERROR(__xludf.DUMMYFUNCTION("GOOGLETRANSLATE(A463,""nl"",""tr"")"),"aşağılayıcı")</f>
        <v>aşağılayıcı</v>
      </c>
    </row>
    <row r="464">
      <c r="A464" s="3" t="s">
        <v>464</v>
      </c>
      <c r="B464" s="4" t="str">
        <f>IFERROR(__xludf.DUMMYFUNCTION("GOOGLETRANSLATE(A464,""nl"",""tr"")"),"mum")</f>
        <v>mum</v>
      </c>
    </row>
    <row r="465">
      <c r="A465" s="3" t="s">
        <v>465</v>
      </c>
      <c r="B465" s="4" t="str">
        <f>IFERROR(__xludf.DUMMYFUNCTION("GOOGLETRANSLATE(A465,""nl"",""tr"")"),"Harita")</f>
        <v>Harita</v>
      </c>
    </row>
    <row r="466">
      <c r="A466" s="3" t="s">
        <v>466</v>
      </c>
      <c r="B466" s="4" t="str">
        <f>IFERROR(__xludf.DUMMYFUNCTION("GOOGLETRANSLATE(A466,""nl"",""tr"")"),"siyaset")</f>
        <v>siyaset</v>
      </c>
    </row>
    <row r="467">
      <c r="A467" s="3" t="s">
        <v>467</v>
      </c>
      <c r="B467" s="4" t="str">
        <f>IFERROR(__xludf.DUMMYFUNCTION("GOOGLETRANSLATE(A467,""nl"",""tr"")"),"siyasi")</f>
        <v>siyasi</v>
      </c>
    </row>
    <row r="468">
      <c r="A468" s="3" t="s">
        <v>468</v>
      </c>
      <c r="B468" s="4" t="str">
        <f>IFERROR(__xludf.DUMMYFUNCTION("GOOGLETRANSLATE(A468,""nl"",""tr"")"),"metal")</f>
        <v>metal</v>
      </c>
    </row>
    <row r="469">
      <c r="A469" s="3" t="s">
        <v>469</v>
      </c>
      <c r="B469" s="4" t="str">
        <f>IFERROR(__xludf.DUMMYFUNCTION("GOOGLETRANSLATE(A469,""nl"",""tr"")"),"metal")</f>
        <v>metal</v>
      </c>
    </row>
    <row r="470">
      <c r="A470" s="3" t="s">
        <v>470</v>
      </c>
      <c r="B470" s="4" t="str">
        <f>IFERROR(__xludf.DUMMYFUNCTION("GOOGLETRANSLATE(A470,""nl"",""tr"")"),"metalurji")</f>
        <v>metalurji</v>
      </c>
    </row>
    <row r="471">
      <c r="A471" s="3" t="s">
        <v>471</v>
      </c>
      <c r="B471" s="4" t="str">
        <f>IFERROR(__xludf.DUMMYFUNCTION("GOOGLETRANSLATE(A471,""nl"",""tr"")"),"metal dedektörü")</f>
        <v>metal dedektörü</v>
      </c>
    </row>
    <row r="472">
      <c r="A472" s="3" t="s">
        <v>472</v>
      </c>
      <c r="B472" s="4" t="str">
        <f>IFERROR(__xludf.DUMMYFUNCTION("GOOGLETRANSLATE(A472,""nl"",""tr"")"),"değerli metal")</f>
        <v>değerli metal</v>
      </c>
    </row>
    <row r="473">
      <c r="A473" s="3" t="s">
        <v>473</v>
      </c>
      <c r="B473" s="4" t="str">
        <f>IFERROR(__xludf.DUMMYFUNCTION("GOOGLETRANSLATE(A473,""nl"",""tr"")"),"metal")</f>
        <v>metal</v>
      </c>
    </row>
    <row r="474">
      <c r="A474" s="3" t="s">
        <v>474</v>
      </c>
      <c r="B474" s="4" t="str">
        <f>IFERROR(__xludf.DUMMYFUNCTION("GOOGLETRANSLATE(A474,""nl"",""tr"")"),"geçişli metal")</f>
        <v>geçişli metal</v>
      </c>
    </row>
    <row r="475">
      <c r="A475" s="3" t="s">
        <v>475</v>
      </c>
      <c r="B475" s="4" t="str">
        <f>IFERROR(__xludf.DUMMYFUNCTION("GOOGLETRANSLATE(A475,""nl"",""tr"")"),"fahri metal")</f>
        <v>fahri metal</v>
      </c>
    </row>
    <row r="476">
      <c r="A476" s="3" t="s">
        <v>476</v>
      </c>
      <c r="B476" s="4" t="str">
        <f>IFERROR(__xludf.DUMMYFUNCTION("GOOGLETRANSLATE(A476,""nl"",""tr"")"),"alkali metal")</f>
        <v>alkali metal</v>
      </c>
    </row>
    <row r="477">
      <c r="A477" s="3" t="s">
        <v>477</v>
      </c>
      <c r="B477" s="4" t="str">
        <f>IFERROR(__xludf.DUMMYFUNCTION("GOOGLETRANSLATE(A477,""nl"",""tr"")"),"ferrometa")</f>
        <v>ferrometa</v>
      </c>
    </row>
    <row r="478">
      <c r="A478" s="3" t="s">
        <v>478</v>
      </c>
      <c r="B478" s="4" t="str">
        <f>IFERROR(__xludf.DUMMYFUNCTION("GOOGLETRANSLATE(A478,""nl"",""tr"")"),"metal yorgunluğu")</f>
        <v>metal yorgunluğu</v>
      </c>
    </row>
    <row r="479">
      <c r="A479" s="3" t="s">
        <v>479</v>
      </c>
      <c r="B479" s="4" t="str">
        <f>IFERROR(__xludf.DUMMYFUNCTION("GOOGLETRANSLATE(A479,""nl"",""tr"")"),"eşcinsel")</f>
        <v>eşcinsel</v>
      </c>
    </row>
    <row r="480">
      <c r="A480" s="3" t="s">
        <v>480</v>
      </c>
      <c r="B480" s="4" t="str">
        <f>IFERROR(__xludf.DUMMYFUNCTION("GOOGLETRANSLATE(A480,""nl"",""tr"")"),"heteroseksüel")</f>
        <v>heteroseksüel</v>
      </c>
    </row>
    <row r="481">
      <c r="A481" s="3" t="s">
        <v>481</v>
      </c>
      <c r="B481" s="4" t="str">
        <f>IFERROR(__xludf.DUMMYFUNCTION("GOOGLETRANSLATE(A481,""nl"",""tr"")"),"cinsel")</f>
        <v>cinsel</v>
      </c>
    </row>
    <row r="482">
      <c r="A482" s="3" t="s">
        <v>482</v>
      </c>
      <c r="B482" s="4" t="str">
        <f>IFERROR(__xludf.DUMMYFUNCTION("GOOGLETRANSLATE(A482,""nl"",""tr"")"),"pedoseksüel")</f>
        <v>pedoseksüel</v>
      </c>
    </row>
    <row r="483">
      <c r="A483" s="3" t="s">
        <v>483</v>
      </c>
      <c r="B483" s="4" t="str">
        <f>IFERROR(__xludf.DUMMYFUNCTION("GOOGLETRANSLATE(A483,""nl"",""tr"")"),"gyneseal")</f>
        <v>gyneseal</v>
      </c>
    </row>
    <row r="484">
      <c r="A484" s="3" t="s">
        <v>484</v>
      </c>
      <c r="B484" s="4" t="str">
        <f>IFERROR(__xludf.DUMMYFUNCTION("GOOGLETRANSLATE(A484,""nl"",""tr"")"),"aseksüel")</f>
        <v>aseksüel</v>
      </c>
    </row>
    <row r="485">
      <c r="A485" s="3" t="s">
        <v>485</v>
      </c>
      <c r="B485" s="4" t="str">
        <f>IFERROR(__xludf.DUMMYFUNCTION("GOOGLETRANSLATE(A485,""nl"",""tr"")"),"seks")</f>
        <v>seks</v>
      </c>
    </row>
    <row r="486">
      <c r="A486" s="3" t="s">
        <v>486</v>
      </c>
      <c r="B486" s="4" t="str">
        <f>IFERROR(__xludf.DUMMYFUNCTION("GOOGLETRANSLATE(A486,""nl"",""tr"")"),"seks")</f>
        <v>seks</v>
      </c>
    </row>
    <row r="487">
      <c r="A487" s="3" t="s">
        <v>487</v>
      </c>
      <c r="B487" s="4" t="str">
        <f>IFERROR(__xludf.DUMMYFUNCTION("GOOGLETRANSLATE(A487,""nl"",""tr"")"),"doktor")</f>
        <v>doktor</v>
      </c>
    </row>
    <row r="488">
      <c r="A488" s="3" t="s">
        <v>488</v>
      </c>
      <c r="B488" s="4" t="str">
        <f>IFERROR(__xludf.DUMMYFUNCTION("GOOGLETRANSLATE(A488,""nl"",""tr"")"),"doktora")</f>
        <v>doktora</v>
      </c>
    </row>
    <row r="489">
      <c r="A489" s="3" t="s">
        <v>489</v>
      </c>
      <c r="B489" s="4" t="str">
        <f>IFERROR(__xludf.DUMMYFUNCTION("GOOGLETRANSLATE(A489,""nl"",""tr"")"),"Doktor Derecesi")</f>
        <v>Doktor Derecesi</v>
      </c>
    </row>
    <row r="490">
      <c r="A490" s="3" t="s">
        <v>490</v>
      </c>
      <c r="B490" s="4" t="str">
        <f>IFERROR(__xludf.DUMMYFUNCTION("GOOGLETRANSLATE(A490,""nl"",""tr"")"),"çayır doktoru")</f>
        <v>çayır doktoru</v>
      </c>
    </row>
    <row r="491">
      <c r="A491" s="3" t="s">
        <v>491</v>
      </c>
      <c r="B491" s="4" t="str">
        <f>IFERROR(__xludf.DUMMYFUNCTION("GOOGLETRANSLATE(A491,""nl"",""tr"")"),"Wimmer")</f>
        <v>Wimmer</v>
      </c>
    </row>
    <row r="492">
      <c r="A492" s="3" t="s">
        <v>492</v>
      </c>
      <c r="B492" s="4" t="str">
        <f>IFERROR(__xludf.DUMMYFUNCTION("GOOGLETRANSLATE(A492,""nl"",""tr"")"),"otobüs doktoru")</f>
        <v>otobüs doktoru</v>
      </c>
    </row>
    <row r="493">
      <c r="A493" s="3" t="s">
        <v>493</v>
      </c>
      <c r="B493" s="4" t="str">
        <f>IFERROR(__xludf.DUMMYFUNCTION("GOOGLETRANSLATE(A493,""nl"",""tr"")"),"doktor romanı")</f>
        <v>doktor romanı</v>
      </c>
    </row>
    <row r="494">
      <c r="A494" s="3" t="s">
        <v>494</v>
      </c>
      <c r="B494" s="4" t="str">
        <f>IFERROR(__xludf.DUMMYFUNCTION("GOOGLETRANSLATE(A494,""nl"",""tr"")"),"mızıka")</f>
        <v>mızıka</v>
      </c>
    </row>
    <row r="495">
      <c r="A495" s="3" t="s">
        <v>495</v>
      </c>
      <c r="B495" s="4" t="str">
        <f>IFERROR(__xludf.DUMMYFUNCTION("GOOGLETRANSLATE(A495,""nl"",""tr"")"),"mızıka")</f>
        <v>mızıka</v>
      </c>
    </row>
    <row r="496">
      <c r="A496" s="3" t="s">
        <v>496</v>
      </c>
      <c r="B496" s="4" t="str">
        <f>IFERROR(__xludf.DUMMYFUNCTION("GOOGLETRANSLATE(A496,""nl"",""tr"")"),"klinker uyumu")</f>
        <v>klinker uyumu</v>
      </c>
    </row>
    <row r="497">
      <c r="A497" s="3" t="s">
        <v>497</v>
      </c>
      <c r="B497" s="4" t="str">
        <f>IFERROR(__xludf.DUMMYFUNCTION("GOOGLETRANSLATE(A497,""nl"",""tr"")"),"vokal uyumu")</f>
        <v>vokal uyumu</v>
      </c>
    </row>
    <row r="498">
      <c r="A498" s="3" t="s">
        <v>498</v>
      </c>
      <c r="B498" s="4" t="str">
        <f>IFERROR(__xludf.DUMMYFUNCTION("GOOGLETRANSLATE(A498,""nl"",""tr"")"),"Hindistan cevizi")</f>
        <v>Hindistan cevizi</v>
      </c>
    </row>
    <row r="499">
      <c r="A499" s="3" t="s">
        <v>499</v>
      </c>
      <c r="B499" s="4" t="str">
        <f>IFERROR(__xludf.DUMMYFUNCTION("GOOGLETRANSLATE(A499,""nl"",""tr"")"),"küçük hindistan cevizi")</f>
        <v>küçük hindistan cevizi</v>
      </c>
    </row>
    <row r="500">
      <c r="A500" s="3" t="s">
        <v>500</v>
      </c>
      <c r="B500" s="4" t="str">
        <f>IFERROR(__xludf.DUMMYFUNCTION("GOOGLETRANSLATE(A500,""nl"",""tr"")"),"dünyevi")</f>
        <v>dünyevi</v>
      </c>
    </row>
    <row r="501">
      <c r="A501" s="3" t="s">
        <v>501</v>
      </c>
      <c r="B501" s="4" t="str">
        <f>IFERROR(__xludf.DUMMYFUNCTION("GOOGLETRANSLATE(A501,""nl"",""tr"")"),"nötr")</f>
        <v>nötr</v>
      </c>
    </row>
    <row r="502">
      <c r="A502" s="3" t="s">
        <v>502</v>
      </c>
      <c r="B502" s="4" t="str">
        <f>IFERROR(__xludf.DUMMYFUNCTION("GOOGLETRANSLATE(A502,""nl"",""tr"")"),"sabun somunu")</f>
        <v>sabun somunu</v>
      </c>
    </row>
    <row r="503">
      <c r="A503" s="3" t="s">
        <v>503</v>
      </c>
      <c r="B503" s="4" t="str">
        <f>IFERROR(__xludf.DUMMYFUNCTION("GOOGLETRANSLATE(A503,""nl"",""tr"")"),"fındık")</f>
        <v>fındık</v>
      </c>
    </row>
    <row r="504">
      <c r="A504" s="3" t="s">
        <v>504</v>
      </c>
      <c r="B504" s="4" t="str">
        <f>IFERROR(__xludf.DUMMYFUNCTION("GOOGLETRANSLATE(A504,""nl"",""tr"")"),"zencefilli çörek")</f>
        <v>zencefilli çörek</v>
      </c>
    </row>
    <row r="505">
      <c r="A505" s="3" t="s">
        <v>505</v>
      </c>
      <c r="B505" s="4" t="str">
        <f>IFERROR(__xludf.DUMMYFUNCTION("GOOGLETRANSLATE(A505,""nl"",""tr"")"),"baharat")</f>
        <v>baharat</v>
      </c>
    </row>
    <row r="506">
      <c r="A506" s="3" t="s">
        <v>506</v>
      </c>
      <c r="B506" s="4" t="str">
        <f>IFERROR(__xludf.DUMMYFUNCTION("GOOGLETRANSLATE(A506,""nl"",""tr"")"),"yağlı somun")</f>
        <v>yağlı somun</v>
      </c>
    </row>
    <row r="507">
      <c r="A507" s="3" t="s">
        <v>507</v>
      </c>
      <c r="B507" s="4" t="str">
        <f>IFERROR(__xludf.DUMMYFUNCTION("GOOGLETRANSLATE(A507,""nl"",""tr"")"),"maymun somunu")</f>
        <v>maymun somunu</v>
      </c>
    </row>
    <row r="508">
      <c r="A508" s="3" t="s">
        <v>508</v>
      </c>
      <c r="B508" s="4" t="str">
        <f>IFERROR(__xludf.DUMMYFUNCTION("GOOGLETRANSLATE(A508,""nl"",""tr"")"),"ceviz")</f>
        <v>ceviz</v>
      </c>
    </row>
    <row r="509">
      <c r="A509" s="3" t="s">
        <v>509</v>
      </c>
      <c r="B509" s="4" t="str">
        <f>IFERROR(__xludf.DUMMYFUNCTION("GOOGLETRANSLATE(A509,""nl"",""tr"")"),"müzik notası")</f>
        <v>müzik notası</v>
      </c>
    </row>
    <row r="510">
      <c r="A510" s="3" t="s">
        <v>510</v>
      </c>
      <c r="B510" s="4" t="str">
        <f>IFERROR(__xludf.DUMMYFUNCTION("GOOGLETRANSLATE(A510,""nl"",""tr"")"),"arecanot")</f>
        <v>arecanot</v>
      </c>
    </row>
    <row r="511">
      <c r="A511" s="3" t="s">
        <v>511</v>
      </c>
      <c r="B511" s="4" t="str">
        <f>IFERROR(__xludf.DUMMYFUNCTION("GOOGLETRANSLATE(A511,""nl"",""tr"")"),"banknot")</f>
        <v>banknot</v>
      </c>
    </row>
    <row r="512">
      <c r="A512" s="3" t="s">
        <v>512</v>
      </c>
      <c r="B512" s="4" t="str">
        <f>IFERROR(__xludf.DUMMYFUNCTION("GOOGLETRANSLATE(A512,""nl"",""tr"")"),"fındık yağı")</f>
        <v>fındık yağı</v>
      </c>
    </row>
    <row r="513">
      <c r="A513" s="3" t="s">
        <v>513</v>
      </c>
      <c r="B513" s="4" t="str">
        <f>IFERROR(__xludf.DUMMYFUNCTION("GOOGLETRANSLATE(A513,""nl"",""tr"")"),"sonbüs")</f>
        <v>sonbüs</v>
      </c>
    </row>
    <row r="514">
      <c r="A514" s="3" t="s">
        <v>514</v>
      </c>
      <c r="B514" s="4" t="str">
        <f>IFERROR(__xludf.DUMMYFUNCTION("GOOGLETRANSLATE(A514,""nl"",""tr"")"),"tembul fındık")</f>
        <v>tembul fındık</v>
      </c>
    </row>
    <row r="515">
      <c r="A515" s="3" t="s">
        <v>515</v>
      </c>
      <c r="B515" s="4" t="str">
        <f>IFERROR(__xludf.DUMMYFUNCTION("GOOGLETRANSLATE(A515,""nl"",""tr"")"),"Güveç")</f>
        <v>Güveç</v>
      </c>
    </row>
    <row r="516">
      <c r="A516" s="3" t="s">
        <v>516</v>
      </c>
      <c r="B516" s="4" t="str">
        <f>IFERROR(__xludf.DUMMYFUNCTION("GOOGLETRANSLATE(A516,""nl"",""tr"")"),"clapput")</f>
        <v>clapput</v>
      </c>
    </row>
    <row r="517">
      <c r="A517" s="3" t="s">
        <v>517</v>
      </c>
      <c r="B517" s="4" t="str">
        <f>IFERROR(__xludf.DUMMYFUNCTION("GOOGLETRANSLATE(A517,""nl"",""tr"")"),"kayın somunu")</f>
        <v>kayın somunu</v>
      </c>
    </row>
    <row r="518">
      <c r="A518" s="3" t="s">
        <v>518</v>
      </c>
      <c r="B518" s="4" t="str">
        <f>IFERROR(__xludf.DUMMYFUNCTION("GOOGLETRANSLATE(A518,""nl"",""tr"")"),"dipnot")</f>
        <v>dipnot</v>
      </c>
    </row>
    <row r="519">
      <c r="A519" s="3" t="s">
        <v>519</v>
      </c>
      <c r="B519" s="4" t="str">
        <f>IFERROR(__xludf.DUMMYFUNCTION("GOOGLETRANSLATE(A519,""nl"",""tr"")"),"disko")</f>
        <v>disko</v>
      </c>
    </row>
    <row r="520">
      <c r="A520" s="3" t="s">
        <v>520</v>
      </c>
      <c r="B520" s="4" t="str">
        <f>IFERROR(__xludf.DUMMYFUNCTION("GOOGLETRANSLATE(A520,""nl"",""tr"")"),"kulübe")</f>
        <v>kulübe</v>
      </c>
    </row>
    <row r="521">
      <c r="A521" s="3" t="s">
        <v>521</v>
      </c>
      <c r="B521" s="4" t="str">
        <f>IFERROR(__xludf.DUMMYFUNCTION("GOOGLETRANSLATE(A521,""nl"",""tr"")"),"pozitif")</f>
        <v>pozitif</v>
      </c>
    </row>
    <row r="522">
      <c r="A522" s="3" t="s">
        <v>522</v>
      </c>
      <c r="B522" s="4" t="str">
        <f>IFERROR(__xludf.DUMMYFUNCTION("GOOGLETRANSLATE(A522,""nl"",""tr"")"),"vize")</f>
        <v>vize</v>
      </c>
    </row>
    <row r="523">
      <c r="A523" s="3" t="s">
        <v>523</v>
      </c>
      <c r="B523" s="4" t="str">
        <f>IFERROR(__xludf.DUMMYFUNCTION("GOOGLETRANSLATE(A523,""nl"",""tr"")"),"karakter")</f>
        <v>karakter</v>
      </c>
    </row>
    <row r="524">
      <c r="A524" s="3" t="s">
        <v>524</v>
      </c>
      <c r="B524" s="4" t="str">
        <f>IFERROR(__xludf.DUMMYFUNCTION("GOOGLETRANSLATE(A524,""nl"",""tr"")"),"karakteristik")</f>
        <v>karakteristik</v>
      </c>
    </row>
    <row r="525">
      <c r="A525" s="3" t="s">
        <v>525</v>
      </c>
      <c r="B525" s="4" t="str">
        <f>IFERROR(__xludf.DUMMYFUNCTION("GOOGLETRANSLATE(A525,""nl"",""tr"")"),"karakter")</f>
        <v>karakter</v>
      </c>
    </row>
    <row r="526">
      <c r="A526" s="3" t="s">
        <v>526</v>
      </c>
      <c r="B526" s="4" t="str">
        <f>IFERROR(__xludf.DUMMYFUNCTION("GOOGLETRANSLATE(A526,""nl"",""tr"")"),"Karakter Öldürme")</f>
        <v>Karakter Öldürme</v>
      </c>
    </row>
    <row r="527">
      <c r="A527" s="3" t="s">
        <v>527</v>
      </c>
      <c r="B527" s="4" t="str">
        <f>IFERROR(__xludf.DUMMYFUNCTION("GOOGLETRANSLATE(A527,""nl"",""tr"")"),"karakter hatası")</f>
        <v>karakter hatası</v>
      </c>
    </row>
    <row r="528">
      <c r="A528" s="3" t="s">
        <v>528</v>
      </c>
      <c r="B528" s="4" t="str">
        <f>IFERROR(__xludf.DUMMYFUNCTION("GOOGLETRANSLATE(A528,""nl"",""tr"")"),"eskiz")</f>
        <v>eskiz</v>
      </c>
    </row>
    <row r="529">
      <c r="A529" s="3" t="s">
        <v>529</v>
      </c>
      <c r="B529" s="4" t="str">
        <f>IFERROR(__xludf.DUMMYFUNCTION("GOOGLETRANSLATE(A529,""nl"",""tr"")"),"yemek şirketi")</f>
        <v>yemek şirketi</v>
      </c>
    </row>
    <row r="530">
      <c r="A530" s="3" t="s">
        <v>530</v>
      </c>
      <c r="B530" s="4" t="str">
        <f>IFERROR(__xludf.DUMMYFUNCTION("GOOGLETRANSLATE(A530,""nl"",""tr"")"),"kahve tozu")</f>
        <v>kahve tozu</v>
      </c>
    </row>
    <row r="531">
      <c r="A531" s="3" t="s">
        <v>531</v>
      </c>
      <c r="B531" s="4" t="str">
        <f>IFERROR(__xludf.DUMMYFUNCTION("GOOGLETRANSLATE(A531,""nl"",""tr"")"),"Kahve")</f>
        <v>Kahve</v>
      </c>
    </row>
    <row r="532">
      <c r="A532" s="3" t="s">
        <v>532</v>
      </c>
      <c r="B532" s="4" t="str">
        <f>IFERROR(__xludf.DUMMYFUNCTION("GOOGLETRANSLATE(A532,""nl"",""tr"")"),"Kahve Evi")</f>
        <v>Kahve Evi</v>
      </c>
    </row>
    <row r="533">
      <c r="A533" s="3" t="s">
        <v>533</v>
      </c>
      <c r="B533" s="4" t="str">
        <f>IFERROR(__xludf.DUMMYFUNCTION("GOOGLETRANSLATE(A533,""nl"",""tr"")"),"Kafe")</f>
        <v>Kafe</v>
      </c>
    </row>
    <row r="534">
      <c r="A534" s="3" t="s">
        <v>534</v>
      </c>
      <c r="B534" s="4" t="str">
        <f>IFERROR(__xludf.DUMMYFUNCTION("GOOGLETRANSLATE(A534,""nl"",""tr"")"),"kafeterya")</f>
        <v>kafeterya</v>
      </c>
    </row>
    <row r="535">
      <c r="A535" s="3" t="s">
        <v>535</v>
      </c>
      <c r="B535" s="4" t="str">
        <f>IFERROR(__xludf.DUMMYFUNCTION("GOOGLETRANSLATE(A535,""nl"",""tr"")"),"yığın")</f>
        <v>yığın</v>
      </c>
    </row>
    <row r="536">
      <c r="A536" s="3" t="s">
        <v>536</v>
      </c>
      <c r="B536" s="4" t="str">
        <f>IFERROR(__xludf.DUMMYFUNCTION("GOOGLETRANSLATE(A536,""nl"",""tr"")"),"kahve")</f>
        <v>kahve</v>
      </c>
    </row>
    <row r="537">
      <c r="A537" s="3" t="s">
        <v>537</v>
      </c>
      <c r="B537" s="4" t="str">
        <f>IFERROR(__xludf.DUMMYFUNCTION("GOOGLETRANSLATE(A537,""nl"",""tr"")"),"kahve")</f>
        <v>kahve</v>
      </c>
    </row>
    <row r="538">
      <c r="A538" s="3" t="s">
        <v>538</v>
      </c>
      <c r="B538" s="4" t="str">
        <f>IFERROR(__xludf.DUMMYFUNCTION("GOOGLETRANSLATE(A538,""nl"",""tr"")"),"kahve alanı")</f>
        <v>kahve alanı</v>
      </c>
    </row>
    <row r="539">
      <c r="A539" s="3" t="s">
        <v>539</v>
      </c>
      <c r="B539" s="4" t="str">
        <f>IFERROR(__xludf.DUMMYFUNCTION("GOOGLETRANSLATE(A539,""nl"",""tr"")"),"vekil kahve")</f>
        <v>vekil kahve</v>
      </c>
    </row>
    <row r="540">
      <c r="A540" s="3" t="s">
        <v>540</v>
      </c>
      <c r="B540" s="4" t="str">
        <f>IFERROR(__xludf.DUMMYFUNCTION("GOOGLETRANSLATE(A540,""nl"",""tr"")"),"solvasyon kahvesi")</f>
        <v>solvasyon kahvesi</v>
      </c>
    </row>
    <row r="541">
      <c r="A541" s="3" t="s">
        <v>541</v>
      </c>
      <c r="B541" s="4" t="str">
        <f>IFERROR(__xludf.DUMMYFUNCTION("GOOGLETRANSLATE(A541,""nl"",""tr"")"),"kafein")</f>
        <v>kafein</v>
      </c>
    </row>
    <row r="542">
      <c r="A542" s="3" t="s">
        <v>542</v>
      </c>
      <c r="B542" s="4" t="str">
        <f>IFERROR(__xludf.DUMMYFUNCTION("GOOGLETRANSLATE(A542,""nl"",""tr"")"),"kahve çekirdeği")</f>
        <v>kahve çekirdeği</v>
      </c>
    </row>
    <row r="543">
      <c r="A543" s="3" t="s">
        <v>543</v>
      </c>
      <c r="B543" s="4" t="str">
        <f>IFERROR(__xludf.DUMMYFUNCTION("GOOGLETRANSLATE(A543,""nl"",""tr"")"),"kahve dükkanı")</f>
        <v>kahve dükkanı</v>
      </c>
    </row>
    <row r="544">
      <c r="A544" s="3" t="s">
        <v>544</v>
      </c>
      <c r="B544" s="4" t="str">
        <f>IFERROR(__xludf.DUMMYFUNCTION("GOOGLETRANSLATE(A544,""nl"",""tr"")"),"kahve barı")</f>
        <v>kahve barı</v>
      </c>
    </row>
    <row r="545">
      <c r="A545" s="3" t="s">
        <v>545</v>
      </c>
      <c r="B545" s="4" t="str">
        <f>IFERROR(__xludf.DUMMYFUNCTION("GOOGLETRANSLATE(A545,""nl"",""tr"")"),"kahve zamanı")</f>
        <v>kahve zamanı</v>
      </c>
    </row>
    <row r="546">
      <c r="A546" s="3" t="s">
        <v>546</v>
      </c>
      <c r="B546" s="4" t="str">
        <f>IFERROR(__xludf.DUMMYFUNCTION("GOOGLETRANSLATE(A546,""nl"",""tr"")"),"kahve Molası")</f>
        <v>kahve Molası</v>
      </c>
    </row>
    <row r="547">
      <c r="A547" s="3" t="s">
        <v>547</v>
      </c>
      <c r="B547" s="4" t="str">
        <f>IFERROR(__xludf.DUMMYFUNCTION("GOOGLETRANSLATE(A547,""nl"",""tr"")"),"kahve kültürü")</f>
        <v>kahve kültürü</v>
      </c>
    </row>
    <row r="548">
      <c r="A548" s="3" t="s">
        <v>548</v>
      </c>
      <c r="B548" s="4" t="str">
        <f>IFERROR(__xludf.DUMMYFUNCTION("GOOGLETRANSLATE(A548,""nl"",""tr"")"),"Buzlu kahve")</f>
        <v>Buzlu kahve</v>
      </c>
    </row>
    <row r="549">
      <c r="A549" s="3" t="s">
        <v>549</v>
      </c>
      <c r="B549" s="4" t="str">
        <f>IFERROR(__xludf.DUMMYFUNCTION("GOOGLETRANSLATE(A549,""nl"",""tr"")"),"kahve makinesi")</f>
        <v>kahve makinesi</v>
      </c>
    </row>
    <row r="550">
      <c r="A550" s="3" t="s">
        <v>550</v>
      </c>
      <c r="B550" s="4" t="str">
        <f>IFERROR(__xludf.DUMMYFUNCTION("GOOGLETRANSLATE(A550,""nl"",""tr"")"),"Kahve")</f>
        <v>Kahve</v>
      </c>
    </row>
    <row r="551">
      <c r="A551" s="3" t="s">
        <v>551</v>
      </c>
      <c r="B551" s="4" t="str">
        <f>IFERROR(__xludf.DUMMYFUNCTION("GOOGLETRANSLATE(A551,""nl"",""tr"")"),"kahve makinesi")</f>
        <v>kahve makinesi</v>
      </c>
    </row>
    <row r="552">
      <c r="A552" s="3" t="s">
        <v>552</v>
      </c>
      <c r="B552" s="4" t="str">
        <f>IFERROR(__xludf.DUMMYFUNCTION("GOOGLETRANSLATE(A552,""nl"",""tr"")"),"İnternet kafesi")</f>
        <v>İnternet kafesi</v>
      </c>
    </row>
    <row r="553">
      <c r="A553" s="3" t="s">
        <v>553</v>
      </c>
      <c r="B553" s="4" t="str">
        <f>IFERROR(__xludf.DUMMYFUNCTION("GOOGLETRANSLATE(A553,""nl"",""tr"")"),"kafe sahibi")</f>
        <v>kafe sahibi</v>
      </c>
    </row>
    <row r="554">
      <c r="A554" s="3" t="s">
        <v>554</v>
      </c>
      <c r="B554" s="4" t="str">
        <f>IFERROR(__xludf.DUMMYFUNCTION("GOOGLETRANSLATE(A554,""nl"",""tr"")"),"kahve filtresi")</f>
        <v>kahve filtresi</v>
      </c>
    </row>
    <row r="555">
      <c r="A555" s="3" t="s">
        <v>555</v>
      </c>
      <c r="B555" s="4" t="str">
        <f>IFERROR(__xludf.DUMMYFUNCTION("GOOGLETRANSLATE(A555,""nl"",""tr"")"),"filtre kahve")</f>
        <v>filtre kahve</v>
      </c>
    </row>
    <row r="556">
      <c r="A556" s="3" t="s">
        <v>556</v>
      </c>
      <c r="B556" s="4" t="str">
        <f>IFERROR(__xludf.DUMMYFUNCTION("GOOGLETRANSLATE(A556,""nl"",""tr"")"),"kahve plantasyonu")</f>
        <v>kahve plantasyonu</v>
      </c>
    </row>
    <row r="557">
      <c r="A557" s="3" t="s">
        <v>557</v>
      </c>
      <c r="B557" s="4" t="str">
        <f>IFERROR(__xludf.DUMMYFUNCTION("GOOGLETRANSLATE(A557,""nl"",""tr"")"),"kahve ekici")</f>
        <v>kahve ekici</v>
      </c>
    </row>
    <row r="558">
      <c r="A558" s="3" t="s">
        <v>558</v>
      </c>
      <c r="B558" s="4" t="str">
        <f>IFERROR(__xludf.DUMMYFUNCTION("GOOGLETRANSLATE(A558,""nl"",""tr"")"),"Sütlü kahve")</f>
        <v>Sütlü kahve</v>
      </c>
    </row>
    <row r="559">
      <c r="A559" s="3" t="s">
        <v>559</v>
      </c>
      <c r="B559" s="4" t="str">
        <f>IFERROR(__xludf.DUMMYFUNCTION("GOOGLETRANSLATE(A559,""nl"",""tr"")"),"kahve kreması")</f>
        <v>kahve kreması</v>
      </c>
    </row>
    <row r="560">
      <c r="A560" s="3" t="s">
        <v>560</v>
      </c>
      <c r="B560" s="4" t="str">
        <f>IFERROR(__xludf.DUMMYFUNCTION("GOOGLETRANSLATE(A560,""nl"",""tr"")"),"Kahve")</f>
        <v>Kahve</v>
      </c>
    </row>
    <row r="561">
      <c r="A561" s="3" t="s">
        <v>561</v>
      </c>
      <c r="B561" s="4" t="str">
        <f>IFERROR(__xludf.DUMMYFUNCTION("GOOGLETRANSLATE(A561,""nl"",""tr"")"),"kahve öğütücü")</f>
        <v>kahve öğütücü</v>
      </c>
    </row>
    <row r="562">
      <c r="A562" s="3" t="s">
        <v>562</v>
      </c>
      <c r="B562" s="4" t="str">
        <f>IFERROR(__xludf.DUMMYFUNCTION("GOOGLETRANSLATE(A562,""nl"",""tr"")"),"Kahve")</f>
        <v>Kahve</v>
      </c>
    </row>
    <row r="563">
      <c r="A563" s="3" t="s">
        <v>563</v>
      </c>
      <c r="B563" s="4" t="str">
        <f>IFERROR(__xludf.DUMMYFUNCTION("GOOGLETRANSLATE(A563,""nl"",""tr"")"),"demo-liberal")</f>
        <v>demo-liberal</v>
      </c>
    </row>
    <row r="564">
      <c r="A564" s="3" t="s">
        <v>564</v>
      </c>
      <c r="B564" s="4" t="str">
        <f>IFERROR(__xludf.DUMMYFUNCTION("GOOGLETRANSLATE(A564,""nl"",""tr"")"),"tez")</f>
        <v>tez</v>
      </c>
    </row>
    <row r="565">
      <c r="A565" s="3" t="s">
        <v>565</v>
      </c>
      <c r="B565" s="4" t="str">
        <f>IFERROR(__xludf.DUMMYFUNCTION("GOOGLETRANSLATE(A565,""nl"",""tr"")"),"antitez")</f>
        <v>antitez</v>
      </c>
    </row>
    <row r="566">
      <c r="A566" s="3" t="s">
        <v>566</v>
      </c>
      <c r="B566" s="4" t="str">
        <f>IFERROR(__xludf.DUMMYFUNCTION("GOOGLETRANSLATE(A566,""nl"",""tr"")"),"Protestanlık Tezi")</f>
        <v>Protestanlık Tezi</v>
      </c>
    </row>
    <row r="567">
      <c r="A567" s="3" t="s">
        <v>567</v>
      </c>
      <c r="B567" s="4" t="str">
        <f>IFERROR(__xludf.DUMMYFUNCTION("GOOGLETRANSLATE(A567,""nl"",""tr"")"),"tezgah")</f>
        <v>tezgah</v>
      </c>
    </row>
    <row r="568">
      <c r="A568" s="3" t="s">
        <v>568</v>
      </c>
      <c r="B568" s="4" t="str">
        <f>IFERROR(__xludf.DUMMYFUNCTION("GOOGLETRANSLATE(A568,""nl"",""tr"")"),"Kontrol")</f>
        <v>Kontrol</v>
      </c>
    </row>
    <row r="569">
      <c r="A569" s="3" t="s">
        <v>569</v>
      </c>
      <c r="B569" s="4" t="str">
        <f>IFERROR(__xludf.DUMMYFUNCTION("GOOGLETRANSLATE(A569,""nl"",""tr"")"),"tezgah")</f>
        <v>tezgah</v>
      </c>
    </row>
    <row r="570">
      <c r="A570" s="3" t="s">
        <v>570</v>
      </c>
      <c r="B570" s="4" t="str">
        <f>IFERROR(__xludf.DUMMYFUNCTION("GOOGLETRANSLATE(A570,""nl"",""tr"")"),"oda")</f>
        <v>oda</v>
      </c>
    </row>
    <row r="571">
      <c r="A571" s="3" t="s">
        <v>571</v>
      </c>
      <c r="B571" s="4" t="str">
        <f>IFERROR(__xludf.DUMMYFUNCTION("GOOGLETRANSLATE(A571,""nl"",""tr"")"),"kamera")</f>
        <v>kamera</v>
      </c>
    </row>
    <row r="572">
      <c r="A572" s="3" t="s">
        <v>572</v>
      </c>
      <c r="B572" s="4" t="str">
        <f>IFERROR(__xludf.DUMMYFUNCTION("GOOGLETRANSLATE(A572,""nl"",""tr"")"),"İskoçya")</f>
        <v>İskoçya</v>
      </c>
    </row>
    <row r="573">
      <c r="A573" s="3" t="s">
        <v>573</v>
      </c>
      <c r="B573" s="4" t="str">
        <f>IFERROR(__xludf.DUMMYFUNCTION("GOOGLETRANSLATE(A573,""nl"",""tr"")"),"fop")</f>
        <v>fop</v>
      </c>
    </row>
    <row r="574">
      <c r="A574" s="3" t="s">
        <v>574</v>
      </c>
      <c r="B574" s="4" t="str">
        <f>IFERROR(__xludf.DUMMYFUNCTION("GOOGLETRANSLATE(A574,""nl"",""tr"")"),"balmumu")</f>
        <v>balmumu</v>
      </c>
    </row>
    <row r="575">
      <c r="A575" s="3" t="s">
        <v>575</v>
      </c>
      <c r="B575" s="4" t="str">
        <f>IFERROR(__xludf.DUMMYFUNCTION("GOOGLETRANSLATE(A575,""nl"",""tr"")"),"moda şovu")</f>
        <v>moda şovu</v>
      </c>
    </row>
    <row r="576">
      <c r="A576" s="3" t="s">
        <v>576</v>
      </c>
      <c r="B576" s="4" t="str">
        <f>IFERROR(__xludf.DUMMYFUNCTION("GOOGLETRANSLATE(A576,""nl"",""tr"")"),"Moda Evi")</f>
        <v>Moda Evi</v>
      </c>
    </row>
    <row r="577">
      <c r="A577" s="3" t="s">
        <v>577</v>
      </c>
      <c r="B577" s="4" t="str">
        <f>IFERROR(__xludf.DUMMYFUNCTION("GOOGLETRANSLATE(A577,""nl"",""tr"")"),"moda")</f>
        <v>moda</v>
      </c>
    </row>
    <row r="578">
      <c r="A578" s="3" t="s">
        <v>578</v>
      </c>
      <c r="B578" s="4" t="str">
        <f>IFERROR(__xludf.DUMMYFUNCTION("GOOGLETRANSLATE(A578,""nl"",""tr"")"),"polder modeli")</f>
        <v>polder modeli</v>
      </c>
    </row>
    <row r="579">
      <c r="A579" s="3" t="s">
        <v>579</v>
      </c>
      <c r="B579" s="4" t="str">
        <f>IFERROR(__xludf.DUMMYFUNCTION("GOOGLETRANSLATE(A579,""nl"",""tr"")"),"fotomodel")</f>
        <v>fotomodel</v>
      </c>
    </row>
    <row r="580">
      <c r="A580" s="3" t="s">
        <v>580</v>
      </c>
      <c r="B580" s="4" t="str">
        <f>IFERROR(__xludf.DUMMYFUNCTION("GOOGLETRANSLATE(A580,""nl"",""tr"")"),"göçmen")</f>
        <v>göçmen</v>
      </c>
    </row>
    <row r="581">
      <c r="A581" s="3" t="s">
        <v>581</v>
      </c>
      <c r="B581" s="4" t="str">
        <f>IFERROR(__xludf.DUMMYFUNCTION("GOOGLETRANSLATE(A581,""nl"",""tr"")"),"gelir modeli")</f>
        <v>gelir modeli</v>
      </c>
    </row>
    <row r="582">
      <c r="A582" s="3" t="s">
        <v>582</v>
      </c>
      <c r="B582" s="4" t="str">
        <f>IFERROR(__xludf.DUMMYFUNCTION("GOOGLETRANSLATE(A582,""nl"",""tr"")"),"modellemek için")</f>
        <v>modellemek için</v>
      </c>
    </row>
    <row r="583">
      <c r="A583" s="3" t="s">
        <v>583</v>
      </c>
      <c r="B583" s="4" t="str">
        <f>IFERROR(__xludf.DUMMYFUNCTION("GOOGLETRANSLATE(A583,""nl"",""tr"")"),"atom modeli")</f>
        <v>atom modeli</v>
      </c>
    </row>
    <row r="584">
      <c r="A584" s="3" t="s">
        <v>584</v>
      </c>
      <c r="B584" s="4" t="str">
        <f>IFERROR(__xludf.DUMMYFUNCTION("GOOGLETRANSLATE(A584,""nl"",""tr"")"),"model")</f>
        <v>model</v>
      </c>
    </row>
    <row r="585">
      <c r="A585" s="3" t="s">
        <v>585</v>
      </c>
      <c r="B585" s="4" t="str">
        <f>IFERROR(__xludf.DUMMYFUNCTION("GOOGLETRANSLATE(A585,""nl"",""tr"")"),"model üreticisi")</f>
        <v>model üreticisi</v>
      </c>
    </row>
    <row r="586">
      <c r="A586" s="3" t="s">
        <v>586</v>
      </c>
      <c r="B586" s="4" t="str">
        <f>IFERROR(__xludf.DUMMYFUNCTION("GOOGLETRANSLATE(A586,""nl"",""tr"")"),"model tren")</f>
        <v>model tren</v>
      </c>
    </row>
    <row r="587">
      <c r="A587" s="3" t="s">
        <v>587</v>
      </c>
      <c r="B587" s="4" t="str">
        <f>IFERROR(__xludf.DUMMYFUNCTION("GOOGLETRANSLATE(A587,""nl"",""tr"")"),"rol model")</f>
        <v>rol model</v>
      </c>
    </row>
    <row r="588">
      <c r="A588" s="3" t="s">
        <v>588</v>
      </c>
      <c r="B588" s="4" t="str">
        <f>IFERROR(__xludf.DUMMYFUNCTION("GOOGLETRANSLATE(A588,""nl"",""tr"")"),"geometrik")</f>
        <v>geometrik</v>
      </c>
    </row>
    <row r="589">
      <c r="A589" s="3" t="s">
        <v>589</v>
      </c>
      <c r="B589" s="4" t="str">
        <f>IFERROR(__xludf.DUMMYFUNCTION("GOOGLETRANSLATE(A589,""nl"",""tr"")"),"fagot")</f>
        <v>fagot</v>
      </c>
    </row>
    <row r="590">
      <c r="A590" s="3" t="s">
        <v>590</v>
      </c>
      <c r="B590" s="4" t="str">
        <f>IFERROR(__xludf.DUMMYFUNCTION("GOOGLETRANSLATE(A590,""nl"",""tr"")"),"Tut")</f>
        <v>Tut</v>
      </c>
    </row>
    <row r="591">
      <c r="A591" s="3" t="s">
        <v>591</v>
      </c>
      <c r="B591" s="4" t="str">
        <f>IFERROR(__xludf.DUMMYFUNCTION("GOOGLETRANSLATE(A591,""nl"",""tr"")"),"meslekten olmayan kimse")</f>
        <v>meslekten olmayan kimse</v>
      </c>
    </row>
    <row r="592">
      <c r="A592" s="3" t="s">
        <v>592</v>
      </c>
      <c r="B592" s="4" t="str">
        <f>IFERROR(__xludf.DUMMYFUNCTION("GOOGLETRANSLATE(A592,""nl"",""tr"")"),"meslekten olmayan kimse")</f>
        <v>meslekten olmayan kimse</v>
      </c>
    </row>
    <row r="593">
      <c r="A593" s="3" t="s">
        <v>593</v>
      </c>
      <c r="B593" s="4" t="str">
        <f>IFERROR(__xludf.DUMMYFUNCTION("GOOGLETRANSLATE(A593,""nl"",""tr"")"),"Önemli olmak")</f>
        <v>Önemli olmak</v>
      </c>
    </row>
    <row r="594">
      <c r="A594" s="3" t="s">
        <v>594</v>
      </c>
      <c r="B594" s="4" t="str">
        <f>IFERROR(__xludf.DUMMYFUNCTION("GOOGLETRANSLATE(A594,""nl"",""tr"")"),"anti -materyal")</f>
        <v>anti -materyal</v>
      </c>
    </row>
    <row r="595">
      <c r="A595" s="3" t="s">
        <v>595</v>
      </c>
      <c r="B595" s="4" t="str">
        <f>IFERROR(__xludf.DUMMYFUNCTION("GOOGLETRANSLATE(A595,""nl"",""tr"")"),"kuruş")</f>
        <v>kuruş</v>
      </c>
    </row>
    <row r="596">
      <c r="A596" s="3" t="s">
        <v>596</v>
      </c>
      <c r="B596" s="4" t="str">
        <f>IFERROR(__xludf.DUMMYFUNCTION("GOOGLETRANSLATE(A596,""nl"",""tr"")"),"Düzenle")</f>
        <v>Düzenle</v>
      </c>
    </row>
    <row r="597">
      <c r="A597" s="3" t="s">
        <v>597</v>
      </c>
      <c r="B597" s="4" t="str">
        <f>IFERROR(__xludf.DUMMYFUNCTION("GOOGLETRANSLATE(A597,""nl"",""tr"")"),"resim montajı")</f>
        <v>resim montajı</v>
      </c>
    </row>
    <row r="598">
      <c r="A598" s="3" t="s">
        <v>598</v>
      </c>
      <c r="B598" s="4" t="str">
        <f>IFERROR(__xludf.DUMMYFUNCTION("GOOGLETRANSLATE(A598,""nl"",""tr"")"),"Rahip")</f>
        <v>Rahip</v>
      </c>
    </row>
    <row r="599">
      <c r="A599" s="3" t="s">
        <v>599</v>
      </c>
      <c r="B599" s="4" t="str">
        <f>IFERROR(__xludf.DUMMYFUNCTION("GOOGLETRANSLATE(A599,""nl"",""tr"")"),"Ambt Montfort")</f>
        <v>Ambt Montfort</v>
      </c>
    </row>
    <row r="600">
      <c r="A600" s="3" t="s">
        <v>600</v>
      </c>
      <c r="B600" s="4" t="str">
        <f>IFERROR(__xludf.DUMMYFUNCTION("GOOGLETRANSLATE(A600,""nl"",""tr"")"),"kano")</f>
        <v>kano</v>
      </c>
    </row>
    <row r="601">
      <c r="A601" s="3" t="s">
        <v>601</v>
      </c>
      <c r="B601" s="4" t="str">
        <f>IFERROR(__xludf.DUMMYFUNCTION("GOOGLETRANSLATE(A601,""nl"",""tr"")"),"kafiye")</f>
        <v>kafiye</v>
      </c>
    </row>
    <row r="602">
      <c r="A602" s="3" t="s">
        <v>602</v>
      </c>
      <c r="B602" s="4" t="str">
        <f>IFERROR(__xludf.DUMMYFUNCTION("GOOGLETRANSLATE(A602,""nl"",""tr"")"),"ritmik")</f>
        <v>ritmik</v>
      </c>
    </row>
    <row r="603">
      <c r="A603" s="3" t="s">
        <v>603</v>
      </c>
      <c r="B603" s="4" t="str">
        <f>IFERROR(__xludf.DUMMYFUNCTION("GOOGLETRANSLATE(A603,""nl"",""tr"")"),"kalp ritmi")</f>
        <v>kalp ritmi</v>
      </c>
    </row>
    <row r="604">
      <c r="A604" s="3" t="s">
        <v>604</v>
      </c>
      <c r="B604" s="4" t="str">
        <f>IFERROR(__xludf.DUMMYFUNCTION("GOOGLETRANSLATE(A604,""nl"",""tr"")"),"Konyak")</f>
        <v>Konyak</v>
      </c>
    </row>
    <row r="605">
      <c r="A605" s="3" t="s">
        <v>605</v>
      </c>
      <c r="B605" s="4" t="str">
        <f>IFERROR(__xludf.DUMMYFUNCTION("GOOGLETRANSLATE(A605,""nl"",""tr"")"),"alkol")</f>
        <v>alkol</v>
      </c>
    </row>
    <row r="606">
      <c r="A606" s="3" t="s">
        <v>606</v>
      </c>
      <c r="B606" s="4" t="str">
        <f>IFERROR(__xludf.DUMMYFUNCTION("GOOGLETRANSLATE(A606,""nl"",""tr"")"),"Küçük Asya")</f>
        <v>Küçük Asya</v>
      </c>
    </row>
    <row r="607">
      <c r="A607" s="3" t="s">
        <v>607</v>
      </c>
      <c r="B607" s="4" t="str">
        <f>IFERROR(__xludf.DUMMYFUNCTION("GOOGLETRANSLATE(A607,""nl"",""tr"")"),"düzenlemek")</f>
        <v>düzenlemek</v>
      </c>
    </row>
    <row r="608">
      <c r="A608" s="3" t="s">
        <v>608</v>
      </c>
      <c r="B608" s="4" t="str">
        <f>IFERROR(__xludf.DUMMYFUNCTION("GOOGLETRANSLATE(A608,""nl"",""tr"")"),"şık")</f>
        <v>şık</v>
      </c>
    </row>
    <row r="609">
      <c r="A609" s="3" t="s">
        <v>609</v>
      </c>
      <c r="B609" s="4" t="str">
        <f>IFERROR(__xludf.DUMMYFUNCTION("GOOGLETRANSLATE(A609,""nl"",""tr"")"),"şık")</f>
        <v>şık</v>
      </c>
    </row>
    <row r="610">
      <c r="A610" s="3" t="s">
        <v>610</v>
      </c>
      <c r="B610" s="4" t="str">
        <f>IFERROR(__xludf.DUMMYFUNCTION("GOOGLETRANSLATE(A610,""nl"",""tr"")"),"imparator")</f>
        <v>imparator</v>
      </c>
    </row>
    <row r="611">
      <c r="A611" s="3" t="s">
        <v>611</v>
      </c>
      <c r="B611" s="4" t="str">
        <f>IFERROR(__xludf.DUMMYFUNCTION("GOOGLETRANSLATE(A611,""nl"",""tr"")"),"Tsarie")</f>
        <v>Tsarie</v>
      </c>
    </row>
    <row r="612">
      <c r="A612" s="3" t="s">
        <v>612</v>
      </c>
      <c r="B612" s="4" t="str">
        <f>IFERROR(__xludf.DUMMYFUNCTION("GOOGLETRANSLATE(A612,""nl"",""tr"")"),"Vatandaş Krallığı")</f>
        <v>Vatandaş Krallığı</v>
      </c>
    </row>
    <row r="613">
      <c r="A613" s="3" t="s">
        <v>613</v>
      </c>
      <c r="B613" s="4" t="str">
        <f>IFERROR(__xludf.DUMMYFUNCTION("GOOGLETRANSLATE(A613,""nl"",""tr"")"),"tsarendinasty")</f>
        <v>tsarendinasty</v>
      </c>
    </row>
    <row r="614">
      <c r="A614" s="3" t="s">
        <v>614</v>
      </c>
      <c r="B614" s="4" t="str">
        <f>IFERROR(__xludf.DUMMYFUNCTION("GOOGLETRANSLATE(A614,""nl"",""tr"")"),"Tsarin")</f>
        <v>Tsarin</v>
      </c>
    </row>
    <row r="615">
      <c r="A615" s="3" t="s">
        <v>615</v>
      </c>
      <c r="B615" s="4" t="str">
        <f>IFERROR(__xludf.DUMMYFUNCTION("GOOGLETRANSLATE(A615,""nl"",""tr"")"),"imparatorluk")</f>
        <v>imparatorluk</v>
      </c>
    </row>
    <row r="616">
      <c r="A616" s="3" t="s">
        <v>616</v>
      </c>
      <c r="B616" s="4" t="str">
        <f>IFERROR(__xludf.DUMMYFUNCTION("GOOGLETRANSLATE(A616,""nl"",""tr"")"),"Çar")</f>
        <v>Çar</v>
      </c>
    </row>
    <row r="617">
      <c r="A617" s="3" t="s">
        <v>617</v>
      </c>
      <c r="B617" s="4" t="str">
        <f>IFERROR(__xludf.DUMMYFUNCTION("GOOGLETRANSLATE(A617,""nl"",""tr"")"),"imparator")</f>
        <v>imparator</v>
      </c>
    </row>
    <row r="618">
      <c r="A618" s="3" t="s">
        <v>618</v>
      </c>
      <c r="B618" s="4" t="str">
        <f>IFERROR(__xludf.DUMMYFUNCTION("GOOGLETRANSLATE(A618,""nl"",""tr"")"),"emperyal")</f>
        <v>emperyal</v>
      </c>
    </row>
    <row r="619">
      <c r="A619" s="3" t="s">
        <v>619</v>
      </c>
      <c r="B619" s="4" t="str">
        <f>IFERROR(__xludf.DUMMYFUNCTION("GOOGLETRANSLATE(A619,""nl"",""tr"")"),"imparator penguen")</f>
        <v>imparator penguen</v>
      </c>
    </row>
    <row r="620">
      <c r="A620" s="3" t="s">
        <v>620</v>
      </c>
      <c r="B620" s="4" t="str">
        <f>IFERROR(__xludf.DUMMYFUNCTION("GOOGLETRANSLATE(A620,""nl"",""tr"")"),"imparatoriçe")</f>
        <v>imparatoriçe</v>
      </c>
    </row>
    <row r="621">
      <c r="A621" s="3" t="s">
        <v>621</v>
      </c>
      <c r="B621" s="4" t="str">
        <f>IFERROR(__xludf.DUMMYFUNCTION("GOOGLETRANSLATE(A621,""nl"",""tr"")"),"sezaryen")</f>
        <v>sezaryen</v>
      </c>
    </row>
    <row r="622">
      <c r="A622" s="3" t="s">
        <v>622</v>
      </c>
      <c r="B622" s="4" t="str">
        <f>IFERROR(__xludf.DUMMYFUNCTION("GOOGLETRANSLATE(A622,""nl"",""tr"")"),"Askerlikçi")</f>
        <v>Askerlikçi</v>
      </c>
    </row>
    <row r="623">
      <c r="A623" s="3" t="s">
        <v>623</v>
      </c>
      <c r="B623" s="4" t="str">
        <f>IFERROR(__xludf.DUMMYFUNCTION("GOOGLETRANSLATE(A623,""nl"",""tr"")"),"emperyal syndasty")</f>
        <v>emperyal syndasty</v>
      </c>
    </row>
    <row r="624">
      <c r="A624" s="3" t="s">
        <v>624</v>
      </c>
      <c r="B624" s="4" t="str">
        <f>IFERROR(__xludf.DUMMYFUNCTION("GOOGLETRANSLATE(A624,""nl"",""tr"")"),"emperyal hanedan")</f>
        <v>emperyal hanedan</v>
      </c>
    </row>
    <row r="625">
      <c r="A625" s="3" t="s">
        <v>625</v>
      </c>
      <c r="B625" s="4" t="str">
        <f>IFERROR(__xludf.DUMMYFUNCTION("GOOGLETRANSLATE(A625,""nl"",""tr"")"),"kronluk")</f>
        <v>kronluk</v>
      </c>
    </row>
    <row r="626">
      <c r="A626" s="3" t="s">
        <v>626</v>
      </c>
      <c r="B626" s="4" t="str">
        <f>IFERROR(__xludf.DUMMYFUNCTION("GOOGLETRANSLATE(A626,""nl"",""tr"")"),"parke taşı")</f>
        <v>parke taşı</v>
      </c>
    </row>
    <row r="627">
      <c r="A627" s="3" t="s">
        <v>627</v>
      </c>
      <c r="B627" s="4" t="str">
        <f>IFERROR(__xludf.DUMMYFUNCTION("GOOGLETRANSLATE(A627,""nl"",""tr"")"),"yaşam tarzı")</f>
        <v>yaşam tarzı</v>
      </c>
    </row>
    <row r="628">
      <c r="A628" s="3" t="s">
        <v>628</v>
      </c>
      <c r="B628" s="4" t="str">
        <f>IFERROR(__xludf.DUMMYFUNCTION("GOOGLETRANSLATE(A628,""nl"",""tr"")"),"Şık")</f>
        <v>Şık</v>
      </c>
    </row>
    <row r="629">
      <c r="A629" s="3" t="s">
        <v>629</v>
      </c>
      <c r="B629" s="4" t="str">
        <f>IFERROR(__xludf.DUMMYFUNCTION("GOOGLETRANSLATE(A629,""nl"",""tr"")"),"stil")</f>
        <v>stil</v>
      </c>
    </row>
    <row r="630">
      <c r="A630" s="3" t="s">
        <v>630</v>
      </c>
      <c r="B630" s="4" t="str">
        <f>IFERROR(__xludf.DUMMYFUNCTION("GOOGLETRANSLATE(A630,""nl"",""tr"")"),"yaşam tarzı")</f>
        <v>yaşam tarzı</v>
      </c>
    </row>
    <row r="631">
      <c r="A631" s="3" t="s">
        <v>631</v>
      </c>
      <c r="B631" s="4" t="str">
        <f>IFERROR(__xludf.DUMMYFUNCTION("GOOGLETRANSLATE(A631,""nl"",""tr"")"),"kapı")</f>
        <v>kapı</v>
      </c>
    </row>
    <row r="632">
      <c r="A632" s="3" t="s">
        <v>632</v>
      </c>
      <c r="B632" s="4" t="str">
        <f>IFERROR(__xludf.DUMMYFUNCTION("GOOGLETRANSLATE(A632,""nl"",""tr"")"),"isim stili")</f>
        <v>isim stili</v>
      </c>
    </row>
    <row r="633">
      <c r="A633" s="3" t="s">
        <v>633</v>
      </c>
      <c r="B633" s="4" t="str">
        <f>IFERROR(__xludf.DUMMYFUNCTION("GOOGLETRANSLATE(A633,""nl"",""tr"")"),"orta")</f>
        <v>orta</v>
      </c>
    </row>
    <row r="634">
      <c r="A634" s="3" t="s">
        <v>634</v>
      </c>
      <c r="B634" s="4" t="str">
        <f>IFERROR(__xludf.DUMMYFUNCTION("GOOGLETRANSLATE(A634,""nl"",""tr"")"),"stil")</f>
        <v>stil</v>
      </c>
    </row>
    <row r="635">
      <c r="A635" s="3" t="s">
        <v>635</v>
      </c>
      <c r="B635" s="4" t="str">
        <f>IFERROR(__xludf.DUMMYFUNCTION("GOOGLETRANSLATE(A635,""nl"",""tr"")"),"telgraf tarzı")</f>
        <v>telgraf tarzı</v>
      </c>
    </row>
    <row r="636">
      <c r="A636" s="3" t="s">
        <v>636</v>
      </c>
      <c r="B636" s="4" t="str">
        <f>IFERROR(__xludf.DUMMYFUNCTION("GOOGLETRANSLATE(A636,""nl"",""tr"")"),"avcı")</f>
        <v>avcı</v>
      </c>
    </row>
    <row r="637">
      <c r="A637" s="3" t="s">
        <v>637</v>
      </c>
      <c r="B637" s="4" t="str">
        <f>IFERROR(__xludf.DUMMYFUNCTION("GOOGLETRANSLATE(A637,""nl"",""tr"")"),"müzik")</f>
        <v>müzik</v>
      </c>
    </row>
    <row r="638">
      <c r="A638" s="3" t="s">
        <v>638</v>
      </c>
      <c r="B638" s="4" t="str">
        <f>IFERROR(__xludf.DUMMYFUNCTION("GOOGLETRANSLATE(A638,""nl"",""tr"")"),"arka plan müziği")</f>
        <v>arka plan müziği</v>
      </c>
    </row>
    <row r="639">
      <c r="A639" s="3" t="s">
        <v>639</v>
      </c>
      <c r="B639" s="4" t="str">
        <f>IFERROR(__xludf.DUMMYFUNCTION("GOOGLETRANSLATE(A639,""nl"",""tr"")"),"müzik öğretmeni")</f>
        <v>müzik öğretmeni</v>
      </c>
    </row>
    <row r="640">
      <c r="A640" s="3" t="s">
        <v>640</v>
      </c>
      <c r="B640" s="4" t="str">
        <f>IFERROR(__xludf.DUMMYFUNCTION("GOOGLETRANSLATE(A640,""nl"",""tr"")"),"su ısıtıcısı müziği")</f>
        <v>su ısıtıcısı müziği</v>
      </c>
    </row>
    <row r="641">
      <c r="A641" s="3" t="s">
        <v>641</v>
      </c>
      <c r="B641" s="4" t="str">
        <f>IFERROR(__xludf.DUMMYFUNCTION("GOOGLETRANSLATE(A641,""nl"",""tr"")"),"müzik aleti")</f>
        <v>müzik aleti</v>
      </c>
    </row>
    <row r="642">
      <c r="A642" s="3" t="s">
        <v>642</v>
      </c>
      <c r="B642" s="4" t="str">
        <f>IFERROR(__xludf.DUMMYFUNCTION("GOOGLETRANSLATE(A642,""nl"",""tr"")"),"müzik kanalı")</f>
        <v>müzik kanalı</v>
      </c>
    </row>
    <row r="643">
      <c r="A643" s="3" t="s">
        <v>643</v>
      </c>
      <c r="B643" s="4" t="str">
        <f>IFERROR(__xludf.DUMMYFUNCTION("GOOGLETRANSLATE(A643,""nl"",""tr"")"),"Rep müzik")</f>
        <v>Rep müzik</v>
      </c>
    </row>
    <row r="644">
      <c r="A644" s="3" t="s">
        <v>644</v>
      </c>
      <c r="B644" s="4" t="str">
        <f>IFERROR(__xludf.DUMMYFUNCTION("GOOGLETRANSLATE(A644,""nl"",""tr"")"),"pop müzik")</f>
        <v>pop müzik</v>
      </c>
    </row>
    <row r="645">
      <c r="A645" s="3" t="s">
        <v>645</v>
      </c>
      <c r="B645" s="4" t="str">
        <f>IFERROR(__xludf.DUMMYFUNCTION("GOOGLETRANSLATE(A645,""nl"",""tr"")"),"Koro")</f>
        <v>Koro</v>
      </c>
    </row>
    <row r="646">
      <c r="A646" s="3" t="s">
        <v>646</v>
      </c>
      <c r="B646" s="4" t="str">
        <f>IFERROR(__xludf.DUMMYFUNCTION("GOOGLETRANSLATE(A646,""nl"",""tr"")"),"müzik grubu")</f>
        <v>müzik grubu</v>
      </c>
    </row>
    <row r="647">
      <c r="A647" s="3" t="s">
        <v>647</v>
      </c>
      <c r="B647" s="4" t="str">
        <f>IFERROR(__xludf.DUMMYFUNCTION("GOOGLETRANSLATE(A647,""nl"",""tr"")"),"müzikten bir parça")</f>
        <v>müzikten bir parça</v>
      </c>
    </row>
    <row r="648">
      <c r="A648" s="3" t="s">
        <v>648</v>
      </c>
      <c r="B648" s="4" t="str">
        <f>IFERROR(__xludf.DUMMYFUNCTION("GOOGLETRANSLATE(A648,""nl"",""tr"")"),"film müziği")</f>
        <v>film müziği</v>
      </c>
    </row>
    <row r="649">
      <c r="A649" s="3" t="s">
        <v>649</v>
      </c>
      <c r="B649" s="4" t="str">
        <f>IFERROR(__xludf.DUMMYFUNCTION("GOOGLETRANSLATE(A649,""nl"",""tr"")"),"Nota")</f>
        <v>Nota</v>
      </c>
    </row>
    <row r="650">
      <c r="A650" s="3" t="s">
        <v>650</v>
      </c>
      <c r="B650" s="4" t="str">
        <f>IFERROR(__xludf.DUMMYFUNCTION("GOOGLETRANSLATE(A650,""nl"",""tr"")"),"Gelecek Müzik")</f>
        <v>Gelecek Müzik</v>
      </c>
    </row>
    <row r="651">
      <c r="A651" s="3" t="s">
        <v>651</v>
      </c>
      <c r="B651" s="4" t="str">
        <f>IFERROR(__xludf.DUMMYFUNCTION("GOOGLETRANSLATE(A651,""nl"",""tr"")"),"Rock müzik")</f>
        <v>Rock müzik</v>
      </c>
    </row>
    <row r="652">
      <c r="A652" s="3" t="s">
        <v>652</v>
      </c>
      <c r="B652" s="4" t="str">
        <f>IFERROR(__xludf.DUMMYFUNCTION("GOOGLETRANSLATE(A652,""nl"",""tr"")"),"kilise müziği")</f>
        <v>kilise müziği</v>
      </c>
    </row>
    <row r="653">
      <c r="A653" s="3" t="s">
        <v>653</v>
      </c>
      <c r="B653" s="4" t="str">
        <f>IFERROR(__xludf.DUMMYFUNCTION("GOOGLETRANSLATE(A653,""nl"",""tr"")"),"müzik dersi")</f>
        <v>müzik dersi</v>
      </c>
    </row>
    <row r="654">
      <c r="A654" s="3" t="s">
        <v>654</v>
      </c>
      <c r="B654" s="4" t="str">
        <f>IFERROR(__xludf.DUMMYFUNCTION("GOOGLETRANSLATE(A654,""nl"",""tr"")"),"müzik tarzı")</f>
        <v>müzik tarzı</v>
      </c>
    </row>
    <row r="655">
      <c r="A655" s="3" t="s">
        <v>655</v>
      </c>
      <c r="B655" s="4" t="str">
        <f>IFERROR(__xludf.DUMMYFUNCTION("GOOGLETRANSLATE(A655,""nl"",""tr"")"),"caz müzik")</f>
        <v>caz müzik</v>
      </c>
    </row>
    <row r="656">
      <c r="A656" s="3" t="s">
        <v>656</v>
      </c>
      <c r="B656" s="4" t="str">
        <f>IFERROR(__xludf.DUMMYFUNCTION("GOOGLETRANSLATE(A656,""nl"",""tr"")"),"Dünya Müziği")</f>
        <v>Dünya Müziği</v>
      </c>
    </row>
    <row r="657">
      <c r="A657" s="3" t="s">
        <v>657</v>
      </c>
      <c r="B657" s="4" t="str">
        <f>IFERROR(__xludf.DUMMYFUNCTION("GOOGLETRANSLATE(A657,""nl"",""tr"")"),"Müzik kutusu")</f>
        <v>Müzik kutusu</v>
      </c>
    </row>
    <row r="658">
      <c r="A658" s="3" t="s">
        <v>658</v>
      </c>
      <c r="B658" s="4" t="str">
        <f>IFERROR(__xludf.DUMMYFUNCTION("GOOGLETRANSLATE(A658,""nl"",""tr"")"),"rüzgar müziği")</f>
        <v>rüzgar müziği</v>
      </c>
    </row>
    <row r="659">
      <c r="A659" s="3" t="s">
        <v>659</v>
      </c>
      <c r="B659" s="4" t="str">
        <f>IFERROR(__xludf.DUMMYFUNCTION("GOOGLETRANSLATE(A659,""nl"",""tr"")"),"müzik bilimi")</f>
        <v>müzik bilimi</v>
      </c>
    </row>
    <row r="660">
      <c r="A660" s="3" t="s">
        <v>660</v>
      </c>
      <c r="B660" s="4" t="str">
        <f>IFERROR(__xludf.DUMMYFUNCTION("GOOGLETRANSLATE(A660,""nl"",""tr"")"),"müzik")</f>
        <v>müzik</v>
      </c>
    </row>
    <row r="661">
      <c r="A661" s="3" t="s">
        <v>661</v>
      </c>
      <c r="B661" s="4" t="str">
        <f>IFERROR(__xludf.DUMMYFUNCTION("GOOGLETRANSLATE(A661,""nl"",""tr"")"),"Noel müziği")</f>
        <v>Noel müziği</v>
      </c>
    </row>
    <row r="662">
      <c r="A662" s="3" t="s">
        <v>662</v>
      </c>
      <c r="B662" s="4" t="str">
        <f>IFERROR(__xludf.DUMMYFUNCTION("GOOGLETRANSLATE(A662,""nl"",""tr"")"),"Esperanto")</f>
        <v>Esperanto</v>
      </c>
    </row>
    <row r="663">
      <c r="A663" s="3" t="s">
        <v>663</v>
      </c>
      <c r="B663" s="4" t="str">
        <f>IFERROR(__xludf.DUMMYFUNCTION("GOOGLETRANSLATE(A663,""nl"",""tr"")"),"sakaroz")</f>
        <v>sakaroz</v>
      </c>
    </row>
    <row r="664">
      <c r="A664" s="3" t="s">
        <v>664</v>
      </c>
      <c r="B664" s="4" t="str">
        <f>IFERROR(__xludf.DUMMYFUNCTION("GOOGLETRANSLATE(A664,""nl"",""tr"")"),"şeker")</f>
        <v>şeker</v>
      </c>
    </row>
    <row r="665">
      <c r="A665" s="3" t="s">
        <v>665</v>
      </c>
      <c r="B665" s="4" t="str">
        <f>IFERROR(__xludf.DUMMYFUNCTION("GOOGLETRANSLATE(A665,""nl"",""tr"")"),"şeker plantasyonu")</f>
        <v>şeker plantasyonu</v>
      </c>
    </row>
    <row r="666">
      <c r="A666" s="3" t="s">
        <v>666</v>
      </c>
      <c r="B666" s="4" t="str">
        <f>IFERROR(__xludf.DUMMYFUNCTION("GOOGLETRANSLATE(A666,""nl"",""tr"")"),"şeker hastalığı")</f>
        <v>şeker hastalığı</v>
      </c>
    </row>
    <row r="667">
      <c r="A667" s="3" t="s">
        <v>667</v>
      </c>
      <c r="B667" s="4" t="str">
        <f>IFERROR(__xludf.DUMMYFUNCTION("GOOGLETRANSLATE(A667,""nl"",""tr"")"),"Malt şekeri")</f>
        <v>Malt şekeri</v>
      </c>
    </row>
    <row r="668">
      <c r="A668" s="3" t="s">
        <v>668</v>
      </c>
      <c r="B668" s="4" t="str">
        <f>IFERROR(__xludf.DUMMYFUNCTION("GOOGLETRANSLATE(A668,""nl"",""tr"")"),"süt şeker")</f>
        <v>süt şeker</v>
      </c>
    </row>
    <row r="669">
      <c r="A669" s="3" t="s">
        <v>669</v>
      </c>
      <c r="B669" s="4" t="str">
        <f>IFERROR(__xludf.DUMMYFUNCTION("GOOGLETRANSLATE(A669,""nl"",""tr"")"),"şekerpancarı")</f>
        <v>şekerpancarı</v>
      </c>
    </row>
    <row r="670">
      <c r="A670" s="3" t="s">
        <v>670</v>
      </c>
      <c r="B670" s="4" t="str">
        <f>IFERROR(__xludf.DUMMYFUNCTION("GOOGLETRANSLATE(A670,""nl"",""tr"")"),"şekerleme")</f>
        <v>şekerleme</v>
      </c>
    </row>
    <row r="671">
      <c r="A671" s="3" t="s">
        <v>671</v>
      </c>
      <c r="B671" s="4" t="str">
        <f>IFERROR(__xludf.DUMMYFUNCTION("GOOGLETRANSLATE(A671,""nl"",""tr"")"),"toz şeker")</f>
        <v>toz şeker</v>
      </c>
    </row>
    <row r="672">
      <c r="A672" s="3" t="s">
        <v>672</v>
      </c>
      <c r="B672" s="4" t="str">
        <f>IFERROR(__xludf.DUMMYFUNCTION("GOOGLETRANSLATE(A672,""nl"",""tr"")"),"Şeker")</f>
        <v>Şeker</v>
      </c>
    </row>
    <row r="673">
      <c r="A673" s="3" t="s">
        <v>673</v>
      </c>
      <c r="B673" s="4" t="str">
        <f>IFERROR(__xludf.DUMMYFUNCTION("GOOGLETRANSLATE(A673,""nl"",""tr"")"),"şekerli su")</f>
        <v>şekerli su</v>
      </c>
    </row>
    <row r="674">
      <c r="A674" s="3" t="s">
        <v>674</v>
      </c>
      <c r="B674" s="4" t="str">
        <f>IFERROR(__xludf.DUMMYFUNCTION("GOOGLETRANSLATE(A674,""nl"",""tr"")"),"üzüm şekeri")</f>
        <v>üzüm şekeri</v>
      </c>
    </row>
    <row r="675">
      <c r="A675" s="3" t="s">
        <v>675</v>
      </c>
      <c r="B675" s="4" t="str">
        <f>IFERROR(__xludf.DUMMYFUNCTION("GOOGLETRANSLATE(A675,""nl"",""tr"")"),"Şeker festivali")</f>
        <v>Şeker festivali</v>
      </c>
    </row>
    <row r="676">
      <c r="A676" s="3" t="s">
        <v>676</v>
      </c>
      <c r="B676" s="4" t="str">
        <f>IFERROR(__xludf.DUMMYFUNCTION("GOOGLETRANSLATE(A676,""nl"",""tr"")"),"telkin")</f>
        <v>telkin</v>
      </c>
    </row>
    <row r="677">
      <c r="A677" s="3" t="s">
        <v>677</v>
      </c>
      <c r="B677" s="4" t="str">
        <f>IFERROR(__xludf.DUMMYFUNCTION("GOOGLETRANSLATE(A677,""nl"",""tr"")"),"şeker kamışı")</f>
        <v>şeker kamışı</v>
      </c>
    </row>
    <row r="678">
      <c r="A678" s="3" t="s">
        <v>678</v>
      </c>
      <c r="B678" s="4" t="str">
        <f>IFERROR(__xludf.DUMMYFUNCTION("GOOGLETRANSLATE(A678,""nl"",""tr"")"),"pancar şekeri")</f>
        <v>pancar şekeri</v>
      </c>
    </row>
    <row r="679">
      <c r="A679" s="3" t="s">
        <v>679</v>
      </c>
      <c r="B679" s="4" t="str">
        <f>IFERROR(__xludf.DUMMYFUNCTION("GOOGLETRANSLATE(A679,""nl"",""tr"")"),"şeker hayvanı")</f>
        <v>şeker hayvanı</v>
      </c>
    </row>
    <row r="680">
      <c r="A680" s="3" t="s">
        <v>680</v>
      </c>
      <c r="B680" s="4" t="str">
        <f>IFERROR(__xludf.DUMMYFUNCTION("GOOGLETRANSLATE(A680,""nl"",""tr"")"),"Şeker somun")</f>
        <v>Şeker somun</v>
      </c>
    </row>
    <row r="681">
      <c r="A681" s="3" t="s">
        <v>681</v>
      </c>
      <c r="B681" s="4" t="str">
        <f>IFERROR(__xludf.DUMMYFUNCTION("GOOGLETRANSLATE(A681,""nl"",""tr"")"),"ekmek şekeri")</f>
        <v>ekmek şekeri</v>
      </c>
    </row>
    <row r="682">
      <c r="A682" s="3" t="s">
        <v>682</v>
      </c>
      <c r="B682" s="4" t="str">
        <f>IFERROR(__xludf.DUMMYFUNCTION("GOOGLETRANSLATE(A682,""nl"",""tr"")"),"şeker hastası")</f>
        <v>şeker hastası</v>
      </c>
    </row>
    <row r="683">
      <c r="A683" s="3" t="s">
        <v>683</v>
      </c>
      <c r="B683" s="4" t="str">
        <f>IFERROR(__xludf.DUMMYFUNCTION("GOOGLETRANSLATE(A683,""nl"",""tr"")"),"meme şekeri")</f>
        <v>meme şekeri</v>
      </c>
    </row>
    <row r="684">
      <c r="A684" s="3" t="s">
        <v>684</v>
      </c>
      <c r="B684" s="4" t="str">
        <f>IFERROR(__xludf.DUMMYFUNCTION("GOOGLETRANSLATE(A684,""nl"",""tr"")"),"Şeker kek")</f>
        <v>Şeker kek</v>
      </c>
    </row>
    <row r="685">
      <c r="A685" s="3" t="s">
        <v>685</v>
      </c>
      <c r="B685" s="4" t="str">
        <f>IFERROR(__xludf.DUMMYFUNCTION("GOOGLETRANSLATE(A685,""nl"",""tr"")"),"Tarçın şeker")</f>
        <v>Tarçın şeker</v>
      </c>
    </row>
    <row r="686">
      <c r="A686" s="3" t="s">
        <v>686</v>
      </c>
      <c r="B686" s="4" t="str">
        <f>IFERROR(__xludf.DUMMYFUNCTION("GOOGLETRANSLATE(A686,""nl"",""tr"")"),"şeker baronu")</f>
        <v>şeker baronu</v>
      </c>
    </row>
    <row r="687">
      <c r="A687" s="3" t="s">
        <v>687</v>
      </c>
      <c r="B687" s="4" t="str">
        <f>IFERROR(__xludf.DUMMYFUNCTION("GOOGLETRANSLATE(A687,""nl"",""tr"")"),"şeker boşluğu")</f>
        <v>şeker boşluğu</v>
      </c>
    </row>
    <row r="688">
      <c r="A688" s="3" t="s">
        <v>688</v>
      </c>
      <c r="B688" s="4" t="str">
        <f>IFERROR(__xludf.DUMMYFUNCTION("GOOGLETRANSLATE(A688,""nl"",""tr"")"),"nakit şekeri")</f>
        <v>nakit şekeri</v>
      </c>
    </row>
    <row r="689">
      <c r="A689" s="3" t="s">
        <v>689</v>
      </c>
      <c r="B689" s="4" t="str">
        <f>IFERROR(__xludf.DUMMYFUNCTION("GOOGLETRANSLATE(A689,""nl"",""tr"")"),"granülasyon şekeri")</f>
        <v>granülasyon şekeri</v>
      </c>
    </row>
    <row r="690">
      <c r="A690" s="3" t="s">
        <v>690</v>
      </c>
      <c r="B690" s="4" t="str">
        <f>IFERROR(__xludf.DUMMYFUNCTION("GOOGLETRANSLATE(A690,""nl"",""tr"")"),"kan şekeri")</f>
        <v>kan şekeri</v>
      </c>
    </row>
    <row r="691">
      <c r="A691" s="3" t="s">
        <v>691</v>
      </c>
      <c r="B691" s="4" t="str">
        <f>IFERROR(__xludf.DUMMYFUNCTION("GOOGLETRANSLATE(A691,""nl"",""tr"")"),"şekerleme")</f>
        <v>şekerleme</v>
      </c>
    </row>
    <row r="692">
      <c r="A692" s="3" t="s">
        <v>692</v>
      </c>
      <c r="B692" s="4" t="str">
        <f>IFERROR(__xludf.DUMMYFUNCTION("GOOGLETRANSLATE(A692,""nl"",""tr"")"),"şeker şekeri")</f>
        <v>şeker şekeri</v>
      </c>
    </row>
    <row r="693">
      <c r="A693" s="3" t="s">
        <v>693</v>
      </c>
      <c r="B693" s="4" t="str">
        <f>IFERROR(__xludf.DUMMYFUNCTION("GOOGLETRANSLATE(A693,""nl"",""tr"")"),"vanilya şekeri")</f>
        <v>vanilya şekeri</v>
      </c>
    </row>
    <row r="694">
      <c r="A694" s="3" t="s">
        <v>694</v>
      </c>
      <c r="B694" s="4" t="str">
        <f>IFERROR(__xludf.DUMMYFUNCTION("GOOGLETRANSLATE(A694,""nl"",""tr"")"),"sugartante")</f>
        <v>sugartante</v>
      </c>
    </row>
    <row r="695">
      <c r="A695" s="3" t="s">
        <v>695</v>
      </c>
      <c r="B695" s="4" t="str">
        <f>IFERROR(__xludf.DUMMYFUNCTION("GOOGLETRANSLATE(A695,""nl"",""tr"")"),"şeker biçme")</f>
        <v>şeker biçme</v>
      </c>
    </row>
    <row r="696">
      <c r="A696" s="3" t="s">
        <v>696</v>
      </c>
      <c r="B696" s="4" t="str">
        <f>IFERROR(__xludf.DUMMYFUNCTION("GOOGLETRANSLATE(A696,""nl"",""tr"")"),"şeker hastası")</f>
        <v>şeker hastası</v>
      </c>
    </row>
    <row r="697">
      <c r="A697" s="3" t="s">
        <v>697</v>
      </c>
      <c r="B697" s="4" t="str">
        <f>IFERROR(__xludf.DUMMYFUNCTION("GOOGLETRANSLATE(A697,""nl"",""tr"")"),"Şeker")</f>
        <v>Şeker</v>
      </c>
    </row>
    <row r="698">
      <c r="A698" s="3" t="s">
        <v>698</v>
      </c>
      <c r="B698" s="4" t="str">
        <f>IFERROR(__xludf.DUMMYFUNCTION("GOOGLETRANSLATE(A698,""nl"",""tr"")"),"filiz")</f>
        <v>filiz</v>
      </c>
    </row>
    <row r="699">
      <c r="A699" s="3" t="s">
        <v>699</v>
      </c>
      <c r="B699" s="4" t="str">
        <f>IFERROR(__xludf.DUMMYFUNCTION("GOOGLETRANSLATE(A699,""nl"",""tr"")"),"kromozom")</f>
        <v>kromozom</v>
      </c>
    </row>
    <row r="700">
      <c r="A700" s="3" t="s">
        <v>700</v>
      </c>
      <c r="B700" s="4" t="str">
        <f>IFERROR(__xludf.DUMMYFUNCTION("GOOGLETRANSLATE(A700,""nl"",""tr"")"),"krom")</f>
        <v>krom</v>
      </c>
    </row>
    <row r="701">
      <c r="A701" s="3" t="s">
        <v>701</v>
      </c>
      <c r="B701" s="4" t="str">
        <f>IFERROR(__xludf.DUMMYFUNCTION("GOOGLETRANSLATE(A701,""nl"",""tr"")"),"diplomatik")</f>
        <v>diplomatik</v>
      </c>
    </row>
    <row r="702">
      <c r="A702" s="3" t="s">
        <v>702</v>
      </c>
      <c r="B702" s="4" t="str">
        <f>IFERROR(__xludf.DUMMYFUNCTION("GOOGLETRANSLATE(A702,""nl"",""tr"")"),"Baitvogel")</f>
        <v>Baitvogel</v>
      </c>
    </row>
    <row r="703">
      <c r="A703" s="3" t="s">
        <v>703</v>
      </c>
      <c r="B703" s="4" t="str">
        <f>IFERROR(__xludf.DUMMYFUNCTION("GOOGLETRANSLATE(A703,""nl"",""tr"")"),"Av")</f>
        <v>Av</v>
      </c>
    </row>
    <row r="704">
      <c r="A704" s="3" t="s">
        <v>704</v>
      </c>
      <c r="B704" s="4" t="str">
        <f>IFERROR(__xludf.DUMMYFUNCTION("GOOGLETRANSLATE(A704,""nl"",""tr"")"),"yem")</f>
        <v>yem</v>
      </c>
    </row>
    <row r="705">
      <c r="A705" s="3" t="s">
        <v>705</v>
      </c>
      <c r="B705" s="4" t="str">
        <f>IFERROR(__xludf.DUMMYFUNCTION("GOOGLETRANSLATE(A705,""nl"",""tr"")"),"dörtnala")</f>
        <v>dörtnala</v>
      </c>
    </row>
    <row r="706">
      <c r="A706" s="3" t="s">
        <v>706</v>
      </c>
      <c r="B706" s="4" t="str">
        <f>IFERROR(__xludf.DUMMYFUNCTION("GOOGLETRANSLATE(A706,""nl"",""tr"")"),"kanopi")</f>
        <v>kanopi</v>
      </c>
    </row>
    <row r="707">
      <c r="A707" s="3" t="s">
        <v>707</v>
      </c>
      <c r="B707" s="4" t="str">
        <f>IFERROR(__xludf.DUMMYFUNCTION("GOOGLETRANSLATE(A707,""nl"",""tr"")"),"yem sineği")</f>
        <v>yem sineği</v>
      </c>
    </row>
    <row r="708">
      <c r="A708" s="3" t="s">
        <v>708</v>
      </c>
      <c r="B708" s="4" t="str">
        <f>IFERROR(__xludf.DUMMYFUNCTION("GOOGLETRANSLATE(A708,""nl"",""tr"")"),"Stokaas")</f>
        <v>Stokaas</v>
      </c>
    </row>
    <row r="709">
      <c r="A709" s="3" t="s">
        <v>709</v>
      </c>
      <c r="B709" s="4" t="str">
        <f>IFERROR(__xludf.DUMMYFUNCTION("GOOGLETRANSLATE(A709,""nl"",""tr"")"),"vasal")</f>
        <v>vasal</v>
      </c>
    </row>
    <row r="710">
      <c r="A710" s="3" t="s">
        <v>710</v>
      </c>
      <c r="B710" s="4" t="str">
        <f>IFERROR(__xludf.DUMMYFUNCTION("GOOGLETRANSLATE(A710,""nl"",""tr"")"),"temiz")</f>
        <v>temiz</v>
      </c>
    </row>
    <row r="711">
      <c r="A711" s="3" t="s">
        <v>711</v>
      </c>
      <c r="B711" s="4" t="str">
        <f>IFERROR(__xludf.DUMMYFUNCTION("GOOGLETRANSLATE(A711,""nl"",""tr"")"),"hasır")</f>
        <v>hasır</v>
      </c>
    </row>
    <row r="712">
      <c r="A712" s="3" t="s">
        <v>712</v>
      </c>
      <c r="B712" s="4" t="str">
        <f>IFERROR(__xludf.DUMMYFUNCTION("GOOGLETRANSLATE(A712,""nl"",""tr"")"),"yem ağırlığı")</f>
        <v>yem ağırlığı</v>
      </c>
    </row>
    <row r="713">
      <c r="A713" s="3" t="s">
        <v>713</v>
      </c>
      <c r="B713" s="4" t="str">
        <f>IFERROR(__xludf.DUMMYFUNCTION("GOOGLETRANSLATE(A713,""nl"",""tr"")"),"çöpçü")</f>
        <v>çöpçü</v>
      </c>
    </row>
    <row r="714">
      <c r="A714" s="3" t="s">
        <v>714</v>
      </c>
      <c r="B714" s="4" t="str">
        <f>IFERROR(__xludf.DUMMYFUNCTION("GOOGLETRANSLATE(A714,""nl"",""tr"")"),"lobbalık")</f>
        <v>lobbalık</v>
      </c>
    </row>
    <row r="715">
      <c r="A715" s="3" t="s">
        <v>715</v>
      </c>
      <c r="B715" s="4" t="str">
        <f>IFERROR(__xludf.DUMMYFUNCTION("GOOGLETRANSLATE(A715,""nl"",""tr"")"),"daire")</f>
        <v>daire</v>
      </c>
    </row>
    <row r="716">
      <c r="A716" s="3" t="s">
        <v>716</v>
      </c>
      <c r="B716" s="4" t="str">
        <f>IFERROR(__xludf.DUMMYFUNCTION("GOOGLETRANSLATE(A716,""nl"",""tr"")"),"Dairesel akıl yürütme")</f>
        <v>Dairesel akıl yürütme</v>
      </c>
    </row>
    <row r="717">
      <c r="A717" s="3" t="s">
        <v>717</v>
      </c>
      <c r="B717" s="4" t="str">
        <f>IFERROR(__xludf.DUMMYFUNCTION("GOOGLETRANSLATE(A717,""nl"",""tr"")"),"dönen daire")</f>
        <v>dönen daire</v>
      </c>
    </row>
    <row r="718">
      <c r="A718" s="3" t="s">
        <v>718</v>
      </c>
      <c r="B718" s="4" t="str">
        <f>IFERROR(__xludf.DUMMYFUNCTION("GOOGLETRANSLATE(A718,""nl"",""tr"")"),"Dairesel testere")</f>
        <v>Dairesel testere</v>
      </c>
    </row>
    <row r="719">
      <c r="A719" s="3" t="s">
        <v>719</v>
      </c>
      <c r="B719" s="4" t="str">
        <f>IFERROR(__xludf.DUMMYFUNCTION("GOOGLETRANSLATE(A719,""nl"",""tr"")"),"Kuzey Kutup Dairesi")</f>
        <v>Kuzey Kutup Dairesi</v>
      </c>
    </row>
    <row r="720">
      <c r="A720" s="3" t="s">
        <v>720</v>
      </c>
      <c r="B720" s="4" t="str">
        <f>IFERROR(__xludf.DUMMYFUNCTION("GOOGLETRANSLATE(A720,""nl"",""tr"")"),"çember kemeri")</f>
        <v>çember kemeri</v>
      </c>
    </row>
    <row r="721">
      <c r="A721" s="3" t="s">
        <v>721</v>
      </c>
      <c r="B721" s="4" t="str">
        <f>IFERROR(__xludf.DUMMYFUNCTION("GOOGLETRANSLATE(A721,""nl"",""tr"")"),"mahsul")</f>
        <v>mahsul</v>
      </c>
    </row>
    <row r="722">
      <c r="A722" s="3" t="s">
        <v>722</v>
      </c>
      <c r="B722" s="4" t="str">
        <f>IFERROR(__xludf.DUMMYFUNCTION("GOOGLETRANSLATE(A722,""nl"",""tr"")"),"uzunluk")</f>
        <v>uzunluk</v>
      </c>
    </row>
    <row r="723">
      <c r="A723" s="3" t="s">
        <v>723</v>
      </c>
      <c r="B723" s="4" t="str">
        <f>IFERROR(__xludf.DUMMYFUNCTION("GOOGLETRANSLATE(A723,""nl"",""tr"")"),"Wiki")</f>
        <v>Wiki</v>
      </c>
    </row>
    <row r="724">
      <c r="A724" s="3" t="s">
        <v>724</v>
      </c>
      <c r="B724" s="4" t="str">
        <f>IFERROR(__xludf.DUMMYFUNCTION("GOOGLETRANSLATE(A724,""nl"",""tr"")"),"Psikoloji")</f>
        <v>Psikoloji</v>
      </c>
    </row>
    <row r="725">
      <c r="A725" s="3" t="s">
        <v>725</v>
      </c>
      <c r="B725" s="4" t="str">
        <f>IFERROR(__xludf.DUMMYFUNCTION("GOOGLETRANSLATE(A725,""nl"",""tr"")"),"üçlü nota anahtarı")</f>
        <v>üçlü nota anahtarı</v>
      </c>
    </row>
    <row r="726">
      <c r="A726" s="3" t="s">
        <v>726</v>
      </c>
      <c r="B726" s="4" t="str">
        <f>IFERROR(__xludf.DUMMYFUNCTION("GOOGLETRANSLATE(A726,""nl"",""tr"")"),"buhar motoru")</f>
        <v>buhar motoru</v>
      </c>
    </row>
    <row r="727">
      <c r="A727" s="3" t="s">
        <v>727</v>
      </c>
      <c r="B727" s="4" t="str">
        <f>IFERROR(__xludf.DUMMYFUNCTION("GOOGLETRANSLATE(A727,""nl"",""tr"")"),"hesap makinesi")</f>
        <v>hesap makinesi</v>
      </c>
    </row>
    <row r="728">
      <c r="A728" s="3" t="s">
        <v>728</v>
      </c>
      <c r="B728" s="4" t="str">
        <f>IFERROR(__xludf.DUMMYFUNCTION("GOOGLETRANSLATE(A728,""nl"",""tr"")"),"zımba")</f>
        <v>zımba</v>
      </c>
    </row>
    <row r="729">
      <c r="A729" s="3" t="s">
        <v>729</v>
      </c>
      <c r="B729" s="4" t="str">
        <f>IFERROR(__xludf.DUMMYFUNCTION("GOOGLETRANSLATE(A729,""nl"",""tr"")"),"zaman makinesi")</f>
        <v>zaman makinesi</v>
      </c>
    </row>
    <row r="730">
      <c r="A730" s="3" t="s">
        <v>730</v>
      </c>
      <c r="B730" s="4" t="str">
        <f>IFERROR(__xludf.DUMMYFUNCTION("GOOGLETRANSLATE(A730,""nl"",""tr"")"),"arama motoru")</f>
        <v>arama motoru</v>
      </c>
    </row>
    <row r="731">
      <c r="A731" s="3" t="s">
        <v>731</v>
      </c>
      <c r="B731" s="4" t="str">
        <f>IFERROR(__xludf.DUMMYFUNCTION("GOOGLETRANSLATE(A731,""nl"",""tr"")"),"kelebek makinesi")</f>
        <v>kelebek makinesi</v>
      </c>
    </row>
    <row r="732">
      <c r="A732" s="3" t="s">
        <v>732</v>
      </c>
      <c r="B732" s="4" t="str">
        <f>IFERROR(__xludf.DUMMYFUNCTION("GOOGLETRANSLATE(A732,""nl"",""tr"")"),"daktilo")</f>
        <v>daktilo</v>
      </c>
    </row>
    <row r="733">
      <c r="A733" s="3" t="s">
        <v>733</v>
      </c>
      <c r="B733" s="4" t="str">
        <f>IFERROR(__xludf.DUMMYFUNCTION("GOOGLETRANSLATE(A733,""nl"",""tr"")"),"zımba")</f>
        <v>zımba</v>
      </c>
    </row>
    <row r="734">
      <c r="A734" s="3" t="s">
        <v>734</v>
      </c>
      <c r="B734" s="4" t="str">
        <f>IFERROR(__xludf.DUMMYFUNCTION("GOOGLETRANSLATE(A734,""nl"",""tr"")"),"daktilo")</f>
        <v>daktilo</v>
      </c>
    </row>
    <row r="735">
      <c r="A735" s="3" t="s">
        <v>735</v>
      </c>
      <c r="B735" s="4" t="str">
        <f>IFERROR(__xludf.DUMMYFUNCTION("GOOGLETRANSLATE(A735,""nl"",""tr"")"),"makineli tüfek")</f>
        <v>makineli tüfek</v>
      </c>
    </row>
    <row r="736">
      <c r="A736" s="3" t="s">
        <v>736</v>
      </c>
      <c r="B736" s="4" t="str">
        <f>IFERROR(__xludf.DUMMYFUNCTION("GOOGLETRANSLATE(A736,""nl"",""tr"")"),"kürek makinesi")</f>
        <v>kürek makinesi</v>
      </c>
    </row>
    <row r="737">
      <c r="A737" s="3" t="s">
        <v>737</v>
      </c>
      <c r="B737" s="4" t="str">
        <f>IFERROR(__xludf.DUMMYFUNCTION("GOOGLETRANSLATE(A737,""nl"",""tr"")"),"Bir bulaşık makinesi")</f>
        <v>Bir bulaşık makinesi</v>
      </c>
    </row>
    <row r="738">
      <c r="A738" s="3" t="s">
        <v>738</v>
      </c>
      <c r="B738" s="4" t="str">
        <f>IFERROR(__xludf.DUMMYFUNCTION("GOOGLETRANSLATE(A738,""nl"",""tr"")"),"çamaşır makinesi")</f>
        <v>çamaşır makinesi</v>
      </c>
    </row>
    <row r="739">
      <c r="A739" s="3" t="s">
        <v>739</v>
      </c>
      <c r="B739" s="4" t="str">
        <f>IFERROR(__xludf.DUMMYFUNCTION("GOOGLETRANSLATE(A739,""nl"",""tr"")"),"merkezkaç")</f>
        <v>merkezkaç</v>
      </c>
    </row>
    <row r="740">
      <c r="A740" s="3" t="s">
        <v>740</v>
      </c>
      <c r="B740" s="4" t="str">
        <f>IFERROR(__xludf.DUMMYFUNCTION("GOOGLETRANSLATE(A740,""nl"",""tr"")"),"delmek")</f>
        <v>delmek</v>
      </c>
    </row>
    <row r="741">
      <c r="A741" s="3" t="s">
        <v>741</v>
      </c>
      <c r="B741" s="4" t="str">
        <f>IFERROR(__xludf.DUMMYFUNCTION("GOOGLETRANSLATE(A741,""nl"",""tr"")"),"tarakçı")</f>
        <v>tarakçı</v>
      </c>
    </row>
    <row r="742">
      <c r="A742" s="3" t="s">
        <v>742</v>
      </c>
      <c r="B742" s="4" t="str">
        <f>IFERROR(__xludf.DUMMYFUNCTION("GOOGLETRANSLATE(A742,""nl"",""tr"")"),"tünel matkabı")</f>
        <v>tünel matkabı</v>
      </c>
    </row>
    <row r="743">
      <c r="A743" s="3" t="s">
        <v>743</v>
      </c>
      <c r="B743" s="4" t="str">
        <f>IFERROR(__xludf.DUMMYFUNCTION("GOOGLETRANSLATE(A743,""nl"",""tr"")"),"Savaş makinesi")</f>
        <v>Savaş makinesi</v>
      </c>
    </row>
    <row r="744">
      <c r="A744" s="3" t="s">
        <v>744</v>
      </c>
      <c r="B744" s="4" t="str">
        <f>IFERROR(__xludf.DUMMYFUNCTION("GOOGLETRANSLATE(A744,""nl"",""tr"")"),"mekanizma")</f>
        <v>mekanizma</v>
      </c>
    </row>
    <row r="745">
      <c r="A745" s="3" t="s">
        <v>745</v>
      </c>
      <c r="B745" s="4" t="str">
        <f>IFERROR(__xludf.DUMMYFUNCTION("GOOGLETRANSLATE(A745,""nl"",""tr"")"),"kuluçka makinesi")</f>
        <v>kuluçka makinesi</v>
      </c>
    </row>
    <row r="746">
      <c r="A746" s="3" t="s">
        <v>746</v>
      </c>
      <c r="B746" s="4" t="str">
        <f>IFERROR(__xludf.DUMMYFUNCTION("GOOGLETRANSLATE(A746,""nl"",""tr"")"),"sağım makinesi")</f>
        <v>sağım makinesi</v>
      </c>
    </row>
    <row r="747">
      <c r="A747" s="3" t="s">
        <v>747</v>
      </c>
      <c r="B747" s="4" t="str">
        <f>IFERROR(__xludf.DUMMYFUNCTION("GOOGLETRANSLATE(A747,""nl"",""tr"")"),"makine")</f>
        <v>makine</v>
      </c>
    </row>
    <row r="748">
      <c r="A748" s="3" t="s">
        <v>748</v>
      </c>
      <c r="B748" s="4" t="str">
        <f>IFERROR(__xludf.DUMMYFUNCTION("GOOGLETRANSLATE(A748,""nl"",""tr"")"),"dev kanguru")</f>
        <v>dev kanguru</v>
      </c>
    </row>
    <row r="749">
      <c r="A749" s="3" t="s">
        <v>749</v>
      </c>
      <c r="B749" s="4" t="str">
        <f>IFERROR(__xludf.DUMMYFUNCTION("GOOGLETRANSLATE(A749,""nl"",""tr"")"),"Ölçek")</f>
        <v>Ölçek</v>
      </c>
    </row>
    <row r="750">
      <c r="A750" s="3" t="s">
        <v>750</v>
      </c>
      <c r="B750" s="4" t="str">
        <f>IFERROR(__xludf.DUMMYFUNCTION("GOOGLETRANSLATE(A750,""nl"",""tr"")"),"noughts ve haçlar")</f>
        <v>noughts ve haçlar</v>
      </c>
    </row>
    <row r="751">
      <c r="A751" s="3" t="s">
        <v>751</v>
      </c>
      <c r="B751" s="4" t="str">
        <f>IFERROR(__xludf.DUMMYFUNCTION("GOOGLETRANSLATE(A751,""nl"",""tr"")"),"fıstık ezmesi")</f>
        <v>fıstık ezmesi</v>
      </c>
    </row>
    <row r="752">
      <c r="A752" s="3" t="s">
        <v>752</v>
      </c>
      <c r="B752" s="4" t="str">
        <f>IFERROR(__xludf.DUMMYFUNCTION("GOOGLETRANSLATE(A752,""nl"",""tr"")"),"kulübe")</f>
        <v>kulübe</v>
      </c>
    </row>
    <row r="753">
      <c r="A753" s="3" t="s">
        <v>753</v>
      </c>
      <c r="B753" s="4" t="str">
        <f>IFERROR(__xludf.DUMMYFUNCTION("GOOGLETRANSLATE(A753,""nl"",""tr"")"),"peynir dilimi")</f>
        <v>peynir dilimi</v>
      </c>
    </row>
    <row r="754">
      <c r="A754" s="3" t="s">
        <v>754</v>
      </c>
      <c r="B754" s="4" t="str">
        <f>IFERROR(__xludf.DUMMYFUNCTION("GOOGLETRANSLATE(A754,""nl"",""tr"")"),"çiftçi peyniri")</f>
        <v>çiftçi peyniri</v>
      </c>
    </row>
    <row r="755">
      <c r="A755" s="3" t="s">
        <v>755</v>
      </c>
      <c r="B755" s="4" t="str">
        <f>IFERROR(__xludf.DUMMYFUNCTION("GOOGLETRANSLATE(A755,""nl"",""tr"")"),"Beyaz peynir")</f>
        <v>Beyaz peynir</v>
      </c>
    </row>
    <row r="756">
      <c r="A756" s="3" t="s">
        <v>756</v>
      </c>
      <c r="B756" s="4" t="str">
        <f>IFERROR(__xludf.DUMMYFUNCTION("GOOGLETRANSLATE(A756,""nl"",""tr"")"),"peynir")</f>
        <v>peynir</v>
      </c>
    </row>
    <row r="757">
      <c r="A757" s="3" t="s">
        <v>757</v>
      </c>
      <c r="B757" s="4" t="str">
        <f>IFERROR(__xludf.DUMMYFUNCTION("GOOGLETRANSLATE(A757,""nl"",""tr"")"),"peynir")</f>
        <v>peynir</v>
      </c>
    </row>
    <row r="758">
      <c r="A758" s="3" t="s">
        <v>758</v>
      </c>
      <c r="B758" s="4" t="str">
        <f>IFERROR(__xludf.DUMMYFUNCTION("GOOGLETRANSLATE(A758,""nl"",""tr"")"),"Peynir makinesi")</f>
        <v>Peynir makinesi</v>
      </c>
    </row>
    <row r="759">
      <c r="A759" s="3" t="s">
        <v>759</v>
      </c>
      <c r="B759" s="4" t="str">
        <f>IFERROR(__xludf.DUMMYFUNCTION("GOOGLETRANSLATE(A759,""nl"",""tr"")"),"mantar")</f>
        <v>mantar</v>
      </c>
    </row>
    <row r="760">
      <c r="A760" s="3" t="s">
        <v>760</v>
      </c>
      <c r="B760" s="4" t="str">
        <f>IFERROR(__xludf.DUMMYFUNCTION("GOOGLETRANSLATE(A760,""nl"",""tr"")"),"Sigara içmek")</f>
        <v>Sigara içmek</v>
      </c>
    </row>
    <row r="761">
      <c r="A761" s="3" t="s">
        <v>761</v>
      </c>
      <c r="B761" s="4" t="str">
        <f>IFERROR(__xludf.DUMMYFUNCTION("GOOGLETRANSLATE(A761,""nl"",""tr"")"),"akar")</f>
        <v>akar</v>
      </c>
    </row>
    <row r="762">
      <c r="A762" s="3" t="s">
        <v>762</v>
      </c>
      <c r="B762" s="4" t="str">
        <f>IFERROR(__xludf.DUMMYFUNCTION("GOOGLETRANSLATE(A762,""nl"",""tr"")"),"kimyon peyniri")</f>
        <v>kimyon peyniri</v>
      </c>
    </row>
    <row r="763">
      <c r="A763" s="3" t="s">
        <v>763</v>
      </c>
      <c r="B763" s="4" t="str">
        <f>IFERROR(__xludf.DUMMYFUNCTION("GOOGLETRANSLATE(A763,""nl"",""tr"")"),"peynir sapı")</f>
        <v>peynir sapı</v>
      </c>
    </row>
    <row r="764">
      <c r="A764" s="3" t="s">
        <v>764</v>
      </c>
      <c r="B764" s="4" t="str">
        <f>IFERROR(__xludf.DUMMYFUNCTION("GOOGLETRANSLATE(A764,""nl"",""tr"")"),"Kaaspiet")</f>
        <v>Kaaspiet</v>
      </c>
    </row>
    <row r="765">
      <c r="A765" s="3" t="s">
        <v>765</v>
      </c>
      <c r="B765" s="4" t="str">
        <f>IFERROR(__xludf.DUMMYFUNCTION("GOOGLETRANSLATE(A765,""nl"",""tr"")"),"kaju peyniri")</f>
        <v>kaju peyniri</v>
      </c>
    </row>
    <row r="766">
      <c r="A766" s="3" t="s">
        <v>766</v>
      </c>
      <c r="B766" s="4" t="str">
        <f>IFERROR(__xludf.DUMMYFUNCTION("GOOGLETRANSLATE(A766,""nl"",""tr"")"),"manastır peyniri")</f>
        <v>manastır peyniri</v>
      </c>
    </row>
    <row r="767">
      <c r="A767" s="3" t="s">
        <v>767</v>
      </c>
      <c r="B767" s="4" t="str">
        <f>IFERROR(__xludf.DUMMYFUNCTION("GOOGLETRANSLATE(A767,""nl"",""tr"")"),"Keçi peyniri")</f>
        <v>Keçi peyniri</v>
      </c>
    </row>
    <row r="768">
      <c r="A768" s="3" t="s">
        <v>768</v>
      </c>
      <c r="B768" s="4" t="str">
        <f>IFERROR(__xludf.DUMMYFUNCTION("GOOGLETRANSLATE(A768,""nl"",""tr"")"),"peynir suflé")</f>
        <v>peynir suflé</v>
      </c>
    </row>
    <row r="769">
      <c r="A769" s="3" t="s">
        <v>769</v>
      </c>
      <c r="B769" s="4" t="str">
        <f>IFERROR(__xludf.DUMMYFUNCTION("GOOGLETRANSLATE(A769,""nl"",""tr"")"),"soya peyniri")</f>
        <v>soya peyniri</v>
      </c>
    </row>
    <row r="770">
      <c r="A770" s="3" t="s">
        <v>770</v>
      </c>
      <c r="B770" s="4" t="str">
        <f>IFERROR(__xludf.DUMMYFUNCTION("GOOGLETRANSLATE(A770,""nl"",""tr"")"),"peynir burger")</f>
        <v>peynir burger</v>
      </c>
    </row>
    <row r="771">
      <c r="A771" s="3" t="s">
        <v>771</v>
      </c>
      <c r="B771" s="4" t="str">
        <f>IFERROR(__xludf.DUMMYFUNCTION("GOOGLETRANSLATE(A771,""nl"",""tr"")"),"peynir değiştirme")</f>
        <v>peynir değiştirme</v>
      </c>
    </row>
    <row r="772">
      <c r="A772" s="3" t="s">
        <v>772</v>
      </c>
      <c r="B772" s="4" t="str">
        <f>IFERROR(__xludf.DUMMYFUNCTION("GOOGLETRANSLATE(A772,""nl"",""tr"")"),"peynir")</f>
        <v>peynir</v>
      </c>
    </row>
    <row r="773">
      <c r="A773" s="3" t="s">
        <v>773</v>
      </c>
      <c r="B773" s="4" t="str">
        <f>IFERROR(__xludf.DUMMYFUNCTION("GOOGLETRANSLATE(A773,""nl"",""tr"")"),"koyun peyniri")</f>
        <v>koyun peyniri</v>
      </c>
    </row>
    <row r="774">
      <c r="A774" s="3" t="s">
        <v>774</v>
      </c>
      <c r="B774" s="4" t="str">
        <f>IFERROR(__xludf.DUMMYFUNCTION("GOOGLETRANSLATE(A774,""nl"",""tr"")"),"Lamba")</f>
        <v>Lamba</v>
      </c>
    </row>
    <row r="775">
      <c r="A775" s="3" t="s">
        <v>775</v>
      </c>
      <c r="B775" s="4" t="str">
        <f>IFERROR(__xludf.DUMMYFUNCTION("GOOGLETRANSLATE(A775,""nl"",""tr"")"),"ampul")</f>
        <v>ampul</v>
      </c>
    </row>
    <row r="776">
      <c r="A776" s="3" t="s">
        <v>776</v>
      </c>
      <c r="B776" s="4" t="str">
        <f>IFERROR(__xludf.DUMMYFUNCTION("GOOGLETRANSLATE(A776,""nl"",""tr"")"),"el feneri")</f>
        <v>el feneri</v>
      </c>
    </row>
    <row r="777">
      <c r="A777" s="3" t="s">
        <v>777</v>
      </c>
      <c r="B777" s="4" t="str">
        <f>IFERROR(__xludf.DUMMYFUNCTION("GOOGLETRANSLATE(A777,""nl"",""tr"")"),"yatak lambası")</f>
        <v>yatak lambası</v>
      </c>
    </row>
    <row r="778">
      <c r="A778" s="3" t="s">
        <v>778</v>
      </c>
      <c r="B778" s="4" t="str">
        <f>IFERROR(__xludf.DUMMYFUNCTION("GOOGLETRANSLATE(A778,""nl"",""tr"")"),"tasarruf lambası")</f>
        <v>tasarruf lambası</v>
      </c>
    </row>
    <row r="779">
      <c r="A779" s="3" t="s">
        <v>779</v>
      </c>
      <c r="B779" s="4" t="str">
        <f>IFERROR(__xludf.DUMMYFUNCTION("GOOGLETRANSLATE(A779,""nl"",""tr"")"),"ark lambası")</f>
        <v>ark lambası</v>
      </c>
    </row>
    <row r="780">
      <c r="A780" s="3" t="s">
        <v>780</v>
      </c>
      <c r="B780" s="4" t="str">
        <f>IFERROR(__xludf.DUMMYFUNCTION("GOOGLETRANSLATE(A780,""nl"",""tr"")"),"gaz lambası")</f>
        <v>gaz lambası</v>
      </c>
    </row>
    <row r="781">
      <c r="A781" s="3" t="s">
        <v>781</v>
      </c>
      <c r="B781" s="4" t="str">
        <f>IFERROR(__xludf.DUMMYFUNCTION("GOOGLETRANSLATE(A781,""nl"",""tr"")"),"LED lamba")</f>
        <v>LED lamba</v>
      </c>
    </row>
    <row r="782">
      <c r="A782" s="3" t="s">
        <v>782</v>
      </c>
      <c r="B782" s="4" t="str">
        <f>IFERROR(__xludf.DUMMYFUNCTION("GOOGLETRANSLATE(A782,""nl"",""tr"")"),"fren lambası")</f>
        <v>fren lambası</v>
      </c>
    </row>
    <row r="783">
      <c r="A783" s="3" t="s">
        <v>783</v>
      </c>
      <c r="B783" s="4" t="str">
        <f>IFERROR(__xludf.DUMMYFUNCTION("GOOGLETRANSLATE(A783,""nl"",""tr"")"),"araba lambası")</f>
        <v>araba lambası</v>
      </c>
    </row>
    <row r="784">
      <c r="A784" s="3" t="s">
        <v>784</v>
      </c>
      <c r="B784" s="4" t="str">
        <f>IFERROR(__xludf.DUMMYFUNCTION("GOOGLETRANSLATE(A784,""nl"",""tr"")"),"yol kenarındaki lamba")</f>
        <v>yol kenarındaki lamba</v>
      </c>
    </row>
    <row r="785">
      <c r="A785" s="3" t="s">
        <v>785</v>
      </c>
      <c r="B785" s="4" t="str">
        <f>IFERROR(__xludf.DUMMYFUNCTION("GOOGLETRANSLATE(A785,""nl"",""tr"")"),"inşaat lambası")</f>
        <v>inşaat lambası</v>
      </c>
    </row>
    <row r="786">
      <c r="A786" s="3" t="s">
        <v>786</v>
      </c>
      <c r="B786" s="4" t="str">
        <f>IFERROR(__xludf.DUMMYFUNCTION("GOOGLETRANSLATE(A786,""nl"",""tr"")"),"tüp")</f>
        <v>tüp</v>
      </c>
    </row>
    <row r="787">
      <c r="A787" s="3" t="s">
        <v>787</v>
      </c>
      <c r="B787" s="4" t="str">
        <f>IFERROR(__xludf.DUMMYFUNCTION("GOOGLETRANSLATE(A787,""nl"",""tr"")"),"fotolamp")</f>
        <v>fotolamp</v>
      </c>
    </row>
    <row r="788">
      <c r="A788" s="3" t="s">
        <v>788</v>
      </c>
      <c r="B788" s="4" t="str">
        <f>IFERROR(__xludf.DUMMYFUNCTION("GOOGLETRANSLATE(A788,""nl"",""tr"")"),"gaz lambası")</f>
        <v>gaz lambası</v>
      </c>
    </row>
    <row r="789">
      <c r="A789" s="3" t="s">
        <v>789</v>
      </c>
      <c r="B789" s="4" t="str">
        <f>IFERROR(__xludf.DUMMYFUNCTION("GOOGLETRANSLATE(A789,""nl"",""tr"")"),"pillant")</f>
        <v>pillant</v>
      </c>
    </row>
    <row r="790">
      <c r="A790" s="3" t="s">
        <v>790</v>
      </c>
      <c r="B790" s="4" t="str">
        <f>IFERROR(__xludf.DUMMYFUNCTION("GOOGLETRANSLATE(A790,""nl"",""tr"")"),"kuzu yükümlülüğü")</f>
        <v>kuzu yükümlülüğü</v>
      </c>
    </row>
    <row r="791">
      <c r="A791" s="3" t="s">
        <v>791</v>
      </c>
      <c r="B791" s="4" t="str">
        <f>IFERROR(__xludf.DUMMYFUNCTION("GOOGLETRANSLATE(A791,""nl"",""tr"")"),"halojen lambası")</f>
        <v>halojen lambası</v>
      </c>
    </row>
    <row r="792">
      <c r="A792" s="3" t="s">
        <v>792</v>
      </c>
      <c r="B792" s="4" t="str">
        <f>IFERROR(__xludf.DUMMYFUNCTION("GOOGLETRANSLATE(A792,""nl"",""tr"")"),"Fener")</f>
        <v>Fener</v>
      </c>
    </row>
    <row r="793">
      <c r="A793" s="3" t="s">
        <v>793</v>
      </c>
      <c r="B793" s="4" t="str">
        <f>IFERROR(__xludf.DUMMYFUNCTION("GOOGLETRANSLATE(A793,""nl"",""tr"")"),"lavalamp")</f>
        <v>lavalamp</v>
      </c>
    </row>
    <row r="794">
      <c r="A794" s="3" t="s">
        <v>794</v>
      </c>
      <c r="B794" s="4" t="str">
        <f>IFERROR(__xludf.DUMMYFUNCTION("GOOGLETRANSLATE(A794,""nl"",""tr"")"),"masa lambası")</f>
        <v>masa lambası</v>
      </c>
    </row>
    <row r="795">
      <c r="A795" s="3" t="s">
        <v>795</v>
      </c>
      <c r="B795" s="4" t="str">
        <f>IFERROR(__xludf.DUMMYFUNCTION("GOOGLETRANSLATE(A795,""nl"",""tr"")"),"lamba yağı")</f>
        <v>lamba yağı</v>
      </c>
    </row>
    <row r="796">
      <c r="A796" s="3" t="s">
        <v>796</v>
      </c>
      <c r="B796" s="4" t="str">
        <f>IFERROR(__xludf.DUMMYFUNCTION("GOOGLETRANSLATE(A796,""nl"",""tr"")"),"okuma lambası")</f>
        <v>okuma lambası</v>
      </c>
    </row>
    <row r="797">
      <c r="A797" s="3" t="s">
        <v>797</v>
      </c>
      <c r="B797" s="4" t="str">
        <f>IFERROR(__xludf.DUMMYFUNCTION("GOOGLETRANSLATE(A797,""nl"",""tr"")"),"neon lambası")</f>
        <v>neon lambası</v>
      </c>
    </row>
    <row r="798">
      <c r="A798" s="3" t="s">
        <v>798</v>
      </c>
      <c r="B798" s="4" t="str">
        <f>IFERROR(__xludf.DUMMYFUNCTION("GOOGLETRANSLATE(A798,""nl"",""tr"")"),"madenci lambası")</f>
        <v>madenci lambası</v>
      </c>
    </row>
    <row r="799">
      <c r="A799" s="3" t="s">
        <v>799</v>
      </c>
      <c r="B799" s="4" t="str">
        <f>IFERROR(__xludf.DUMMYFUNCTION("GOOGLETRANSLATE(A799,""nl"",""tr"")"),"etimolojik")</f>
        <v>etimolojik</v>
      </c>
    </row>
    <row r="800">
      <c r="A800" s="3" t="s">
        <v>800</v>
      </c>
      <c r="B800" s="4" t="str">
        <f>IFERROR(__xludf.DUMMYFUNCTION("GOOGLETRANSLATE(A800,""nl"",""tr"")"),"etimolog")</f>
        <v>etimolog</v>
      </c>
    </row>
    <row r="801">
      <c r="A801" s="3" t="s">
        <v>801</v>
      </c>
      <c r="B801" s="4" t="str">
        <f>IFERROR(__xludf.DUMMYFUNCTION("GOOGLETRANSLATE(A801,""nl"",""tr"")"),"etimolog")</f>
        <v>etimolog</v>
      </c>
    </row>
    <row r="802">
      <c r="A802" s="3" t="s">
        <v>802</v>
      </c>
      <c r="B802" s="4" t="str">
        <f>IFERROR(__xludf.DUMMYFUNCTION("GOOGLETRANSLATE(A802,""nl"",""tr"")"),"halk etimolojisi")</f>
        <v>halk etimolojisi</v>
      </c>
    </row>
    <row r="803">
      <c r="A803" s="3" t="s">
        <v>803</v>
      </c>
      <c r="B803" s="4" t="str">
        <f>IFERROR(__xludf.DUMMYFUNCTION("GOOGLETRANSLATE(A803,""nl"",""tr"")"),"ezoterik")</f>
        <v>ezoterik</v>
      </c>
    </row>
    <row r="804">
      <c r="A804" s="3" t="s">
        <v>804</v>
      </c>
      <c r="B804" s="4" t="str">
        <f>IFERROR(__xludf.DUMMYFUNCTION("GOOGLETRANSLATE(A804,""nl"",""tr"")"),"esoteri")</f>
        <v>esoteri</v>
      </c>
    </row>
    <row r="805">
      <c r="A805" s="3" t="s">
        <v>805</v>
      </c>
      <c r="B805" s="4" t="str">
        <f>IFERROR(__xludf.DUMMYFUNCTION("GOOGLETRANSLATE(A805,""nl"",""tr"")"),"ezoterizm")</f>
        <v>ezoterizm</v>
      </c>
    </row>
    <row r="806">
      <c r="A806" s="3" t="s">
        <v>806</v>
      </c>
      <c r="B806" s="4" t="str">
        <f>IFERROR(__xludf.DUMMYFUNCTION("GOOGLETRANSLATE(A806,""nl"",""tr"")"),"sepet")</f>
        <v>sepet</v>
      </c>
    </row>
    <row r="807">
      <c r="A807" s="3" t="s">
        <v>807</v>
      </c>
      <c r="B807" s="4" t="str">
        <f>IFERROR(__xludf.DUMMYFUNCTION("GOOGLETRANSLATE(A807,""nl"",""tr"")"),"bağışıklık sistemi")</f>
        <v>bağışıklık sistemi</v>
      </c>
    </row>
    <row r="808">
      <c r="A808" s="3" t="s">
        <v>808</v>
      </c>
      <c r="B808" s="4" t="str">
        <f>IFERROR(__xludf.DUMMYFUNCTION("GOOGLETRANSLATE(A808,""nl"",""tr"")"),"dosya sistemi")</f>
        <v>dosya sistemi</v>
      </c>
    </row>
    <row r="809">
      <c r="A809" s="3" t="s">
        <v>809</v>
      </c>
      <c r="B809" s="4" t="str">
        <f>IFERROR(__xludf.DUMMYFUNCTION("GOOGLETRANSLATE(A809,""nl"",""tr"")"),"diş sistemi")</f>
        <v>diş sistemi</v>
      </c>
    </row>
    <row r="810">
      <c r="A810" s="3" t="s">
        <v>810</v>
      </c>
      <c r="B810" s="4" t="str">
        <f>IFERROR(__xludf.DUMMYFUNCTION("GOOGLETRANSLATE(A810,""nl"",""tr"")"),"sistem yöneticisi")</f>
        <v>sistem yöneticisi</v>
      </c>
    </row>
    <row r="811">
      <c r="A811" s="3" t="s">
        <v>811</v>
      </c>
      <c r="B811" s="4" t="str">
        <f>IFERROR(__xludf.DUMMYFUNCTION("GOOGLETRANSLATE(A811,""nl"",""tr"")"),"Bağışıklık sistemi")</f>
        <v>Bağışıklık sistemi</v>
      </c>
    </row>
    <row r="812">
      <c r="A812" s="3" t="s">
        <v>812</v>
      </c>
      <c r="B812" s="4" t="str">
        <f>IFERROR(__xludf.DUMMYFUNCTION("GOOGLETRANSLATE(A812,""nl"",""tr"")"),"işletim sistemi")</f>
        <v>işletim sistemi</v>
      </c>
    </row>
    <row r="813">
      <c r="A813" s="3" t="s">
        <v>813</v>
      </c>
      <c r="B813" s="4" t="str">
        <f>IFERROR(__xludf.DUMMYFUNCTION("GOOGLETRANSLATE(A813,""nl"",""tr"")"),"ekosistem")</f>
        <v>ekosistem</v>
      </c>
    </row>
    <row r="814">
      <c r="A814" s="3" t="s">
        <v>814</v>
      </c>
      <c r="B814" s="4" t="str">
        <f>IFERROR(__xludf.DUMMYFUNCTION("GOOGLETRANSLATE(A814,""nl"",""tr"")"),"Sistem hatası")</f>
        <v>Sistem hatası</v>
      </c>
    </row>
    <row r="815">
      <c r="A815" s="3" t="s">
        <v>815</v>
      </c>
      <c r="B815" s="4" t="str">
        <f>IFERROR(__xludf.DUMMYFUNCTION("GOOGLETRANSLATE(A815,""nl"",""tr"")"),"ateşleme sistemi")</f>
        <v>ateşleme sistemi</v>
      </c>
    </row>
    <row r="816">
      <c r="A816" s="3" t="s">
        <v>816</v>
      </c>
      <c r="B816" s="4" t="str">
        <f>IFERROR(__xludf.DUMMYFUNCTION("GOOGLETRANSLATE(A816,""nl"",""tr"")"),"Ölçüm sistemi")</f>
        <v>Ölçüm sistemi</v>
      </c>
    </row>
    <row r="817">
      <c r="A817" s="3" t="s">
        <v>817</v>
      </c>
      <c r="B817" s="4" t="str">
        <f>IFERROR(__xludf.DUMMYFUNCTION("GOOGLETRANSLATE(A817,""nl"",""tr"")"),"savunma sistemi")</f>
        <v>savunma sistemi</v>
      </c>
    </row>
    <row r="818">
      <c r="A818" s="3" t="s">
        <v>818</v>
      </c>
      <c r="B818" s="4" t="str">
        <f>IFERROR(__xludf.DUMMYFUNCTION("GOOGLETRANSLATE(A818,""nl"",""tr"")"),"silah sistemi")</f>
        <v>silah sistemi</v>
      </c>
    </row>
    <row r="819">
      <c r="A819" s="3" t="s">
        <v>819</v>
      </c>
      <c r="B819" s="4" t="str">
        <f>IFERROR(__xludf.DUMMYFUNCTION("GOOGLETRANSLATE(A819,""nl"",""tr"")"),"düzenli dalga")</f>
        <v>düzenli dalga</v>
      </c>
    </row>
    <row r="820">
      <c r="A820" s="3" t="s">
        <v>820</v>
      </c>
      <c r="B820" s="4" t="str">
        <f>IFERROR(__xludf.DUMMYFUNCTION("GOOGLETRANSLATE(A820,""nl"",""tr"")"),"köftek")</f>
        <v>köftek</v>
      </c>
    </row>
    <row r="821">
      <c r="A821" s="3" t="s">
        <v>821</v>
      </c>
      <c r="B821" s="4" t="str">
        <f>IFERROR(__xludf.DUMMYFUNCTION("GOOGLETRANSLATE(A821,""nl"",""tr"")"),"golf")</f>
        <v>golf</v>
      </c>
    </row>
    <row r="822">
      <c r="A822" s="3" t="s">
        <v>822</v>
      </c>
      <c r="B822" s="4" t="str">
        <f>IFERROR(__xludf.DUMMYFUNCTION("GOOGLETRANSLATE(A822,""nl"",""tr"")"),"dalga")</f>
        <v>dalga</v>
      </c>
    </row>
    <row r="823">
      <c r="A823" s="3" t="s">
        <v>823</v>
      </c>
      <c r="B823" s="4" t="str">
        <f>IFERROR(__xludf.DUMMYFUNCTION("GOOGLETRANSLATE(A823,""nl"",""tr"")"),"dalga boyu")</f>
        <v>dalga boyu</v>
      </c>
    </row>
    <row r="824">
      <c r="A824" s="3" t="s">
        <v>824</v>
      </c>
      <c r="B824" s="4" t="str">
        <f>IFERROR(__xludf.DUMMYFUNCTION("GOOGLETRANSLATE(A824,""nl"",""tr"")"),"sıcak hava dalgası")</f>
        <v>sıcak hava dalgası</v>
      </c>
    </row>
    <row r="825">
      <c r="A825" s="3" t="s">
        <v>825</v>
      </c>
      <c r="B825" s="4" t="str">
        <f>IFERROR(__xludf.DUMMYFUNCTION("GOOGLETRANSLATE(A825,""nl"",""tr"")"),"orta dalga")</f>
        <v>orta dalga</v>
      </c>
    </row>
    <row r="826">
      <c r="A826" s="3" t="s">
        <v>826</v>
      </c>
      <c r="B826" s="4" t="str">
        <f>IFERROR(__xludf.DUMMYFUNCTION("GOOGLETRANSLATE(A826,""nl"",""tr"")"),"yerçekimi dalgası")</f>
        <v>yerçekimi dalgası</v>
      </c>
    </row>
    <row r="827">
      <c r="A827" s="3" t="s">
        <v>827</v>
      </c>
      <c r="B827" s="4" t="str">
        <f>IFERROR(__xludf.DUMMYFUNCTION("GOOGLETRANSLATE(A827,""nl"",""tr"")"),"golf kağıdı")</f>
        <v>golf kağıdı</v>
      </c>
    </row>
    <row r="828">
      <c r="A828" s="3" t="s">
        <v>828</v>
      </c>
      <c r="B828" s="4" t="str">
        <f>IFERROR(__xludf.DUMMYFUNCTION("GOOGLETRANSLATE(A828,""nl"",""tr"")"),"sawwave")</f>
        <v>sawwave</v>
      </c>
    </row>
    <row r="829">
      <c r="A829" s="3" t="s">
        <v>829</v>
      </c>
      <c r="B829" s="4" t="str">
        <f>IFERROR(__xludf.DUMMYFUNCTION("GOOGLETRANSLATE(A829,""nl"",""tr"")"),"blok dalgası")</f>
        <v>blok dalgası</v>
      </c>
    </row>
    <row r="830">
      <c r="A830" s="3" t="s">
        <v>830</v>
      </c>
      <c r="B830" s="4" t="str">
        <f>IFERROR(__xludf.DUMMYFUNCTION("GOOGLETRANSLATE(A830,""nl"",""tr"")"),"üçgen dalga")</f>
        <v>üçgen dalga</v>
      </c>
    </row>
    <row r="831">
      <c r="A831" s="3" t="s">
        <v>831</v>
      </c>
      <c r="B831" s="4" t="str">
        <f>IFERROR(__xludf.DUMMYFUNCTION("GOOGLETRANSLATE(A831,""nl"",""tr"")"),"mikrodalga")</f>
        <v>mikrodalga</v>
      </c>
    </row>
    <row r="832">
      <c r="A832" s="3" t="s">
        <v>832</v>
      </c>
      <c r="B832" s="4" t="str">
        <f>IFERROR(__xludf.DUMMYFUNCTION("GOOGLETRANSLATE(A832,""nl"",""tr"")"),"Wave Valler")</f>
        <v>Wave Valler</v>
      </c>
    </row>
    <row r="833">
      <c r="A833" s="3" t="s">
        <v>833</v>
      </c>
      <c r="B833" s="4" t="str">
        <f>IFERROR(__xludf.DUMMYFUNCTION("GOOGLETRANSLATE(A833,""nl"",""tr"")"),"dalga")</f>
        <v>dalga</v>
      </c>
    </row>
    <row r="834">
      <c r="A834" s="3" t="s">
        <v>834</v>
      </c>
      <c r="B834" s="4" t="str">
        <f>IFERROR(__xludf.DUMMYFUNCTION("GOOGLETRANSLATE(A834,""nl"",""tr"")"),"doğum dalgası")</f>
        <v>doğum dalgası</v>
      </c>
    </row>
    <row r="835">
      <c r="A835" s="3" t="s">
        <v>835</v>
      </c>
      <c r="B835" s="4" t="str">
        <f>IFERROR(__xludf.DUMMYFUNCTION("GOOGLETRANSLATE(A835,""nl"",""tr"")"),"dalga")</f>
        <v>dalga</v>
      </c>
    </row>
    <row r="836">
      <c r="A836" s="3" t="s">
        <v>836</v>
      </c>
      <c r="B836" s="4" t="str">
        <f>IFERROR(__xludf.DUMMYFUNCTION("GOOGLETRANSLATE(A836,""nl"",""tr"")"),"dalga")</f>
        <v>dalga</v>
      </c>
    </row>
    <row r="837">
      <c r="A837" s="3" t="s">
        <v>837</v>
      </c>
      <c r="B837" s="4" t="str">
        <f>IFERROR(__xludf.DUMMYFUNCTION("GOOGLETRANSLATE(A837,""nl"",""tr"")"),"dalga karşılaştırması")</f>
        <v>dalga karşılaştırması</v>
      </c>
    </row>
    <row r="838">
      <c r="A838" s="3" t="s">
        <v>838</v>
      </c>
      <c r="B838" s="4" t="str">
        <f>IFERROR(__xludf.DUMMYFUNCTION("GOOGLETRANSLATE(A838,""nl"",""tr"")"),"dalga")</f>
        <v>dalga</v>
      </c>
    </row>
    <row r="839">
      <c r="A839" s="3" t="s">
        <v>839</v>
      </c>
      <c r="B839" s="4" t="str">
        <f>IFERROR(__xludf.DUMMYFUNCTION("GOOGLETRANSLATE(A839,""nl"",""tr"")"),"yay dalgası")</f>
        <v>yay dalgası</v>
      </c>
    </row>
    <row r="840">
      <c r="A840" s="3" t="s">
        <v>840</v>
      </c>
      <c r="B840" s="4" t="str">
        <f>IFERROR(__xludf.DUMMYFUNCTION("GOOGLETRANSLATE(A840,""nl"",""tr"")"),"kasten")</f>
        <v>kasten</v>
      </c>
    </row>
    <row r="841">
      <c r="A841" s="3" t="s">
        <v>841</v>
      </c>
      <c r="B841" s="4" t="str">
        <f>IFERROR(__xludf.DUMMYFUNCTION("GOOGLETRANSLATE(A841,""nl"",""tr"")"),"dışkılama")</f>
        <v>dışkılama</v>
      </c>
    </row>
    <row r="842">
      <c r="A842" s="3" t="s">
        <v>842</v>
      </c>
      <c r="B842" s="4" t="str">
        <f>IFERROR(__xludf.DUMMYFUNCTION("GOOGLETRANSLATE(A842,""nl"",""tr"")"),"müdür")</f>
        <v>müdür</v>
      </c>
    </row>
    <row r="843">
      <c r="A843" s="3" t="s">
        <v>843</v>
      </c>
      <c r="B843" s="4" t="str">
        <f>IFERROR(__xludf.DUMMYFUNCTION("GOOGLETRANSLATE(A843,""nl"",""tr"")"),"tayfun")</f>
        <v>tayfun</v>
      </c>
    </row>
    <row r="844">
      <c r="A844" s="3" t="s">
        <v>844</v>
      </c>
      <c r="B844" s="4" t="str">
        <f>IFERROR(__xludf.DUMMYFUNCTION("GOOGLETRANSLATE(A844,""nl"",""tr"")"),"taifoen")</f>
        <v>taifoen</v>
      </c>
    </row>
    <row r="845">
      <c r="A845" s="3" t="s">
        <v>845</v>
      </c>
      <c r="B845" s="4" t="str">
        <f>IFERROR(__xludf.DUMMYFUNCTION("GOOGLETRANSLATE(A845,""nl"",""tr"")"),"gül")</f>
        <v>gül</v>
      </c>
    </row>
    <row r="846">
      <c r="A846" s="3" t="s">
        <v>846</v>
      </c>
      <c r="B846" s="4" t="str">
        <f>IFERROR(__xludf.DUMMYFUNCTION("GOOGLETRANSLATE(A846,""nl"",""tr"")"),"kuru üzüm")</f>
        <v>kuru üzüm</v>
      </c>
    </row>
    <row r="847">
      <c r="A847" s="3" t="s">
        <v>847</v>
      </c>
      <c r="B847" s="4" t="str">
        <f>IFERROR(__xludf.DUMMYFUNCTION("GOOGLETRANSLATE(A847,""nl"",""tr"")"),"hasat toplamak")</f>
        <v>hasat toplamak</v>
      </c>
    </row>
    <row r="848">
      <c r="A848" s="3" t="s">
        <v>848</v>
      </c>
      <c r="B848" s="4" t="str">
        <f>IFERROR(__xludf.DUMMYFUNCTION("GOOGLETRANSLATE(A848,""nl"",""tr"")"),"mahsul")</f>
        <v>mahsul</v>
      </c>
    </row>
    <row r="849">
      <c r="A849" s="3" t="s">
        <v>849</v>
      </c>
      <c r="B849" s="4" t="str">
        <f>IFERROR(__xludf.DUMMYFUNCTION("GOOGLETRANSLATE(A849,""nl"",""tr"")"),"meyve hasadı")</f>
        <v>meyve hasadı</v>
      </c>
    </row>
    <row r="850">
      <c r="A850" s="3" t="s">
        <v>850</v>
      </c>
      <c r="B850" s="4" t="str">
        <f>IFERROR(__xludf.DUMMYFUNCTION("GOOGLETRANSLATE(A850,""nl"",""tr"")"),"hasat ayı")</f>
        <v>hasat ayı</v>
      </c>
    </row>
    <row r="851">
      <c r="A851" s="3" t="s">
        <v>851</v>
      </c>
      <c r="B851" s="4" t="str">
        <f>IFERROR(__xludf.DUMMYFUNCTION("GOOGLETRANSLATE(A851,""nl"",""tr"")"),"tahıl hasadı")</f>
        <v>tahıl hasadı</v>
      </c>
    </row>
    <row r="852">
      <c r="A852" s="3" t="s">
        <v>852</v>
      </c>
      <c r="B852" s="4" t="str">
        <f>IFERROR(__xludf.DUMMYFUNCTION("GOOGLETRANSLATE(A852,""nl"",""tr"")"),"hasat mevsimi")</f>
        <v>hasat mevsimi</v>
      </c>
    </row>
    <row r="853">
      <c r="A853" s="3" t="s">
        <v>853</v>
      </c>
      <c r="B853" s="4" t="str">
        <f>IFERROR(__xludf.DUMMYFUNCTION("GOOGLETRANSLATE(A853,""nl"",""tr"")"),"nostaljik")</f>
        <v>nostaljik</v>
      </c>
    </row>
    <row r="854">
      <c r="A854" s="3" t="s">
        <v>854</v>
      </c>
      <c r="B854" s="4" t="str">
        <f>IFERROR(__xludf.DUMMYFUNCTION("GOOGLETRANSLATE(A854,""nl"",""tr"")"),"hasat yılı")</f>
        <v>hasat yılı</v>
      </c>
    </row>
    <row r="855">
      <c r="A855" s="3" t="s">
        <v>855</v>
      </c>
      <c r="B855" s="4" t="str">
        <f>IFERROR(__xludf.DUMMYFUNCTION("GOOGLETRANSLATE(A855,""nl"",""tr"")"),"hasat faresi")</f>
        <v>hasat faresi</v>
      </c>
    </row>
    <row r="856">
      <c r="A856" s="3" t="s">
        <v>856</v>
      </c>
      <c r="B856" s="4" t="str">
        <f>IFERROR(__xludf.DUMMYFUNCTION("GOOGLETRANSLATE(A856,""nl"",""tr"")"),"hasat zamanı")</f>
        <v>hasat zamanı</v>
      </c>
    </row>
    <row r="857">
      <c r="A857" s="3" t="s">
        <v>857</v>
      </c>
      <c r="B857" s="4" t="str">
        <f>IFERROR(__xludf.DUMMYFUNCTION("GOOGLETRANSLATE(A857,""nl"",""tr"")"),"Biberiye")</f>
        <v>Biberiye</v>
      </c>
    </row>
    <row r="858">
      <c r="A858" s="3" t="s">
        <v>858</v>
      </c>
      <c r="B858" s="4" t="str">
        <f>IFERROR(__xludf.DUMMYFUNCTION("GOOGLETRANSLATE(A858,""nl"",""tr"")"),"Haşhaş")</f>
        <v>Haşhaş</v>
      </c>
    </row>
    <row r="859">
      <c r="A859" s="3" t="s">
        <v>859</v>
      </c>
      <c r="B859" s="4" t="str">
        <f>IFERROR(__xludf.DUMMYFUNCTION("GOOGLETRANSLATE(A859,""nl"",""tr"")"),"gülüş")</f>
        <v>gülüş</v>
      </c>
    </row>
    <row r="860">
      <c r="A860" s="3" t="s">
        <v>860</v>
      </c>
      <c r="B860" s="4" t="str">
        <f>IFERROR(__xludf.DUMMYFUNCTION("GOOGLETRANSLATE(A860,""nl"",""tr"")"),"tespih")</f>
        <v>tespih</v>
      </c>
    </row>
    <row r="861">
      <c r="A861" s="3" t="s">
        <v>861</v>
      </c>
      <c r="B861" s="4" t="str">
        <f>IFERROR(__xludf.DUMMYFUNCTION("GOOGLETRANSLATE(A861,""nl"",""tr"")"),"lanetlemek")</f>
        <v>lanetlemek</v>
      </c>
    </row>
    <row r="862">
      <c r="A862" s="3" t="s">
        <v>862</v>
      </c>
      <c r="B862" s="4" t="str">
        <f>IFERROR(__xludf.DUMMYFUNCTION("GOOGLETRANSLATE(A862,""nl"",""tr"")"),"gül")</f>
        <v>gül</v>
      </c>
    </row>
    <row r="863">
      <c r="A863" s="3" t="s">
        <v>863</v>
      </c>
      <c r="B863" s="4" t="str">
        <f>IFERROR(__xludf.DUMMYFUNCTION("GOOGLETRANSLATE(A863,""nl"",""tr"")"),"gül ağacı")</f>
        <v>gül ağacı</v>
      </c>
    </row>
    <row r="864">
      <c r="A864" s="3" t="s">
        <v>864</v>
      </c>
      <c r="B864" s="4" t="str">
        <f>IFERROR(__xludf.DUMMYFUNCTION("GOOGLETRANSLATE(A864,""nl"",""tr"")"),"Rosebottel")</f>
        <v>Rosebottel</v>
      </c>
    </row>
    <row r="865">
      <c r="A865" s="3" t="s">
        <v>865</v>
      </c>
      <c r="B865" s="4" t="str">
        <f>IFERROR(__xludf.DUMMYFUNCTION("GOOGLETRANSLATE(A865,""nl"",""tr"")"),"gül")</f>
        <v>gül</v>
      </c>
    </row>
    <row r="866">
      <c r="A866" s="3" t="s">
        <v>866</v>
      </c>
      <c r="B866" s="4" t="str">
        <f>IFERROR(__xludf.DUMMYFUNCTION("GOOGLETRANSLATE(A866,""nl"",""tr"")"),"Noel gülü")</f>
        <v>Noel gülü</v>
      </c>
    </row>
    <row r="867">
      <c r="A867" s="3" t="s">
        <v>867</v>
      </c>
      <c r="B867" s="4" t="str">
        <f>IFERROR(__xludf.DUMMYFUNCTION("GOOGLETRANSLATE(A867,""nl"",""tr"")"),"Rogendaal")</f>
        <v>Rogendaal</v>
      </c>
    </row>
    <row r="868">
      <c r="A868" s="3" t="s">
        <v>868</v>
      </c>
      <c r="B868" s="4" t="str">
        <f>IFERROR(__xludf.DUMMYFUNCTION("GOOGLETRANSLATE(A868,""nl"",""tr"")"),"gül")</f>
        <v>gül</v>
      </c>
    </row>
    <row r="869">
      <c r="A869" s="3" t="s">
        <v>869</v>
      </c>
      <c r="B869" s="4" t="str">
        <f>IFERROR(__xludf.DUMMYFUNCTION("GOOGLETRANSLATE(A869,""nl"",""tr"")"),"gül alanı")</f>
        <v>gül alanı</v>
      </c>
    </row>
    <row r="870">
      <c r="A870" s="3" t="s">
        <v>870</v>
      </c>
      <c r="B870" s="4" t="str">
        <f>IFERROR(__xludf.DUMMYFUNCTION("GOOGLETRANSLATE(A870,""nl"",""tr"")"),"gül yaprağı")</f>
        <v>gül yaprağı</v>
      </c>
    </row>
    <row r="871">
      <c r="A871" s="3" t="s">
        <v>871</v>
      </c>
      <c r="B871" s="4" t="str">
        <f>IFERROR(__xludf.DUMMYFUNCTION("GOOGLETRANSLATE(A871,""nl"",""tr"")"),"gül böceği")</f>
        <v>gül böceği</v>
      </c>
    </row>
    <row r="872">
      <c r="A872" s="3" t="s">
        <v>872</v>
      </c>
      <c r="B872" s="4" t="str">
        <f>IFERROR(__xludf.DUMMYFUNCTION("GOOGLETRANSLATE(A872,""nl"",""tr"")"),"Tırmanma Gül")</f>
        <v>Tırmanma Gül</v>
      </c>
    </row>
    <row r="873">
      <c r="A873" s="3" t="s">
        <v>873</v>
      </c>
      <c r="B873" s="4" t="str">
        <f>IFERROR(__xludf.DUMMYFUNCTION("GOOGLETRANSLATE(A873,""nl"",""tr"")"),"Stam Rose")</f>
        <v>Stam Rose</v>
      </c>
    </row>
    <row r="874">
      <c r="A874" s="3" t="s">
        <v>874</v>
      </c>
      <c r="B874" s="4" t="str">
        <f>IFERROR(__xludf.DUMMYFUNCTION("GOOGLETRANSLATE(A874,""nl"",""tr"")"),"şakayık")</f>
        <v>şakayık</v>
      </c>
    </row>
    <row r="875">
      <c r="A875" s="3" t="s">
        <v>875</v>
      </c>
      <c r="B875" s="4" t="str">
        <f>IFERROR(__xludf.DUMMYFUNCTION("GOOGLETRANSLATE(A875,""nl"",""tr"")"),"rüzgarlı")</f>
        <v>rüzgarlı</v>
      </c>
    </row>
    <row r="876">
      <c r="A876" s="3" t="s">
        <v>876</v>
      </c>
      <c r="B876" s="4" t="str">
        <f>IFERROR(__xludf.DUMMYFUNCTION("GOOGLETRANSLATE(A876,""nl"",""tr"")"),"kırışıklık")</f>
        <v>kırışıklık</v>
      </c>
    </row>
    <row r="877">
      <c r="A877" s="3" t="s">
        <v>877</v>
      </c>
      <c r="B877" s="4" t="str">
        <f>IFERROR(__xludf.DUMMYFUNCTION("GOOGLETRANSLATE(A877,""nl"",""tr"")"),"clapperoos")</f>
        <v>clapperoos</v>
      </c>
    </row>
    <row r="878">
      <c r="A878" s="3" t="s">
        <v>878</v>
      </c>
      <c r="B878" s="4" t="str">
        <f>IFERROR(__xludf.DUMMYFUNCTION("GOOGLETRANSLATE(A878,""nl"",""tr"")"),"zona hastalığı")</f>
        <v>zona hastalığı</v>
      </c>
    </row>
    <row r="879">
      <c r="A879" s="3" t="s">
        <v>879</v>
      </c>
      <c r="B879" s="4" t="str">
        <f>IFERROR(__xludf.DUMMYFUNCTION("GOOGLETRANSLATE(A879,""nl"",""tr"")"),"gür")</f>
        <v>gür</v>
      </c>
    </row>
    <row r="880">
      <c r="A880" s="3" t="s">
        <v>880</v>
      </c>
      <c r="B880" s="4" t="str">
        <f>IFERROR(__xludf.DUMMYFUNCTION("GOOGLETRANSLATE(A880,""nl"",""tr"")"),"gül yatağı")</f>
        <v>gül yatağı</v>
      </c>
    </row>
    <row r="881">
      <c r="A881" s="3" t="s">
        <v>881</v>
      </c>
      <c r="B881" s="4" t="str">
        <f>IFERROR(__xludf.DUMMYFUNCTION("GOOGLETRANSLATE(A881,""nl"",""tr"")"),"atom")</f>
        <v>atom</v>
      </c>
    </row>
    <row r="882">
      <c r="A882" s="3" t="s">
        <v>882</v>
      </c>
      <c r="B882" s="4" t="str">
        <f>IFERROR(__xludf.DUMMYFUNCTION("GOOGLETRANSLATE(A882,""nl"",""tr"")"),"atomcu")</f>
        <v>atomcu</v>
      </c>
    </row>
    <row r="883">
      <c r="A883" s="3" t="s">
        <v>883</v>
      </c>
      <c r="B883" s="4" t="str">
        <f>IFERROR(__xludf.DUMMYFUNCTION("GOOGLETRANSLATE(A883,""nl"",""tr"")"),"atomik")</f>
        <v>atomik</v>
      </c>
    </row>
    <row r="884">
      <c r="A884" s="3" t="s">
        <v>884</v>
      </c>
      <c r="B884" s="4" t="str">
        <f>IFERROR(__xludf.DUMMYFUNCTION("GOOGLETRANSLATE(A884,""nl"",""tr"")"),"atom kitlesi")</f>
        <v>atom kitlesi</v>
      </c>
    </row>
    <row r="885">
      <c r="A885" s="3" t="s">
        <v>885</v>
      </c>
      <c r="B885" s="4" t="str">
        <f>IFERROR(__xludf.DUMMYFUNCTION("GOOGLETRANSLATE(A885,""nl"",""tr"")"),"atomik numara")</f>
        <v>atomik numara</v>
      </c>
    </row>
    <row r="886">
      <c r="A886" s="3" t="s">
        <v>886</v>
      </c>
      <c r="B886" s="4" t="str">
        <f>IFERROR(__xludf.DUMMYFUNCTION("GOOGLETRANSLATE(A886,""nl"",""tr"")"),"nükleer")</f>
        <v>nükleer</v>
      </c>
    </row>
    <row r="887">
      <c r="A887" s="3" t="s">
        <v>887</v>
      </c>
      <c r="B887" s="4" t="str">
        <f>IFERROR(__xludf.DUMMYFUNCTION("GOOGLETRANSLATE(A887,""nl"",""tr"")"),"atom bombası")</f>
        <v>atom bombası</v>
      </c>
    </row>
    <row r="888">
      <c r="A888" s="3" t="s">
        <v>888</v>
      </c>
      <c r="B888" s="4" t="str">
        <f>IFERROR(__xludf.DUMMYFUNCTION("GOOGLETRANSLATE(A888,""nl"",""tr"")"),"Atomik saat")</f>
        <v>Atomik saat</v>
      </c>
    </row>
    <row r="889">
      <c r="A889" s="3" t="s">
        <v>889</v>
      </c>
      <c r="B889" s="4" t="str">
        <f>IFERROR(__xludf.DUMMYFUNCTION("GOOGLETRANSLATE(A889,""nl"",""tr"")"),"atom testi")</f>
        <v>atom testi</v>
      </c>
    </row>
    <row r="890">
      <c r="A890" s="3" t="s">
        <v>890</v>
      </c>
      <c r="B890" s="4" t="str">
        <f>IFERROR(__xludf.DUMMYFUNCTION("GOOGLETRANSLATE(A890,""nl"",""tr"")"),"Atomik teori")</f>
        <v>Atomik teori</v>
      </c>
    </row>
    <row r="891">
      <c r="A891" s="3" t="s">
        <v>891</v>
      </c>
      <c r="B891" s="4" t="str">
        <f>IFERROR(__xludf.DUMMYFUNCTION("GOOGLETRANSLATE(A891,""nl"",""tr"")"),"atomik sığınak")</f>
        <v>atomik sığınak</v>
      </c>
    </row>
    <row r="892">
      <c r="A892" s="3" t="s">
        <v>892</v>
      </c>
      <c r="B892" s="4" t="str">
        <f>IFERROR(__xludf.DUMMYFUNCTION("GOOGLETRANSLATE(A892,""nl"",""tr"")"),"atomik")</f>
        <v>atomik</v>
      </c>
    </row>
    <row r="893">
      <c r="A893" s="3" t="s">
        <v>893</v>
      </c>
      <c r="B893" s="4" t="str">
        <f>IFERROR(__xludf.DUMMYFUNCTION("GOOGLETRANSLATE(A893,""nl"",""tr"")"),"nükleer savaş")</f>
        <v>nükleer savaş</v>
      </c>
    </row>
    <row r="894">
      <c r="A894" s="3" t="s">
        <v>894</v>
      </c>
      <c r="B894" s="4" t="str">
        <f>IFERROR(__xludf.DUMMYFUNCTION("GOOGLETRANSLATE(A894,""nl"",""tr"")"),"atom silahı")</f>
        <v>atom silahı</v>
      </c>
    </row>
    <row r="895">
      <c r="A895" s="3" t="s">
        <v>895</v>
      </c>
      <c r="B895" s="4" t="str">
        <f>IFERROR(__xludf.DUMMYFUNCTION("GOOGLETRANSLATE(A895,""nl"",""tr"")"),"atom yaşı")</f>
        <v>atom yaşı</v>
      </c>
    </row>
    <row r="896">
      <c r="A896" s="3" t="s">
        <v>896</v>
      </c>
      <c r="B896" s="4" t="str">
        <f>IFERROR(__xludf.DUMMYFUNCTION("GOOGLETRANSLATE(A896,""nl"",""tr"")"),"nükleer sayı")</f>
        <v>nükleer sayı</v>
      </c>
    </row>
    <row r="897">
      <c r="A897" s="3" t="s">
        <v>897</v>
      </c>
      <c r="B897" s="4" t="str">
        <f>IFERROR(__xludf.DUMMYFUNCTION("GOOGLETRANSLATE(A897,""nl"",""tr"")"),"Market")</f>
        <v>Market</v>
      </c>
    </row>
    <row r="898">
      <c r="A898" s="3" t="s">
        <v>898</v>
      </c>
      <c r="B898" s="4" t="str">
        <f>IFERROR(__xludf.DUMMYFUNCTION("GOOGLETRANSLATE(A898,""nl"",""tr"")"),"Bakkal")</f>
        <v>Bakkal</v>
      </c>
    </row>
    <row r="899">
      <c r="A899" s="3" t="s">
        <v>899</v>
      </c>
      <c r="B899" s="4" t="str">
        <f>IFERROR(__xludf.DUMMYFUNCTION("GOOGLETRANSLATE(A899,""nl"",""tr"")"),"kuş pazarı")</f>
        <v>kuş pazarı</v>
      </c>
    </row>
    <row r="900">
      <c r="A900" s="3" t="s">
        <v>900</v>
      </c>
      <c r="B900" s="4" t="str">
        <f>IFERROR(__xludf.DUMMYFUNCTION("GOOGLETRANSLATE(A900,""nl"",""tr"")"),"Konut piyasası")</f>
        <v>Konut piyasası</v>
      </c>
    </row>
    <row r="901">
      <c r="A901" s="3" t="s">
        <v>901</v>
      </c>
      <c r="B901" s="4" t="str">
        <f>IFERROR(__xludf.DUMMYFUNCTION("GOOGLETRANSLATE(A901,""nl"",""tr"")"),"Ticaret")</f>
        <v>Ticaret</v>
      </c>
    </row>
    <row r="902">
      <c r="A902" s="3" t="s">
        <v>902</v>
      </c>
      <c r="B902" s="4" t="str">
        <f>IFERROR(__xludf.DUMMYFUNCTION("GOOGLETRANSLATE(A902,""nl"",""tr"")"),"serbest pazar")</f>
        <v>serbest pazar</v>
      </c>
    </row>
    <row r="903">
      <c r="A903" s="3" t="s">
        <v>903</v>
      </c>
      <c r="B903" s="4" t="str">
        <f>IFERROR(__xludf.DUMMYFUNCTION("GOOGLETRANSLATE(A903,""nl"",""tr"")"),"Market değeri")</f>
        <v>Market değeri</v>
      </c>
    </row>
    <row r="904">
      <c r="A904" s="3" t="s">
        <v>904</v>
      </c>
      <c r="B904" s="4" t="str">
        <f>IFERROR(__xludf.DUMMYFUNCTION("GOOGLETRANSLATE(A904,""nl"",""tr"")"),"Pazar lideri")</f>
        <v>Pazar lideri</v>
      </c>
    </row>
    <row r="905">
      <c r="A905" s="3" t="s">
        <v>905</v>
      </c>
      <c r="B905" s="4" t="str">
        <f>IFERROR(__xludf.DUMMYFUNCTION("GOOGLETRANSLATE(A905,""nl"",""tr"")"),"bit pazarı")</f>
        <v>bit pazarı</v>
      </c>
    </row>
    <row r="906">
      <c r="A906" s="3" t="s">
        <v>906</v>
      </c>
      <c r="B906" s="4" t="str">
        <f>IFERROR(__xludf.DUMMYFUNCTION("GOOGLETRANSLATE(A906,""nl"",""tr"")"),"sermaye Piyasası")</f>
        <v>sermaye Piyasası</v>
      </c>
    </row>
    <row r="907">
      <c r="A907" s="3" t="s">
        <v>907</v>
      </c>
      <c r="B907" s="4" t="str">
        <f>IFERROR(__xludf.DUMMYFUNCTION("GOOGLETRANSLATE(A907,""nl"",""tr"")"),"para piyasası")</f>
        <v>para piyasası</v>
      </c>
    </row>
    <row r="908">
      <c r="A908" s="3" t="s">
        <v>908</v>
      </c>
      <c r="B908" s="4" t="str">
        <f>IFERROR(__xludf.DUMMYFUNCTION("GOOGLETRANSLATE(A908,""nl"",""tr"")"),"garaj satışı")</f>
        <v>garaj satışı</v>
      </c>
    </row>
    <row r="909">
      <c r="A909" s="3" t="s">
        <v>909</v>
      </c>
      <c r="B909" s="4" t="str">
        <f>IFERROR(__xludf.DUMMYFUNCTION("GOOGLETRANSLATE(A909,""nl"",""tr"")"),"pazar düşüncesi")</f>
        <v>pazar düşüncesi</v>
      </c>
    </row>
    <row r="910">
      <c r="A910" s="3" t="s">
        <v>910</v>
      </c>
      <c r="B910" s="4" t="str">
        <f>IFERROR(__xludf.DUMMYFUNCTION("GOOGLETRANSLATE(A910,""nl"",""tr"")"),"bit pazarı")</f>
        <v>bit pazarı</v>
      </c>
    </row>
    <row r="911">
      <c r="A911" s="3" t="s">
        <v>911</v>
      </c>
      <c r="B911" s="4" t="str">
        <f>IFERROR(__xludf.DUMMYFUNCTION("GOOGLETRANSLATE(A911,""nl"",""tr"")"),"rekabetçi")</f>
        <v>rekabetçi</v>
      </c>
    </row>
    <row r="912">
      <c r="A912" s="3" t="s">
        <v>912</v>
      </c>
      <c r="B912" s="4" t="str">
        <f>IFERROR(__xludf.DUMMYFUNCTION("GOOGLETRANSLATE(A912,""nl"",""tr"")"),"yıllık pazar")</f>
        <v>yıllık pazar</v>
      </c>
    </row>
    <row r="913">
      <c r="A913" s="3" t="s">
        <v>913</v>
      </c>
      <c r="B913" s="4" t="str">
        <f>IFERROR(__xludf.DUMMYFUNCTION("GOOGLETRANSLATE(A913,""nl"",""tr"")"),"Konut piyasası")</f>
        <v>Konut piyasası</v>
      </c>
    </row>
    <row r="914">
      <c r="A914" s="3" t="s">
        <v>914</v>
      </c>
      <c r="B914" s="4" t="str">
        <f>IFERROR(__xludf.DUMMYFUNCTION("GOOGLETRANSLATE(A914,""nl"",""tr"")"),"Borsa")</f>
        <v>Borsa</v>
      </c>
    </row>
    <row r="915">
      <c r="A915" s="3" t="s">
        <v>915</v>
      </c>
      <c r="B915" s="4" t="str">
        <f>IFERROR(__xludf.DUMMYFUNCTION("GOOGLETRANSLATE(A915,""nl"",""tr"")"),"Market")</f>
        <v>Market</v>
      </c>
    </row>
    <row r="916">
      <c r="A916" s="3" t="s">
        <v>916</v>
      </c>
      <c r="B916" s="4" t="str">
        <f>IFERROR(__xludf.DUMMYFUNCTION("GOOGLETRANSLATE(A916,""nl"",""tr"")"),"piyasa güçleri")</f>
        <v>piyasa güçleri</v>
      </c>
    </row>
    <row r="917">
      <c r="A917" s="3" t="s">
        <v>917</v>
      </c>
      <c r="B917" s="4" t="str">
        <f>IFERROR(__xludf.DUMMYFUNCTION("GOOGLETRANSLATE(A917,""nl"",""tr"")"),"tereyağı pazarı")</f>
        <v>tereyağı pazarı</v>
      </c>
    </row>
    <row r="918">
      <c r="A918" s="3" t="s">
        <v>918</v>
      </c>
      <c r="B918" s="4" t="str">
        <f>IFERROR(__xludf.DUMMYFUNCTION("GOOGLETRANSLATE(A918,""nl"",""tr"")"),"piyasa başarısızlığı")</f>
        <v>piyasa başarısızlığı</v>
      </c>
    </row>
    <row r="919">
      <c r="A919" s="3" t="s">
        <v>919</v>
      </c>
      <c r="B919" s="4" t="str">
        <f>IFERROR(__xludf.DUMMYFUNCTION("GOOGLETRANSLATE(A919,""nl"",""tr"")"),"Sığır pazarı")</f>
        <v>Sığır pazarı</v>
      </c>
    </row>
    <row r="920">
      <c r="A920" s="3" t="s">
        <v>920</v>
      </c>
      <c r="B920" s="4" t="str">
        <f>IFERROR(__xludf.DUMMYFUNCTION("GOOGLETRANSLATE(A920,""nl"",""tr"")"),"iş pazarı")</f>
        <v>iş pazarı</v>
      </c>
    </row>
    <row r="921">
      <c r="A921" s="3" t="s">
        <v>921</v>
      </c>
      <c r="B921" s="4" t="str">
        <f>IFERROR(__xludf.DUMMYFUNCTION("GOOGLETRANSLATE(A921,""nl"",""tr"")"),"pazar durak")</f>
        <v>pazar durak</v>
      </c>
    </row>
    <row r="922">
      <c r="A922" s="3" t="s">
        <v>922</v>
      </c>
      <c r="B922" s="4" t="str">
        <f>IFERROR(__xludf.DUMMYFUNCTION("GOOGLETRANSLATE(A922,""nl"",""tr"")"),"Boğa Piyasası")</f>
        <v>Boğa Piyasası</v>
      </c>
    </row>
    <row r="923">
      <c r="A923" s="3" t="s">
        <v>923</v>
      </c>
      <c r="B923" s="4" t="str">
        <f>IFERROR(__xludf.DUMMYFUNCTION("GOOGLETRANSLATE(A923,""nl"",""tr"")"),"fiyatların düştüğü piyasa")</f>
        <v>fiyatların düştüğü piyasa</v>
      </c>
    </row>
    <row r="924">
      <c r="A924" s="3" t="s">
        <v>924</v>
      </c>
      <c r="B924" s="4" t="str">
        <f>IFERROR(__xludf.DUMMYFUNCTION("GOOGLETRANSLATE(A924,""nl"",""tr"")"),"iş pazarı")</f>
        <v>iş pazarı</v>
      </c>
    </row>
    <row r="925">
      <c r="A925" s="3" t="s">
        <v>925</v>
      </c>
      <c r="B925" s="4" t="str">
        <f>IFERROR(__xludf.DUMMYFUNCTION("GOOGLETRANSLATE(A925,""nl"",""tr"")"),"Pazar ekonomisi")</f>
        <v>Pazar ekonomisi</v>
      </c>
    </row>
    <row r="926">
      <c r="A926" s="3" t="s">
        <v>926</v>
      </c>
      <c r="B926" s="4" t="str">
        <f>IFERROR(__xludf.DUMMYFUNCTION("GOOGLETRANSLATE(A926,""nl"",""tr"")"),"küresel pazar")</f>
        <v>küresel pazar</v>
      </c>
    </row>
    <row r="927">
      <c r="A927" s="3" t="s">
        <v>927</v>
      </c>
      <c r="B927" s="4" t="str">
        <f>IFERROR(__xludf.DUMMYFUNCTION("GOOGLETRANSLATE(A927,""nl"",""tr"")"),"Market günü")</f>
        <v>Market günü</v>
      </c>
    </row>
    <row r="928">
      <c r="A928" s="3" t="s">
        <v>928</v>
      </c>
      <c r="B928" s="4" t="str">
        <f>IFERROR(__xludf.DUMMYFUNCTION("GOOGLETRANSLATE(A928,""nl"",""tr"")"),"antika pazar")</f>
        <v>antika pazar</v>
      </c>
    </row>
    <row r="929">
      <c r="A929" s="3" t="s">
        <v>929</v>
      </c>
      <c r="B929" s="4" t="str">
        <f>IFERROR(__xludf.DUMMYFUNCTION("GOOGLETRANSLATE(A929,""nl"",""tr"")"),"kredi piyasası")</f>
        <v>kredi piyasası</v>
      </c>
    </row>
    <row r="930">
      <c r="A930" s="3" t="s">
        <v>930</v>
      </c>
      <c r="B930" s="4" t="str">
        <f>IFERROR(__xludf.DUMMYFUNCTION("GOOGLETRANSLATE(A930,""nl"",""tr"")"),"hipermarket")</f>
        <v>hipermarket</v>
      </c>
    </row>
    <row r="931">
      <c r="A931" s="3" t="s">
        <v>931</v>
      </c>
      <c r="B931" s="4" t="str">
        <f>IFERROR(__xludf.DUMMYFUNCTION("GOOGLETRANSLATE(A931,""nl"",""tr"")"),"köle pazarı")</f>
        <v>köle pazarı</v>
      </c>
    </row>
    <row r="932">
      <c r="A932" s="3" t="s">
        <v>932</v>
      </c>
      <c r="B932" s="4" t="str">
        <f>IFERROR(__xludf.DUMMYFUNCTION("GOOGLETRANSLATE(A932,""nl"",""tr"")"),"Noel marketi")</f>
        <v>Noel marketi</v>
      </c>
    </row>
    <row r="933">
      <c r="A933" s="3" t="s">
        <v>933</v>
      </c>
      <c r="B933" s="4" t="str">
        <f>IFERROR(__xludf.DUMMYFUNCTION("GOOGLETRANSLATE(A933,""nl"",""tr"")"),"Pazar konumu")</f>
        <v>Pazar konumu</v>
      </c>
    </row>
    <row r="934">
      <c r="A934" s="3" t="s">
        <v>934</v>
      </c>
      <c r="B934" s="4" t="str">
        <f>IFERROR(__xludf.DUMMYFUNCTION("GOOGLETRANSLATE(A934,""nl"",""tr"")"),"inşaat pazarı")</f>
        <v>inşaat pazarı</v>
      </c>
    </row>
    <row r="935">
      <c r="A935" s="3" t="s">
        <v>935</v>
      </c>
      <c r="B935" s="4" t="str">
        <f>IFERROR(__xludf.DUMMYFUNCTION("GOOGLETRANSLATE(A935,""nl"",""tr"")"),"pazar")</f>
        <v>pazar</v>
      </c>
    </row>
    <row r="936">
      <c r="A936" s="3" t="s">
        <v>936</v>
      </c>
      <c r="B936" s="4" t="str">
        <f>IFERROR(__xludf.DUMMYFUNCTION("GOOGLETRANSLATE(A936,""nl"",""tr"")"),"Pazar Alanı")</f>
        <v>Pazar Alanı</v>
      </c>
    </row>
    <row r="937">
      <c r="A937" s="3" t="s">
        <v>937</v>
      </c>
      <c r="B937" s="4" t="str">
        <f>IFERROR(__xludf.DUMMYFUNCTION("GOOGLETRANSLATE(A937,""nl"",""tr"")"),"Arkadaş")</f>
        <v>Arkadaş</v>
      </c>
    </row>
    <row r="938">
      <c r="A938" s="3" t="s">
        <v>938</v>
      </c>
      <c r="B938" s="4" t="str">
        <f>IFERROR(__xludf.DUMMYFUNCTION("GOOGLETRANSLATE(A938,""nl"",""tr"")"),"felsefi")</f>
        <v>felsefi</v>
      </c>
    </row>
    <row r="939">
      <c r="A939" s="3" t="s">
        <v>939</v>
      </c>
      <c r="B939" s="4" t="str">
        <f>IFERROR(__xludf.DUMMYFUNCTION("GOOGLETRANSLATE(A939,""nl"",""tr"")"),"dil felsefesi")</f>
        <v>dil felsefesi</v>
      </c>
    </row>
    <row r="940">
      <c r="A940" s="3" t="s">
        <v>940</v>
      </c>
      <c r="B940" s="4" t="str">
        <f>IFERROR(__xludf.DUMMYFUNCTION("GOOGLETRANSLATE(A940,""nl"",""tr"")"),"Felsefe")</f>
        <v>Felsefe</v>
      </c>
    </row>
    <row r="941">
      <c r="A941" s="3" t="s">
        <v>941</v>
      </c>
      <c r="B941" s="4" t="str">
        <f>IFERROR(__xludf.DUMMYFUNCTION("GOOGLETRANSLATE(A941,""nl"",""tr"")"),"Tarih Felsefesi")</f>
        <v>Tarih Felsefesi</v>
      </c>
    </row>
    <row r="942">
      <c r="A942" s="3" t="s">
        <v>942</v>
      </c>
      <c r="B942" s="4" t="str">
        <f>IFERROR(__xludf.DUMMYFUNCTION("GOOGLETRANSLATE(A942,""nl"",""tr"")"),"Kızarmış peynirli sandviç")</f>
        <v>Kızarmış peynirli sandviç</v>
      </c>
    </row>
    <row r="943">
      <c r="A943" s="3" t="s">
        <v>943</v>
      </c>
      <c r="B943" s="4" t="str">
        <f>IFERROR(__xludf.DUMMYFUNCTION("GOOGLETRANSLATE(A943,""nl"",""tr"")"),"kızarmış ekmek")</f>
        <v>kızarmış ekmek</v>
      </c>
    </row>
    <row r="944">
      <c r="A944" s="3" t="s">
        <v>944</v>
      </c>
      <c r="B944" s="4" t="str">
        <f>IFERROR(__xludf.DUMMYFUNCTION("GOOGLETRANSLATE(A944,""nl"",""tr"")"),"kızarmış ekmek")</f>
        <v>kızarmış ekmek</v>
      </c>
    </row>
    <row r="945">
      <c r="A945" s="3" t="s">
        <v>945</v>
      </c>
      <c r="B945" s="4" t="str">
        <f>IFERROR(__xludf.DUMMYFUNCTION("GOOGLETRANSLATE(A945,""nl"",""tr"")"),"himaye")</f>
        <v>himaye</v>
      </c>
    </row>
    <row r="946">
      <c r="A946" s="3" t="s">
        <v>946</v>
      </c>
      <c r="B946" s="4" t="str">
        <f>IFERROR(__xludf.DUMMYFUNCTION("GOOGLETRANSLATE(A946,""nl"",""tr"")"),"mürekkep deseni")</f>
        <v>mürekkep deseni</v>
      </c>
    </row>
    <row r="947">
      <c r="A947" s="3" t="s">
        <v>947</v>
      </c>
      <c r="B947" s="4" t="str">
        <f>IFERROR(__xludf.DUMMYFUNCTION("GOOGLETRANSLATE(A947,""nl"",""tr"")"),"himaye")</f>
        <v>himaye</v>
      </c>
    </row>
    <row r="948">
      <c r="A948" s="3" t="s">
        <v>948</v>
      </c>
      <c r="B948" s="4" t="str">
        <f>IFERROR(__xludf.DUMMYFUNCTION("GOOGLETRANSLATE(A948,""nl"",""tr"")"),"koruyucu aziz")</f>
        <v>koruyucu aziz</v>
      </c>
    </row>
    <row r="949">
      <c r="A949" s="3" t="s">
        <v>949</v>
      </c>
      <c r="B949" s="4" t="str">
        <f>IFERROR(__xludf.DUMMYFUNCTION("GOOGLETRANSLATE(A949,""nl"",""tr"")"),"model")</f>
        <v>model</v>
      </c>
    </row>
    <row r="950">
      <c r="A950" s="3" t="s">
        <v>950</v>
      </c>
      <c r="B950" s="4" t="str">
        <f>IFERROR(__xludf.DUMMYFUNCTION("GOOGLETRANSLATE(A950,""nl"",""tr"")"),"model")</f>
        <v>model</v>
      </c>
    </row>
    <row r="951">
      <c r="A951" s="3" t="s">
        <v>951</v>
      </c>
      <c r="B951" s="4" t="str">
        <f>IFERROR(__xludf.DUMMYFUNCTION("GOOGLETRANSLATE(A951,""nl"",""tr"")"),"kokain")</f>
        <v>kokain</v>
      </c>
    </row>
    <row r="952">
      <c r="A952" s="3" t="s">
        <v>952</v>
      </c>
      <c r="B952" s="4" t="str">
        <f>IFERROR(__xludf.DUMMYFUNCTION("GOOGLETRANSLATE(A952,""nl"",""tr"")"),"Sonnnettenbakker")</f>
        <v>Sonnnettenbakker</v>
      </c>
    </row>
    <row r="953">
      <c r="A953" s="3" t="s">
        <v>953</v>
      </c>
      <c r="B953" s="4" t="str">
        <f>IFERROR(__xludf.DUMMYFUNCTION("GOOGLETRANSLATE(A953,""nl"",""tr"")"),"sonnet çelenk")</f>
        <v>sonnet çelenk</v>
      </c>
    </row>
    <row r="954">
      <c r="A954" s="3" t="s">
        <v>954</v>
      </c>
      <c r="B954" s="4" t="str">
        <f>IFERROR(__xludf.DUMMYFUNCTION("GOOGLETRANSLATE(A954,""nl"",""tr"")"),"masternet")</f>
        <v>masternet</v>
      </c>
    </row>
    <row r="955">
      <c r="A955" s="3" t="s">
        <v>955</v>
      </c>
      <c r="B955" s="4" t="str">
        <f>IFERROR(__xludf.DUMMYFUNCTION("GOOGLETRANSLATE(A955,""nl"",""tr"")"),"sone")</f>
        <v>sone</v>
      </c>
    </row>
    <row r="956">
      <c r="A956" s="3" t="s">
        <v>956</v>
      </c>
      <c r="B956" s="4" t="str">
        <f>IFERROR(__xludf.DUMMYFUNCTION("GOOGLETRANSLATE(A956,""nl"",""tr"")"),"gönderilmiş")</f>
        <v>gönderilmiş</v>
      </c>
    </row>
    <row r="957">
      <c r="A957" s="3" t="s">
        <v>957</v>
      </c>
      <c r="B957" s="4" t="str">
        <f>IFERROR(__xludf.DUMMYFUNCTION("GOOGLETRANSLATE(A957,""nl"",""tr"")"),"Kek")</f>
        <v>Kek</v>
      </c>
    </row>
    <row r="958">
      <c r="A958" s="3" t="s">
        <v>958</v>
      </c>
      <c r="B958" s="4" t="str">
        <f>IFERROR(__xludf.DUMMYFUNCTION("GOOGLETRANSLATE(A958,""nl"",""tr"")"),"çene")</f>
        <v>çene</v>
      </c>
    </row>
    <row r="959">
      <c r="A959" s="3" t="s">
        <v>959</v>
      </c>
      <c r="B959" s="4" t="str">
        <f>IFERROR(__xludf.DUMMYFUNCTION("GOOGLETRANSLATE(A959,""nl"",""tr"")"),"psişik")</f>
        <v>psişik</v>
      </c>
    </row>
    <row r="960">
      <c r="A960" s="3" t="s">
        <v>960</v>
      </c>
      <c r="B960" s="4" t="str">
        <f>IFERROR(__xludf.DUMMYFUNCTION("GOOGLETRANSLATE(A960,""nl"",""tr"")"),"koalisyon")</f>
        <v>koalisyon</v>
      </c>
    </row>
    <row r="961">
      <c r="A961" s="3" t="s">
        <v>961</v>
      </c>
      <c r="B961" s="4" t="str">
        <f>IFERROR(__xludf.DUMMYFUNCTION("GOOGLETRANSLATE(A961,""nl"",""tr"")"),"Polis")</f>
        <v>Polis</v>
      </c>
    </row>
    <row r="962">
      <c r="A962" s="3" t="s">
        <v>962</v>
      </c>
      <c r="B962" s="4" t="str">
        <f>IFERROR(__xludf.DUMMYFUNCTION("GOOGLETRANSLATE(A962,""nl"",""tr"")"),"politika")</f>
        <v>politika</v>
      </c>
    </row>
    <row r="963">
      <c r="A963" s="3" t="s">
        <v>963</v>
      </c>
      <c r="B963" s="4" t="str">
        <f>IFERROR(__xludf.DUMMYFUNCTION("GOOGLETRANSLATE(A963,""nl"",""tr"")"),"İyi davrandı")</f>
        <v>İyi davrandı</v>
      </c>
    </row>
    <row r="964">
      <c r="A964" s="3" t="s">
        <v>964</v>
      </c>
      <c r="B964" s="4" t="str">
        <f>IFERROR(__xludf.DUMMYFUNCTION("GOOGLETRANSLATE(A964,""nl"",""tr"")"),"ölçek")</f>
        <v>ölçek</v>
      </c>
    </row>
    <row r="965">
      <c r="A965" s="3" t="s">
        <v>965</v>
      </c>
      <c r="B965" s="4" t="str">
        <f>IFERROR(__xludf.DUMMYFUNCTION("GOOGLETRANSLATE(A965,""nl"",""tr"")"),"Ölçek")</f>
        <v>Ölçek</v>
      </c>
    </row>
    <row r="966">
      <c r="A966" s="3" t="s">
        <v>966</v>
      </c>
      <c r="B966" s="4" t="str">
        <f>IFERROR(__xludf.DUMMYFUNCTION("GOOGLETRANSLATE(A966,""nl"",""tr"")"),"kabuklu")</f>
        <v>kabuklu</v>
      </c>
    </row>
    <row r="967">
      <c r="A967" s="3" t="s">
        <v>967</v>
      </c>
      <c r="B967" s="4" t="str">
        <f>IFERROR(__xludf.DUMMYFUNCTION("GOOGLETRANSLATE(A967,""nl"",""tr"")"),"zaman ölçeği")</f>
        <v>zaman ölçeği</v>
      </c>
    </row>
    <row r="968">
      <c r="A968" s="3" t="s">
        <v>968</v>
      </c>
      <c r="B968" s="4" t="str">
        <f>IFERROR(__xludf.DUMMYFUNCTION("GOOGLETRANSLATE(A968,""nl"",""tr"")"),"büyük ölçekli")</f>
        <v>büyük ölçekli</v>
      </c>
    </row>
    <row r="969">
      <c r="A969" s="3" t="s">
        <v>969</v>
      </c>
      <c r="B969" s="4" t="str">
        <f>IFERROR(__xludf.DUMMYFUNCTION("GOOGLETRANSLATE(A969,""nl"",""tr"")"),"on nokta ölçeği")</f>
        <v>on nokta ölçeği</v>
      </c>
    </row>
    <row r="970">
      <c r="A970" s="3" t="s">
        <v>970</v>
      </c>
      <c r="B970" s="4" t="str">
        <f>IFERROR(__xludf.DUMMYFUNCTION("GOOGLETRANSLATE(A970,""nl"",""tr"")"),"maaş ölçeği")</f>
        <v>maaş ölçeği</v>
      </c>
    </row>
    <row r="971">
      <c r="A971" s="3" t="s">
        <v>971</v>
      </c>
      <c r="B971" s="4" t="str">
        <f>IFERROR(__xludf.DUMMYFUNCTION("GOOGLETRANSLATE(A971,""nl"",""tr"")"),"düğün ölçeği")</f>
        <v>düğün ölçeği</v>
      </c>
    </row>
    <row r="972">
      <c r="A972" s="3" t="s">
        <v>972</v>
      </c>
      <c r="B972" s="4" t="str">
        <f>IFERROR(__xludf.DUMMYFUNCTION("GOOGLETRANSLATE(A972,""nl"",""tr"")"),"ölçeklendirme")</f>
        <v>ölçeklendirme</v>
      </c>
    </row>
    <row r="973">
      <c r="A973" s="3" t="s">
        <v>973</v>
      </c>
      <c r="B973" s="4" t="str">
        <f>IFERROR(__xludf.DUMMYFUNCTION("GOOGLETRANSLATE(A973,""nl"",""tr"")"),"ölçek avantajı")</f>
        <v>ölçek avantajı</v>
      </c>
    </row>
    <row r="974">
      <c r="A974" s="3" t="s">
        <v>974</v>
      </c>
      <c r="B974" s="4" t="str">
        <f>IFERROR(__xludf.DUMMYFUNCTION("GOOGLETRANSLATE(A974,""nl"",""tr"")"),"ödeme oranı")</f>
        <v>ödeme oranı</v>
      </c>
    </row>
    <row r="975">
      <c r="A975" s="3" t="s">
        <v>975</v>
      </c>
      <c r="B975" s="4" t="str">
        <f>IFERROR(__xludf.DUMMYFUNCTION("GOOGLETRANSLATE(A975,""nl"",""tr"")"),"ölçek")</f>
        <v>ölçek</v>
      </c>
    </row>
    <row r="976">
      <c r="A976" s="3" t="s">
        <v>976</v>
      </c>
      <c r="B976" s="4" t="str">
        <f>IFERROR(__xludf.DUMMYFUNCTION("GOOGLETRANSLATE(A976,""nl"",""tr"")"),"meyve kasesi")</f>
        <v>meyve kasesi</v>
      </c>
    </row>
    <row r="977">
      <c r="A977" s="3" t="s">
        <v>977</v>
      </c>
      <c r="B977" s="4" t="str">
        <f>IFERROR(__xludf.DUMMYFUNCTION("GOOGLETRANSLATE(A977,""nl"",""tr"")"),"küçük ölçekli")</f>
        <v>küçük ölçekli</v>
      </c>
    </row>
    <row r="978">
      <c r="A978" s="3" t="s">
        <v>978</v>
      </c>
      <c r="B978" s="4" t="str">
        <f>IFERROR(__xludf.DUMMYFUNCTION("GOOGLETRANSLATE(A978,""nl"",""tr"")"),"mektup")</f>
        <v>mektup</v>
      </c>
    </row>
    <row r="979">
      <c r="A979" s="3" t="s">
        <v>979</v>
      </c>
      <c r="B979" s="4" t="str">
        <f>IFERROR(__xludf.DUMMYFUNCTION("GOOGLETRANSLATE(A979,""nl"",""tr"")"),"edebiyat")</f>
        <v>edebiyat</v>
      </c>
    </row>
    <row r="980">
      <c r="A980" s="3" t="s">
        <v>980</v>
      </c>
      <c r="B980" s="4" t="str">
        <f>IFERROR(__xludf.DUMMYFUNCTION("GOOGLETRANSLATE(A980,""nl"",""tr"")"),"tünel")</f>
        <v>tünel</v>
      </c>
    </row>
    <row r="981">
      <c r="A981" s="3" t="s">
        <v>981</v>
      </c>
      <c r="B981" s="4" t="str">
        <f>IFERROR(__xludf.DUMMYFUNCTION("GOOGLETRANSLATE(A981,""nl"",""tr"")"),"miras")</f>
        <v>miras</v>
      </c>
    </row>
    <row r="982">
      <c r="A982" s="3" t="s">
        <v>982</v>
      </c>
      <c r="B982" s="4" t="str">
        <f>IFERROR(__xludf.DUMMYFUNCTION("GOOGLETRANSLATE(A982,""nl"",""tr"")"),"molekül")</f>
        <v>molekül</v>
      </c>
    </row>
    <row r="983">
      <c r="A983" s="3" t="s">
        <v>983</v>
      </c>
      <c r="B983" s="4" t="str">
        <f>IFERROR(__xludf.DUMMYFUNCTION("GOOGLETRANSLATE(A983,""nl"",""tr"")"),"oksijen molekülü")</f>
        <v>oksijen molekülü</v>
      </c>
    </row>
    <row r="984">
      <c r="A984" s="3" t="s">
        <v>984</v>
      </c>
      <c r="B984" s="4" t="str">
        <f>IFERROR(__xludf.DUMMYFUNCTION("GOOGLETRANSLATE(A984,""nl"",""tr"")"),"Başlangıç")</f>
        <v>Başlangıç</v>
      </c>
    </row>
    <row r="985">
      <c r="A985" s="3" t="s">
        <v>985</v>
      </c>
      <c r="B985" s="4" t="str">
        <f>IFERROR(__xludf.DUMMYFUNCTION("GOOGLETRANSLATE(A985,""nl"",""tr"")"),"Başlat")</f>
        <v>Başlat</v>
      </c>
    </row>
    <row r="986">
      <c r="A986" s="3" t="s">
        <v>986</v>
      </c>
      <c r="B986" s="4" t="str">
        <f>IFERROR(__xludf.DUMMYFUNCTION("GOOGLETRANSLATE(A986,""nl"",""tr"")"),"para yatırmak")</f>
        <v>para yatırmak</v>
      </c>
    </row>
    <row r="987">
      <c r="A987" s="3" t="s">
        <v>987</v>
      </c>
      <c r="B987" s="4" t="str">
        <f>IFERROR(__xludf.DUMMYFUNCTION("GOOGLETRANSLATE(A987,""nl"",""tr"")"),"corpus")</f>
        <v>corpus</v>
      </c>
    </row>
    <row r="988">
      <c r="A988" s="3" t="s">
        <v>988</v>
      </c>
      <c r="B988" s="4" t="str">
        <f>IFERROR(__xludf.DUMMYFUNCTION("GOOGLETRANSLATE(A988,""nl"",""tr"")"),"korse")</f>
        <v>korse</v>
      </c>
    </row>
    <row r="989">
      <c r="A989" s="3" t="s">
        <v>989</v>
      </c>
      <c r="B989" s="4" t="str">
        <f>IFERROR(__xludf.DUMMYFUNCTION("GOOGLETRANSLATE(A989,""nl"",""tr"")"),"ceset")</f>
        <v>ceset</v>
      </c>
    </row>
    <row r="990">
      <c r="A990" s="3" t="s">
        <v>990</v>
      </c>
      <c r="B990" s="4" t="str">
        <f>IFERROR(__xludf.DUMMYFUNCTION("GOOGLETRANSLATE(A990,""nl"",""tr"")"),"Öğrenci Kolordu")</f>
        <v>Öğrenci Kolordu</v>
      </c>
    </row>
    <row r="991">
      <c r="A991" s="3" t="s">
        <v>991</v>
      </c>
      <c r="B991" s="4" t="str">
        <f>IFERROR(__xludf.DUMMYFUNCTION("GOOGLETRANSLATE(A991,""nl"",""tr"")"),"kanal")</f>
        <v>kanal</v>
      </c>
    </row>
    <row r="992">
      <c r="A992" s="3" t="s">
        <v>992</v>
      </c>
      <c r="B992" s="4" t="str">
        <f>IFERROR(__xludf.DUMMYFUNCTION("GOOGLETRANSLATE(A992,""nl"",""tr"")"),"Süveyş Kanalı")</f>
        <v>Süveyş Kanalı</v>
      </c>
    </row>
    <row r="993">
      <c r="A993" s="3" t="s">
        <v>993</v>
      </c>
      <c r="B993" s="4" t="str">
        <f>IFERROR(__xludf.DUMMYFUNCTION("GOOGLETRANSLATE(A993,""nl"",""tr"")"),"Panama Kanalı")</f>
        <v>Panama Kanalı</v>
      </c>
    </row>
    <row r="994">
      <c r="A994" s="3" t="s">
        <v>994</v>
      </c>
      <c r="B994" s="4" t="str">
        <f>IFERROR(__xludf.DUMMYFUNCTION("GOOGLETRANSLATE(A994,""nl"",""tr"")"),"Kanaalbuurt")</f>
        <v>Kanaalbuurt</v>
      </c>
    </row>
    <row r="995">
      <c r="A995" s="3" t="s">
        <v>995</v>
      </c>
      <c r="B995" s="4" t="str">
        <f>IFERROR(__xludf.DUMMYFUNCTION("GOOGLETRANSLATE(A995,""nl"",""tr"")"),"drenaj kanalı")</f>
        <v>drenaj kanalı</v>
      </c>
    </row>
    <row r="996">
      <c r="A996" s="3" t="s">
        <v>996</v>
      </c>
      <c r="B996" s="4" t="str">
        <f>IFERROR(__xludf.DUMMYFUNCTION("GOOGLETRANSLATE(A996,""nl"",""tr"")"),"şehir kanalı")</f>
        <v>şehir kanalı</v>
      </c>
    </row>
    <row r="997">
      <c r="A997" s="3" t="s">
        <v>997</v>
      </c>
      <c r="B997" s="4" t="str">
        <f>IFERROR(__xludf.DUMMYFUNCTION("GOOGLETRANSLATE(A997,""nl"",""tr"")"),"dava kanalı")</f>
        <v>dava kanalı</v>
      </c>
    </row>
    <row r="998">
      <c r="A998" s="3" t="s">
        <v>998</v>
      </c>
      <c r="B998" s="4" t="str">
        <f>IFERROR(__xludf.DUMMYFUNCTION("GOOGLETRANSLATE(A998,""nl"",""tr"")"),"sulama kanalı")</f>
        <v>sulama kanalı</v>
      </c>
    </row>
    <row r="999">
      <c r="A999" s="3" t="s">
        <v>999</v>
      </c>
      <c r="B999" s="4" t="str">
        <f>IFERROR(__xludf.DUMMYFUNCTION("GOOGLETRANSLATE(A999,""nl"",""tr"")"),"Westkanaalijk")</f>
        <v>Westkanaalijk</v>
      </c>
    </row>
    <row r="1000">
      <c r="A1000" s="3" t="s">
        <v>1000</v>
      </c>
      <c r="B1000" s="4" t="str">
        <f>IFERROR(__xludf.DUMMYFUNCTION("GOOGLETRANSLATE(A1000,""nl"",""tr"")"),"gastrointestinal sistem")</f>
        <v>gastrointestinal sistem</v>
      </c>
    </row>
    <row r="1001">
      <c r="A1001" s="3" t="s">
        <v>1001</v>
      </c>
      <c r="B1001" s="4" t="str">
        <f>IFERROR(__xludf.DUMMYFUNCTION("GOOGLETRANSLATE(A1001,""nl"",""tr"")"),"sindirim yolu")</f>
        <v>sindirim yolu</v>
      </c>
    </row>
    <row r="1002">
      <c r="A1002" s="3" t="s">
        <v>1002</v>
      </c>
      <c r="B1002" s="4" t="str">
        <f>IFERROR(__xludf.DUMMYFUNCTION("GOOGLETRANSLATE(A1002,""nl"",""tr"")"),"doğum kanalı")</f>
        <v>doğum kanalı</v>
      </c>
    </row>
    <row r="1003">
      <c r="A1003" s="3" t="s">
        <v>1003</v>
      </c>
      <c r="B1003" s="4" t="str">
        <f>IFERROR(__xludf.DUMMYFUNCTION("GOOGLETRANSLATE(A1003,""nl"",""tr"")"),"kanal")</f>
        <v>kanal</v>
      </c>
    </row>
    <row r="1004">
      <c r="A1004" s="3" t="s">
        <v>1004</v>
      </c>
      <c r="B1004" s="4" t="str">
        <f>IFERROR(__xludf.DUMMYFUNCTION("GOOGLETRANSLATE(A1004,""nl"",""tr"")"),"kök kanalı")</f>
        <v>kök kanalı</v>
      </c>
    </row>
    <row r="1005">
      <c r="A1005" s="3" t="s">
        <v>1005</v>
      </c>
      <c r="B1005" s="4" t="str">
        <f>IFERROR(__xludf.DUMMYFUNCTION("GOOGLETRANSLATE(A1005,""nl"",""tr"")"),"Arama Robotu")</f>
        <v>Arama Robotu</v>
      </c>
    </row>
    <row r="1006">
      <c r="A1006" s="3" t="s">
        <v>1006</v>
      </c>
      <c r="B1006" s="4" t="str">
        <f>IFERROR(__xludf.DUMMYFUNCTION("GOOGLETRANSLATE(A1006,""nl"",""tr"")"),"robot arabası")</f>
        <v>robot arabası</v>
      </c>
    </row>
    <row r="1007">
      <c r="A1007" s="3" t="s">
        <v>1007</v>
      </c>
      <c r="B1007" s="4" t="str">
        <f>IFERROR(__xludf.DUMMYFUNCTION("GOOGLETRANSLATE(A1007,""nl"",""tr"")"),"robot kolu")</f>
        <v>robot kolu</v>
      </c>
    </row>
    <row r="1008">
      <c r="A1008" s="3" t="s">
        <v>1008</v>
      </c>
      <c r="B1008" s="4" t="str">
        <f>IFERROR(__xludf.DUMMYFUNCTION("GOOGLETRANSLATE(A1008,""nl"",""tr"")"),"kağıt hamuru")</f>
        <v>kağıt hamuru</v>
      </c>
    </row>
    <row r="1009">
      <c r="A1009" s="3" t="s">
        <v>1009</v>
      </c>
      <c r="B1009" s="4" t="str">
        <f>IFERROR(__xludf.DUMMYFUNCTION("GOOGLETRANSLATE(A1009,""nl"",""tr"")"),"Papenhoven")</f>
        <v>Papenhoven</v>
      </c>
    </row>
    <row r="1010">
      <c r="A1010" s="3" t="s">
        <v>1010</v>
      </c>
      <c r="B1010" s="4" t="str">
        <f>IFERROR(__xludf.DUMMYFUNCTION("GOOGLETRANSLATE(A1010,""nl"",""tr"")"),"papenhoer")</f>
        <v>papenhoer</v>
      </c>
    </row>
    <row r="1011">
      <c r="A1011" s="3" t="s">
        <v>1011</v>
      </c>
      <c r="B1011" s="4" t="str">
        <f>IFERROR(__xludf.DUMMYFUNCTION("GOOGLETRANSLATE(A1011,""nl"",""tr"")"),"regiolect")</f>
        <v>regiolect</v>
      </c>
    </row>
    <row r="1012">
      <c r="A1012" s="3" t="s">
        <v>1012</v>
      </c>
      <c r="B1012" s="4" t="str">
        <f>IFERROR(__xludf.DUMMYFUNCTION("GOOGLETRANSLATE(A1012,""nl"",""tr"")"),"diyalektoloji")</f>
        <v>diyalektoloji</v>
      </c>
    </row>
    <row r="1013">
      <c r="A1013" s="3" t="s">
        <v>1013</v>
      </c>
      <c r="B1013" s="4" t="str">
        <f>IFERROR(__xludf.DUMMYFUNCTION("GOOGLETRANSLATE(A1013,""nl"",""tr"")"),"lehçe")</f>
        <v>lehçe</v>
      </c>
    </row>
    <row r="1014">
      <c r="A1014" s="3" t="s">
        <v>1014</v>
      </c>
      <c r="B1014" s="4" t="str">
        <f>IFERROR(__xludf.DUMMYFUNCTION("GOOGLETRANSLATE(A1014,""nl"",""tr"")"),"barbarca")</f>
        <v>barbarca</v>
      </c>
    </row>
    <row r="1015">
      <c r="A1015" s="3" t="s">
        <v>1015</v>
      </c>
      <c r="B1015" s="4" t="str">
        <f>IFERROR(__xludf.DUMMYFUNCTION("GOOGLETRANSLATE(A1015,""nl"",""tr"")"),"barbarlık")</f>
        <v>barbarlık</v>
      </c>
    </row>
    <row r="1016">
      <c r="A1016" s="3" t="s">
        <v>1016</v>
      </c>
      <c r="B1016" s="4" t="str">
        <f>IFERROR(__xludf.DUMMYFUNCTION("GOOGLETRANSLATE(A1016,""nl"",""tr"")"),"barbar")</f>
        <v>barbar</v>
      </c>
    </row>
    <row r="1017">
      <c r="A1017" s="3" t="s">
        <v>1017</v>
      </c>
      <c r="B1017" s="4" t="str">
        <f>IFERROR(__xludf.DUMMYFUNCTION("GOOGLETRANSLATE(A1017,""nl"",""tr"")"),"Kültür -Barbarable")</f>
        <v>Kültür -Barbarable</v>
      </c>
    </row>
    <row r="1018">
      <c r="A1018" s="3" t="s">
        <v>1018</v>
      </c>
      <c r="B1018" s="4" t="str">
        <f>IFERROR(__xludf.DUMMYFUNCTION("GOOGLETRANSLATE(A1018,""nl"",""tr"")"),"tüfek")</f>
        <v>tüfek</v>
      </c>
    </row>
    <row r="1019">
      <c r="A1019" s="3" t="s">
        <v>1019</v>
      </c>
      <c r="B1019" s="4" t="str">
        <f>IFERROR(__xludf.DUMMYFUNCTION("GOOGLETRANSLATE(A1019,""nl"",""tr"")"),"boksör")</f>
        <v>boksör</v>
      </c>
    </row>
    <row r="1020">
      <c r="A1020" s="3" t="s">
        <v>1020</v>
      </c>
      <c r="B1020" s="4" t="str">
        <f>IFERROR(__xludf.DUMMYFUNCTION("GOOGLETRANSLATE(A1020,""nl"",""tr"")"),"Kutu")</f>
        <v>Kutu</v>
      </c>
    </row>
    <row r="1021">
      <c r="A1021" s="3" t="s">
        <v>1021</v>
      </c>
      <c r="B1021" s="4" t="str">
        <f>IFERROR(__xludf.DUMMYFUNCTION("GOOGLETRANSLATE(A1021,""nl"",""tr"")"),"Kutu")</f>
        <v>Kutu</v>
      </c>
    </row>
    <row r="1022">
      <c r="A1022" s="3" t="s">
        <v>1022</v>
      </c>
      <c r="B1022" s="4" t="str">
        <f>IFERROR(__xludf.DUMMYFUNCTION("GOOGLETRANSLATE(A1022,""nl"",""tr"")"),"sıralama ağacı")</f>
        <v>sıralama ağacı</v>
      </c>
    </row>
    <row r="1023">
      <c r="A1023" s="3" t="s">
        <v>1023</v>
      </c>
      <c r="B1023" s="4" t="str">
        <f>IFERROR(__xludf.DUMMYFUNCTION("GOOGLETRANSLATE(A1023,""nl"",""tr"")"),"hava silahı")</f>
        <v>hava silahı</v>
      </c>
    </row>
    <row r="1024">
      <c r="A1024" s="3" t="s">
        <v>1024</v>
      </c>
      <c r="B1024" s="4" t="str">
        <f>IFERROR(__xludf.DUMMYFUNCTION("GOOGLETRANSLATE(A1024,""nl"",""tr"")"),"sinyal")</f>
        <v>sinyal</v>
      </c>
    </row>
    <row r="1025">
      <c r="A1025" s="3" t="s">
        <v>1025</v>
      </c>
      <c r="B1025" s="4" t="str">
        <f>IFERROR(__xludf.DUMMYFUNCTION("GOOGLETRANSLATE(A1025,""nl"",""tr"")"),"sinyal")</f>
        <v>sinyal</v>
      </c>
    </row>
    <row r="1026">
      <c r="A1026" s="3" t="s">
        <v>1026</v>
      </c>
      <c r="B1026" s="4" t="str">
        <f>IFERROR(__xludf.DUMMYFUNCTION("GOOGLETRANSLATE(A1026,""nl"",""tr"")"),"kutsamak")</f>
        <v>kutsamak</v>
      </c>
    </row>
    <row r="1027">
      <c r="A1027" s="3" t="s">
        <v>1027</v>
      </c>
      <c r="B1027" s="4" t="str">
        <f>IFERROR(__xludf.DUMMYFUNCTION("GOOGLETRANSLATE(A1027,""nl"",""tr"")"),"nimet")</f>
        <v>nimet</v>
      </c>
    </row>
    <row r="1028">
      <c r="A1028" s="3" t="s">
        <v>1028</v>
      </c>
      <c r="B1028" s="4" t="str">
        <f>IFERROR(__xludf.DUMMYFUNCTION("GOOGLETRANSLATE(A1028,""nl"",""tr"")"),"Acil Durum Sinyali")</f>
        <v>Acil Durum Sinyali</v>
      </c>
    </row>
    <row r="1029">
      <c r="A1029" s="3" t="s">
        <v>1029</v>
      </c>
      <c r="B1029" s="4" t="str">
        <f>IFERROR(__xludf.DUMMYFUNCTION("GOOGLETRANSLATE(A1029,""nl"",""tr"")"),"ateş")</f>
        <v>ateş</v>
      </c>
    </row>
    <row r="1030">
      <c r="A1030" s="3" t="s">
        <v>1030</v>
      </c>
      <c r="B1030" s="4" t="str">
        <f>IFERROR(__xludf.DUMMYFUNCTION("GOOGLETRANSLATE(A1030,""nl"",""tr"")"),"çekip gitmek")</f>
        <v>çekip gitmek</v>
      </c>
    </row>
    <row r="1031">
      <c r="A1031" s="3" t="s">
        <v>1031</v>
      </c>
      <c r="B1031" s="4" t="str">
        <f>IFERROR(__xludf.DUMMYFUNCTION("GOOGLETRANSLATE(A1031,""nl"",""tr"")"),"yan etki")</f>
        <v>yan etki</v>
      </c>
    </row>
    <row r="1032">
      <c r="A1032" s="3" t="s">
        <v>1032</v>
      </c>
      <c r="B1032" s="4" t="str">
        <f>IFERROR(__xludf.DUMMYFUNCTION("GOOGLETRANSLATE(A1032,""nl"",""tr"")"),"Efekt")</f>
        <v>Efekt</v>
      </c>
    </row>
    <row r="1033">
      <c r="A1033" s="3" t="s">
        <v>1033</v>
      </c>
      <c r="B1033" s="4" t="str">
        <f>IFERROR(__xludf.DUMMYFUNCTION("GOOGLETRANSLATE(A1033,""nl"",""tr"")"),"payda")</f>
        <v>payda</v>
      </c>
    </row>
    <row r="1034">
      <c r="A1034" s="3" t="s">
        <v>1034</v>
      </c>
      <c r="B1034" s="4" t="str">
        <f>IFERROR(__xludf.DUMMYFUNCTION("GOOGLETRANSLATE(A1034,""nl"",""tr"")"),"sera etkisi")</f>
        <v>sera etkisi</v>
      </c>
    </row>
    <row r="1035">
      <c r="A1035" s="3" t="s">
        <v>1035</v>
      </c>
      <c r="B1035" s="4" t="str">
        <f>IFERROR(__xludf.DUMMYFUNCTION("GOOGLETRANSLATE(A1035,""nl"",""tr"")"),"Borsa")</f>
        <v>Borsa</v>
      </c>
    </row>
    <row r="1036">
      <c r="A1036" s="3" t="s">
        <v>1036</v>
      </c>
      <c r="B1036" s="4" t="str">
        <f>IFERROR(__xludf.DUMMYFUNCTION("GOOGLETRANSLATE(A1036,""nl"",""tr"")"),"Kartopu etkisi")</f>
        <v>Kartopu etkisi</v>
      </c>
    </row>
    <row r="1037">
      <c r="A1037" s="3" t="s">
        <v>1037</v>
      </c>
      <c r="B1037" s="4" t="str">
        <f>IFERROR(__xludf.DUMMYFUNCTION("GOOGLETRANSLATE(A1037,""nl"",""tr"")"),"lokomotif")</f>
        <v>lokomotif</v>
      </c>
    </row>
    <row r="1038">
      <c r="A1038" s="3" t="s">
        <v>1038</v>
      </c>
      <c r="B1038" s="4" t="str">
        <f>IFERROR(__xludf.DUMMYFUNCTION("GOOGLETRANSLATE(A1038,""nl"",""tr"")"),"emretmek")</f>
        <v>emretmek</v>
      </c>
    </row>
    <row r="1039">
      <c r="A1039" s="3" t="s">
        <v>1039</v>
      </c>
      <c r="B1039" s="4" t="str">
        <f>IFERROR(__xludf.DUMMYFUNCTION("GOOGLETRANSLATE(A1039,""nl"",""tr"")"),"ajan")</f>
        <v>ajan</v>
      </c>
    </row>
    <row r="1040">
      <c r="A1040" s="3" t="s">
        <v>1040</v>
      </c>
      <c r="B1040" s="4" t="str">
        <f>IFERROR(__xludf.DUMMYFUNCTION("GOOGLETRANSLATE(A1040,""nl"",""tr"")"),"Ajans")</f>
        <v>Ajans</v>
      </c>
    </row>
    <row r="1041">
      <c r="A1041" s="3" t="s">
        <v>1041</v>
      </c>
      <c r="B1041" s="4" t="str">
        <f>IFERROR(__xludf.DUMMYFUNCTION("GOOGLETRANSLATE(A1041,""nl"",""tr"")"),"polis memuru")</f>
        <v>polis memuru</v>
      </c>
    </row>
    <row r="1042">
      <c r="A1042" s="3" t="s">
        <v>1042</v>
      </c>
      <c r="B1042" s="4" t="str">
        <f>IFERROR(__xludf.DUMMYFUNCTION("GOOGLETRANSLATE(A1042,""nl"",""tr"")"),"Çift -Agent")</f>
        <v>Çift -Agent</v>
      </c>
    </row>
    <row r="1043">
      <c r="A1043" s="3" t="s">
        <v>1043</v>
      </c>
      <c r="B1043" s="4" t="str">
        <f>IFERROR(__xludf.DUMMYFUNCTION("GOOGLETRANSLATE(A1043,""nl"",""tr"")"),"topluluk memuru")</f>
        <v>topluluk memuru</v>
      </c>
    </row>
    <row r="1044">
      <c r="A1044" s="3" t="s">
        <v>1044</v>
      </c>
      <c r="B1044" s="4" t="str">
        <f>IFERROR(__xludf.DUMMYFUNCTION("GOOGLETRANSLATE(A1044,""nl"",""tr"")"),"sergi acentesi")</f>
        <v>sergi acentesi</v>
      </c>
    </row>
    <row r="1045">
      <c r="A1045" s="3" t="s">
        <v>1045</v>
      </c>
      <c r="B1045" s="4" t="str">
        <f>IFERROR(__xludf.DUMMYFUNCTION("GOOGLETRANSLATE(A1045,""nl"",""tr"")"),"Ajans")</f>
        <v>Ajans</v>
      </c>
    </row>
    <row r="1046">
      <c r="A1046" s="3" t="s">
        <v>1046</v>
      </c>
      <c r="B1046" s="4" t="str">
        <f>IFERROR(__xludf.DUMMYFUNCTION("GOOGLETRANSLATE(A1046,""nl"",""tr"")"),"sigorta acentası")</f>
        <v>sigorta acentası</v>
      </c>
    </row>
    <row r="1047">
      <c r="A1047" s="3" t="s">
        <v>1047</v>
      </c>
      <c r="B1047" s="4" t="str">
        <f>IFERROR(__xludf.DUMMYFUNCTION("GOOGLETRANSLATE(A1047,""nl"",""tr"")"),"seyahat acentesi")</f>
        <v>seyahat acentesi</v>
      </c>
    </row>
    <row r="1048">
      <c r="A1048" s="3" t="s">
        <v>1048</v>
      </c>
      <c r="B1048" s="4" t="str">
        <f>IFERROR(__xludf.DUMMYFUNCTION("GOOGLETRANSLATE(A1048,""nl"",""tr"")"),"ajan")</f>
        <v>ajan</v>
      </c>
    </row>
    <row r="1049">
      <c r="A1049" s="3" t="s">
        <v>1049</v>
      </c>
      <c r="B1049" s="4" t="str">
        <f>IFERROR(__xludf.DUMMYFUNCTION("GOOGLETRANSLATE(A1049,""nl"",""tr"")"),"döşeme")</f>
        <v>döşeme</v>
      </c>
    </row>
    <row r="1050">
      <c r="A1050" s="3" t="s">
        <v>1050</v>
      </c>
      <c r="B1050" s="4" t="str">
        <f>IFERROR(__xludf.DUMMYFUNCTION("GOOGLETRANSLATE(A1050,""nl"",""tr"")"),"brüt")</f>
        <v>brüt</v>
      </c>
    </row>
    <row r="1051">
      <c r="A1051" s="3" t="s">
        <v>1051</v>
      </c>
      <c r="B1051" s="4" t="str">
        <f>IFERROR(__xludf.DUMMYFUNCTION("GOOGLETRANSLATE(A1051,""nl"",""tr"")"),"oekonomi")</f>
        <v>oekonomi</v>
      </c>
    </row>
    <row r="1052">
      <c r="A1052" s="3" t="s">
        <v>1052</v>
      </c>
      <c r="B1052" s="4" t="str">
        <f>IFERROR(__xludf.DUMMYFUNCTION("GOOGLETRANSLATE(A1052,""nl"",""tr"")"),"ekonomi")</f>
        <v>ekonomi</v>
      </c>
    </row>
    <row r="1053">
      <c r="A1053" s="3" t="s">
        <v>1053</v>
      </c>
      <c r="B1053" s="4" t="str">
        <f>IFERROR(__xludf.DUMMYFUNCTION("GOOGLETRANSLATE(A1053,""nl"",""tr"")"),"ekonomik")</f>
        <v>ekonomik</v>
      </c>
    </row>
    <row r="1054">
      <c r="A1054" s="3" t="s">
        <v>1054</v>
      </c>
      <c r="B1054" s="4" t="str">
        <f>IFERROR(__xludf.DUMMYFUNCTION("GOOGLETRANSLATE(A1054,""nl"",""tr"")"),"Teklif -Economy")</f>
        <v>Teklif -Economy</v>
      </c>
    </row>
    <row r="1055">
      <c r="A1055" s="3" t="s">
        <v>1055</v>
      </c>
      <c r="B1055" s="4" t="str">
        <f>IFERROR(__xludf.DUMMYFUNCTION("GOOGLETRANSLATE(A1055,""nl"",""tr"")"),"Plan Ekonomisi")</f>
        <v>Plan Ekonomisi</v>
      </c>
    </row>
    <row r="1056">
      <c r="A1056" s="3" t="s">
        <v>1056</v>
      </c>
      <c r="B1056" s="4" t="str">
        <f>IFERROR(__xludf.DUMMYFUNCTION("GOOGLETRANSLATE(A1056,""nl"",""tr"")"),"Bisiklet Ekonomisi")</f>
        <v>Bisiklet Ekonomisi</v>
      </c>
    </row>
    <row r="1057">
      <c r="A1057" s="3" t="s">
        <v>1057</v>
      </c>
      <c r="B1057" s="4" t="str">
        <f>IFERROR(__xludf.DUMMYFUNCTION("GOOGLETRANSLATE(A1057,""nl"",""tr"")"),"Dünya Ekonomisi")</f>
        <v>Dünya Ekonomisi</v>
      </c>
    </row>
    <row r="1058">
      <c r="A1058" s="3" t="s">
        <v>1058</v>
      </c>
      <c r="B1058" s="4" t="str">
        <f>IFERROR(__xludf.DUMMYFUNCTION("GOOGLETRANSLATE(A1058,""nl"",""tr"")"),"bir buçuk metre ekonomi")</f>
        <v>bir buçuk metre ekonomi</v>
      </c>
    </row>
    <row r="1059">
      <c r="A1059" s="3" t="s">
        <v>1059</v>
      </c>
      <c r="B1059" s="4" t="str">
        <f>IFERROR(__xludf.DUMMYFUNCTION("GOOGLETRANSLATE(A1059,""nl"",""tr"")"),"Paylaşım ekonomisi")</f>
        <v>Paylaşım ekonomisi</v>
      </c>
    </row>
    <row r="1060">
      <c r="A1060" s="3" t="s">
        <v>1060</v>
      </c>
      <c r="B1060" s="4" t="str">
        <f>IFERROR(__xludf.DUMMYFUNCTION("GOOGLETRANSLATE(A1060,""nl"",""tr"")"),"çakal")</f>
        <v>çakal</v>
      </c>
    </row>
    <row r="1061">
      <c r="A1061" s="3" t="s">
        <v>1061</v>
      </c>
      <c r="B1061" s="4" t="str">
        <f>IFERROR(__xludf.DUMMYFUNCTION("GOOGLETRANSLATE(A1061,""nl"",""tr"")"),"agorafobi")</f>
        <v>agorafobi</v>
      </c>
    </row>
    <row r="1062">
      <c r="A1062" s="3" t="s">
        <v>1062</v>
      </c>
      <c r="B1062" s="4" t="str">
        <f>IFERROR(__xludf.DUMMYFUNCTION("GOOGLETRANSLATE(A1062,""nl"",""tr"")"),"yarımküre")</f>
        <v>yarımküre</v>
      </c>
    </row>
    <row r="1063">
      <c r="A1063" s="3" t="s">
        <v>1063</v>
      </c>
      <c r="B1063" s="4" t="str">
        <f>IFERROR(__xludf.DUMMYFUNCTION("GOOGLETRANSLATE(A1063,""nl"",""tr"")"),"çekilmek")</f>
        <v>çekilmek</v>
      </c>
    </row>
    <row r="1064">
      <c r="A1064" s="3" t="s">
        <v>1064</v>
      </c>
      <c r="B1064" s="4" t="str">
        <f>IFERROR(__xludf.DUMMYFUNCTION("GOOGLETRANSLATE(A1064,""nl"",""tr"")"),"tur")</f>
        <v>tur</v>
      </c>
    </row>
    <row r="1065">
      <c r="A1065" s="3" t="s">
        <v>1065</v>
      </c>
      <c r="B1065" s="4" t="str">
        <f>IFERROR(__xludf.DUMMYFUNCTION("GOOGLETRANSLATE(A1065,""nl"",""tr"")"),"uzun boylu")</f>
        <v>uzun boylu</v>
      </c>
    </row>
    <row r="1066">
      <c r="A1066" s="3" t="s">
        <v>1066</v>
      </c>
      <c r="B1066" s="4" t="str">
        <f>IFERROR(__xludf.DUMMYFUNCTION("GOOGLETRANSLATE(A1066,""nl"",""tr"")"),"etrafında")</f>
        <v>etrafında</v>
      </c>
    </row>
    <row r="1067">
      <c r="A1067" s="3" t="s">
        <v>1067</v>
      </c>
      <c r="B1067" s="4" t="str">
        <f>IFERROR(__xludf.DUMMYFUNCTION("GOOGLETRANSLATE(A1067,""nl"",""tr"")"),"tur")</f>
        <v>tur</v>
      </c>
    </row>
    <row r="1068">
      <c r="A1068" s="3" t="s">
        <v>1068</v>
      </c>
      <c r="B1068" s="4" t="str">
        <f>IFERROR(__xludf.DUMMYFUNCTION("GOOGLETRANSLATE(A1068,""nl"",""tr"")"),"busty")</f>
        <v>busty</v>
      </c>
    </row>
    <row r="1069">
      <c r="A1069" s="3" t="s">
        <v>1069</v>
      </c>
      <c r="B1069" s="4" t="str">
        <f>IFERROR(__xludf.DUMMYFUNCTION("GOOGLETRANSLATE(A1069,""nl"",""tr"")"),"takılmak")</f>
        <v>takılmak</v>
      </c>
    </row>
    <row r="1070">
      <c r="A1070" s="3" t="s">
        <v>1070</v>
      </c>
      <c r="B1070" s="4" t="str">
        <f>IFERROR(__xludf.DUMMYFUNCTION("GOOGLETRANSLATE(A1070,""nl"",""tr"")"),"ampul")</f>
        <v>ampul</v>
      </c>
    </row>
    <row r="1071">
      <c r="A1071" s="3" t="s">
        <v>1071</v>
      </c>
      <c r="B1071" s="4" t="str">
        <f>IFERROR(__xludf.DUMMYFUNCTION("GOOGLETRANSLATE(A1071,""nl"",""tr"")"),"dolaşmak")</f>
        <v>dolaşmak</v>
      </c>
    </row>
    <row r="1072">
      <c r="A1072" s="3" t="s">
        <v>1072</v>
      </c>
      <c r="B1072" s="4" t="str">
        <f>IFERROR(__xludf.DUMMYFUNCTION("GOOGLETRANSLATE(A1072,""nl"",""tr"")"),"yuvarlak odun")</f>
        <v>yuvarlak odun</v>
      </c>
    </row>
    <row r="1073">
      <c r="A1073" s="3" t="s">
        <v>1073</v>
      </c>
      <c r="B1073" s="4" t="str">
        <f>IFERROR(__xludf.DUMMYFUNCTION("GOOGLETRANSLATE(A1073,""nl"",""tr"")"),"gelmek")</f>
        <v>gelmek</v>
      </c>
    </row>
    <row r="1074">
      <c r="A1074" s="3" t="s">
        <v>1074</v>
      </c>
      <c r="B1074" s="4" t="str">
        <f>IFERROR(__xludf.DUMMYFUNCTION("GOOGLETRANSLATE(A1074,""nl"",""tr"")"),"yuvarlak kemer")</f>
        <v>yuvarlak kemer</v>
      </c>
    </row>
    <row r="1075">
      <c r="A1075" s="3" t="s">
        <v>1075</v>
      </c>
      <c r="B1075" s="4" t="str">
        <f>IFERROR(__xludf.DUMMYFUNCTION("GOOGLETRANSLATE(A1075,""nl"",""tr"")"),"yuvarlama noktası")</f>
        <v>yuvarlama noktası</v>
      </c>
    </row>
    <row r="1076">
      <c r="A1076" s="3" t="s">
        <v>1076</v>
      </c>
      <c r="B1076" s="4" t="str">
        <f>IFERROR(__xludf.DUMMYFUNCTION("GOOGLETRANSLATE(A1076,""nl"",""tr"")"),"oyuk")</f>
        <v>oyuk</v>
      </c>
    </row>
    <row r="1077">
      <c r="A1077" s="3" t="s">
        <v>1077</v>
      </c>
      <c r="B1077" s="4" t="str">
        <f>IFERROR(__xludf.DUMMYFUNCTION("GOOGLETRANSLATE(A1077,""nl"",""tr"")"),"yuvarlak alan")</f>
        <v>yuvarlak alan</v>
      </c>
    </row>
    <row r="1078">
      <c r="A1078" s="3" t="s">
        <v>1078</v>
      </c>
      <c r="B1078" s="4" t="str">
        <f>IFERROR(__xludf.DUMMYFUNCTION("GOOGLETRANSLATE(A1078,""nl"",""tr"")"),"dolaşmak")</f>
        <v>dolaşmak</v>
      </c>
    </row>
    <row r="1079">
      <c r="A1079" s="3" t="s">
        <v>1079</v>
      </c>
      <c r="B1079" s="4" t="str">
        <f>IFERROR(__xludf.DUMMYFUNCTION("GOOGLETRANSLATE(A1079,""nl"",""tr"")"),"zil sesi")</f>
        <v>zil sesi</v>
      </c>
    </row>
    <row r="1080">
      <c r="A1080" s="3" t="s">
        <v>1080</v>
      </c>
      <c r="B1080" s="4" t="str">
        <f>IFERROR(__xludf.DUMMYFUNCTION("GOOGLETRANSLATE(A1080,""nl"",""tr"")"),"yuvarlak kurdu")</f>
        <v>yuvarlak kurdu</v>
      </c>
    </row>
    <row r="1081">
      <c r="A1081" s="3" t="s">
        <v>1081</v>
      </c>
      <c r="B1081" s="4" t="str">
        <f>IFERROR(__xludf.DUMMYFUNCTION("GOOGLETRANSLATE(A1081,""nl"",""tr"")"),"Sayın")</f>
        <v>Sayın</v>
      </c>
    </row>
    <row r="1082">
      <c r="A1082" s="3" t="s">
        <v>1082</v>
      </c>
      <c r="B1082" s="4" t="str">
        <f>IFERROR(__xludf.DUMMYFUNCTION("GOOGLETRANSLATE(A1082,""nl"",""tr"")"),"Bayan")</f>
        <v>Bayan</v>
      </c>
    </row>
    <row r="1083">
      <c r="A1083" s="3" t="s">
        <v>1083</v>
      </c>
      <c r="B1083" s="4" t="str">
        <f>IFERROR(__xludf.DUMMYFUNCTION("GOOGLETRANSLATE(A1083,""nl"",""tr"")"),"Sayın")</f>
        <v>Sayın</v>
      </c>
    </row>
    <row r="1084">
      <c r="A1084" s="3" t="s">
        <v>1084</v>
      </c>
      <c r="B1084" s="4" t="str">
        <f>IFERROR(__xludf.DUMMYFUNCTION("GOOGLETRANSLATE(A1084,""nl"",""tr"")"),"madenci")</f>
        <v>madenci</v>
      </c>
    </row>
    <row r="1085">
      <c r="A1085" s="3" t="s">
        <v>1085</v>
      </c>
      <c r="B1085" s="4" t="str">
        <f>IFERROR(__xludf.DUMMYFUNCTION("GOOGLETRANSLATE(A1085,""nl"",""tr"")"),"madencilik")</f>
        <v>madencilik</v>
      </c>
    </row>
    <row r="1086">
      <c r="A1086" s="3" t="s">
        <v>1086</v>
      </c>
      <c r="B1086" s="4" t="str">
        <f>IFERROR(__xludf.DUMMYFUNCTION("GOOGLETRANSLATE(A1086,""nl"",""tr"")"),"kömür madeni")</f>
        <v>kömür madeni</v>
      </c>
    </row>
    <row r="1087">
      <c r="A1087" s="3" t="s">
        <v>1087</v>
      </c>
      <c r="B1087" s="4" t="str">
        <f>IFERROR(__xludf.DUMMYFUNCTION("GOOGLETRANSLATE(A1087,""nl"",""tr"")"),"şaft")</f>
        <v>şaft</v>
      </c>
    </row>
    <row r="1088">
      <c r="A1088" s="3" t="s">
        <v>1088</v>
      </c>
      <c r="B1088" s="4" t="str">
        <f>IFERROR(__xludf.DUMMYFUNCTION("GOOGLETRANSLATE(A1088,""nl"",""tr"")"),"altın madeni")</f>
        <v>altın madeni</v>
      </c>
    </row>
    <row r="1089">
      <c r="A1089" s="3" t="s">
        <v>1089</v>
      </c>
      <c r="B1089" s="4" t="str">
        <f>IFERROR(__xludf.DUMMYFUNCTION("GOOGLETRANSLATE(A1089,""nl"",""tr"")"),"mayın")</f>
        <v>mayın</v>
      </c>
    </row>
    <row r="1090">
      <c r="A1090" s="3" t="s">
        <v>1090</v>
      </c>
      <c r="B1090" s="4" t="str">
        <f>IFERROR(__xludf.DUMMYFUNCTION("GOOGLETRANSLATE(A1090,""nl"",""tr"")"),"madencilik bölgesi")</f>
        <v>madencilik bölgesi</v>
      </c>
    </row>
    <row r="1091">
      <c r="A1091" s="3" t="s">
        <v>1091</v>
      </c>
      <c r="B1091" s="4" t="str">
        <f>IFERROR(__xludf.DUMMYFUNCTION("GOOGLETRANSLATE(A1091,""nl"",""tr"")"),"benim")</f>
        <v>benim</v>
      </c>
    </row>
    <row r="1092">
      <c r="A1092" s="3" t="s">
        <v>1092</v>
      </c>
      <c r="B1092" s="4" t="str">
        <f>IFERROR(__xludf.DUMMYFUNCTION("GOOGLETRANSLATE(A1092,""nl"",""tr"")"),"Yasam")</f>
        <v>Yasam</v>
      </c>
    </row>
    <row r="1093">
      <c r="A1093" s="3" t="s">
        <v>1093</v>
      </c>
      <c r="B1093" s="4" t="str">
        <f>IFERROR(__xludf.DUMMYFUNCTION("GOOGLETRANSLATE(A1093,""nl"",""tr"")"),"avcı")</f>
        <v>avcı</v>
      </c>
    </row>
    <row r="1094">
      <c r="A1094" s="3" t="s">
        <v>1094</v>
      </c>
      <c r="B1094" s="4" t="str">
        <f>IFERROR(__xludf.DUMMYFUNCTION("GOOGLETRANSLATE(A1094,""nl"",""tr"")"),"madencilik")</f>
        <v>madencilik</v>
      </c>
    </row>
    <row r="1095">
      <c r="A1095" s="3" t="s">
        <v>1095</v>
      </c>
      <c r="B1095" s="4" t="str">
        <f>IFERROR(__xludf.DUMMYFUNCTION("GOOGLETRANSLATE(A1095,""nl"",""tr"")"),"Mijnsteenberg")</f>
        <v>Mijnsteenberg</v>
      </c>
    </row>
    <row r="1096">
      <c r="A1096" s="3" t="s">
        <v>1096</v>
      </c>
      <c r="B1096" s="4" t="str">
        <f>IFERROR(__xludf.DUMMYFUNCTION("GOOGLETRANSLATE(A1096,""nl"",""tr"")"),"çakıl")</f>
        <v>çakıl</v>
      </c>
    </row>
    <row r="1097">
      <c r="A1097" s="3" t="s">
        <v>1097</v>
      </c>
      <c r="B1097" s="4" t="str">
        <f>IFERROR(__xludf.DUMMYFUNCTION("GOOGLETRANSLATE(A1097,""nl"",""tr"")"),"aynen")</f>
        <v>aynen</v>
      </c>
    </row>
    <row r="1098">
      <c r="A1098" s="3" t="s">
        <v>1098</v>
      </c>
      <c r="B1098" s="4" t="str">
        <f>IFERROR(__xludf.DUMMYFUNCTION("GOOGLETRANSLATE(A1098,""nl"",""tr"")"),"deniz madeni")</f>
        <v>deniz madeni</v>
      </c>
    </row>
    <row r="1099">
      <c r="A1099" s="3" t="s">
        <v>1099</v>
      </c>
      <c r="B1099" s="4" t="str">
        <f>IFERROR(__xludf.DUMMYFUNCTION("GOOGLETRANSLATE(A1099,""nl"",""tr"")"),"tuz madeni")</f>
        <v>tuz madeni</v>
      </c>
    </row>
    <row r="1100">
      <c r="A1100" s="3" t="s">
        <v>1100</v>
      </c>
      <c r="B1100" s="4" t="str">
        <f>IFERROR(__xludf.DUMMYFUNCTION("GOOGLETRANSLATE(A1100,""nl"",""tr"")"),"ütü")</f>
        <v>ütü</v>
      </c>
    </row>
    <row r="1101">
      <c r="A1101" s="3" t="s">
        <v>1101</v>
      </c>
      <c r="B1101" s="4" t="str">
        <f>IFERROR(__xludf.DUMMYFUNCTION("GOOGLETRANSLATE(A1101,""nl"",""tr"")"),"gümüş madeni")</f>
        <v>gümüş madeni</v>
      </c>
    </row>
    <row r="1102">
      <c r="A1102" s="3" t="s">
        <v>1102</v>
      </c>
      <c r="B1102" s="4" t="str">
        <f>IFERROR(__xludf.DUMMYFUNCTION("GOOGLETRANSLATE(A1102,""nl"",""tr"")"),"Elmas madeni")</f>
        <v>Elmas madeni</v>
      </c>
    </row>
    <row r="1103">
      <c r="A1103" s="3" t="s">
        <v>1103</v>
      </c>
      <c r="B1103" s="4" t="str">
        <f>IFERROR(__xludf.DUMMYFUNCTION("GOOGLETRANSLATE(A1103,""nl"",""tr"")"),"madencilik işçisi")</f>
        <v>madencilik işçisi</v>
      </c>
    </row>
    <row r="1104">
      <c r="A1104" s="3" t="s">
        <v>1104</v>
      </c>
      <c r="B1104" s="4" t="str">
        <f>IFERROR(__xludf.DUMMYFUNCTION("GOOGLETRANSLATE(A1104,""nl"",""tr"")"),"bakır")</f>
        <v>bakır</v>
      </c>
    </row>
    <row r="1105">
      <c r="A1105" s="3" t="s">
        <v>1105</v>
      </c>
      <c r="B1105" s="4" t="str">
        <f>IFERROR(__xludf.DUMMYFUNCTION("GOOGLETRANSLATE(A1105,""nl"",""tr"")"),"maden mühendisi")</f>
        <v>maden mühendisi</v>
      </c>
    </row>
    <row r="1106">
      <c r="A1106" s="3" t="s">
        <v>1106</v>
      </c>
      <c r="B1106" s="4" t="str">
        <f>IFERROR(__xludf.DUMMYFUNCTION("GOOGLETRANSLATE(A1106,""nl"",""tr"")"),"Mygas")</f>
        <v>Mygas</v>
      </c>
    </row>
    <row r="1107">
      <c r="A1107" s="3" t="s">
        <v>1107</v>
      </c>
      <c r="B1107" s="4" t="str">
        <f>IFERROR(__xludf.DUMMYFUNCTION("GOOGLETRANSLATE(A1107,""nl"",""tr"")"),"mayın ağacı")</f>
        <v>mayın ağacı</v>
      </c>
    </row>
    <row r="1108">
      <c r="A1108" s="3" t="s">
        <v>1108</v>
      </c>
      <c r="B1108" s="4" t="str">
        <f>IFERROR(__xludf.DUMMYFUNCTION("GOOGLETRANSLATE(A1108,""nl"",""tr"")"),"madencilik felaketi")</f>
        <v>madencilik felaketi</v>
      </c>
    </row>
    <row r="1109">
      <c r="A1109" s="3" t="s">
        <v>1109</v>
      </c>
      <c r="B1109" s="4" t="str">
        <f>IFERROR(__xludf.DUMMYFUNCTION("GOOGLETRANSLATE(A1109,""nl"",""tr"")"),"Kara mayını")</f>
        <v>Kara mayını</v>
      </c>
    </row>
    <row r="1110">
      <c r="A1110" s="3" t="s">
        <v>1110</v>
      </c>
      <c r="B1110" s="4" t="str">
        <f>IFERROR(__xludf.DUMMYFUNCTION("GOOGLETRANSLATE(A1110,""nl"",""tr"")"),"mayın tarlası")</f>
        <v>mayın tarlası</v>
      </c>
    </row>
    <row r="1111">
      <c r="A1111" s="3" t="s">
        <v>1111</v>
      </c>
      <c r="B1111" s="4" t="str">
        <f>IFERROR(__xludf.DUMMYFUNCTION("GOOGLETRANSLATE(A1111,""nl"",""tr"")"),"mayın arabası")</f>
        <v>mayın arabası</v>
      </c>
    </row>
    <row r="1112">
      <c r="A1112" s="3" t="s">
        <v>1112</v>
      </c>
      <c r="B1112" s="4" t="str">
        <f>IFERROR(__xludf.DUMMYFUNCTION("GOOGLETRANSLATE(A1112,""nl"",""tr"")"),"piramit çatısı")</f>
        <v>piramit çatısı</v>
      </c>
    </row>
    <row r="1113">
      <c r="A1113" s="3" t="s">
        <v>1113</v>
      </c>
      <c r="B1113" s="4" t="str">
        <f>IFERROR(__xludf.DUMMYFUNCTION("GOOGLETRANSLATE(A1113,""nl"",""tr"")"),"piramit sistemi")</f>
        <v>piramit sistemi</v>
      </c>
    </row>
    <row r="1114">
      <c r="A1114" s="3" t="s">
        <v>1114</v>
      </c>
      <c r="B1114" s="4" t="str">
        <f>IFERROR(__xludf.DUMMYFUNCTION("GOOGLETRANSLATE(A1114,""nl"",""tr"")"),"merdiven piramidi")</f>
        <v>merdiven piramidi</v>
      </c>
    </row>
    <row r="1115">
      <c r="A1115" s="3" t="s">
        <v>1115</v>
      </c>
      <c r="B1115" s="4" t="str">
        <f>IFERROR(__xludf.DUMMYFUNCTION("GOOGLETRANSLATE(A1115,""nl"",""tr"")"),"Trapiramid")</f>
        <v>Trapiramid</v>
      </c>
    </row>
    <row r="1116">
      <c r="A1116" s="3" t="s">
        <v>1116</v>
      </c>
      <c r="B1116" s="4" t="str">
        <f>IFERROR(__xludf.DUMMYFUNCTION("GOOGLETRANSLATE(A1116,""nl"",""tr"")"),"depo")</f>
        <v>depo</v>
      </c>
    </row>
    <row r="1117">
      <c r="A1117" s="3" t="s">
        <v>1117</v>
      </c>
      <c r="B1117" s="4" t="str">
        <f>IFERROR(__xludf.DUMMYFUNCTION("GOOGLETRANSLATE(A1117,""nl"",""tr"")"),"romantik")</f>
        <v>romantik</v>
      </c>
    </row>
    <row r="1118">
      <c r="A1118" s="3" t="s">
        <v>1118</v>
      </c>
      <c r="B1118" s="4" t="str">
        <f>IFERROR(__xludf.DUMMYFUNCTION("GOOGLETRANSLATE(A1118,""nl"",""tr"")"),"oksijen")</f>
        <v>oksijen</v>
      </c>
    </row>
    <row r="1119">
      <c r="A1119" s="3" t="s">
        <v>1119</v>
      </c>
      <c r="B1119" s="4" t="str">
        <f>IFERROR(__xludf.DUMMYFUNCTION("GOOGLETRANSLATE(A1119,""nl"",""tr"")"),"lale")</f>
        <v>lale</v>
      </c>
    </row>
    <row r="1120">
      <c r="A1120" s="3" t="s">
        <v>1120</v>
      </c>
      <c r="B1120" s="4" t="str">
        <f>IFERROR(__xludf.DUMMYFUNCTION("GOOGLETRANSLATE(A1120,""nl"",""tr"")"),"türban")</f>
        <v>türban</v>
      </c>
    </row>
    <row r="1121">
      <c r="A1121" s="3" t="s">
        <v>1121</v>
      </c>
      <c r="B1121" s="4" t="str">
        <f>IFERROR(__xludf.DUMMYFUNCTION("GOOGLETRANSLATE(A1121,""nl"",""tr"")"),"tulipbol")</f>
        <v>tulipbol</v>
      </c>
    </row>
    <row r="1122">
      <c r="A1122" s="3" t="s">
        <v>1122</v>
      </c>
      <c r="B1122" s="4" t="str">
        <f>IFERROR(__xludf.DUMMYFUNCTION("GOOGLETRANSLATE(A1122,""nl"",""tr"")"),"lale mani")</f>
        <v>lale mani</v>
      </c>
    </row>
    <row r="1123">
      <c r="A1123" s="3" t="s">
        <v>1123</v>
      </c>
      <c r="B1123" s="4" t="str">
        <f>IFERROR(__xludf.DUMMYFUNCTION("GOOGLETRANSLATE(A1123,""nl"",""tr"")"),"lale ağacı")</f>
        <v>lale ağacı</v>
      </c>
    </row>
    <row r="1124">
      <c r="A1124" s="3" t="s">
        <v>1124</v>
      </c>
      <c r="B1124" s="4" t="str">
        <f>IFERROR(__xludf.DUMMYFUNCTION("GOOGLETRANSLATE(A1124,""nl"",""tr"")"),"Lale -Madness")</f>
        <v>Lale -Madness</v>
      </c>
    </row>
    <row r="1125">
      <c r="A1125" s="3" t="s">
        <v>1125</v>
      </c>
      <c r="B1125" s="4" t="str">
        <f>IFERROR(__xludf.DUMMYFUNCTION("GOOGLETRANSLATE(A1125,""nl"",""tr"")"),"şablon")</f>
        <v>şablon</v>
      </c>
    </row>
    <row r="1126">
      <c r="A1126" s="3" t="s">
        <v>1126</v>
      </c>
      <c r="B1126" s="4" t="str">
        <f>IFERROR(__xludf.DUMMYFUNCTION("GOOGLETRANSLATE(A1126,""nl"",""tr"")"),"taramak")</f>
        <v>taramak</v>
      </c>
    </row>
    <row r="1127">
      <c r="A1127" s="3" t="s">
        <v>1127</v>
      </c>
      <c r="B1127" s="4" t="str">
        <f>IFERROR(__xludf.DUMMYFUNCTION("GOOGLETRANSLATE(A1127,""nl"",""tr"")"),"kırılma indisi")</f>
        <v>kırılma indisi</v>
      </c>
    </row>
    <row r="1128">
      <c r="A1128" s="3" t="s">
        <v>1128</v>
      </c>
      <c r="B1128" s="4" t="str">
        <f>IFERROR(__xludf.DUMMYFUNCTION("GOOGLETRANSLATE(A1128,""nl"",""tr"")"),"fiyat Endeksi")</f>
        <v>fiyat Endeksi</v>
      </c>
    </row>
    <row r="1129">
      <c r="A1129" s="3" t="s">
        <v>1129</v>
      </c>
      <c r="B1129" s="4" t="str">
        <f>IFERROR(__xludf.DUMMYFUNCTION("GOOGLETRANSLATE(A1129,""nl"",""tr"")"),"belirsiz")</f>
        <v>belirsiz</v>
      </c>
    </row>
    <row r="1130">
      <c r="A1130" s="3" t="s">
        <v>1130</v>
      </c>
      <c r="B1130" s="4" t="str">
        <f>IFERROR(__xludf.DUMMYFUNCTION("GOOGLETRANSLATE(A1130,""nl"",""tr"")"),"güvenlik")</f>
        <v>güvenlik</v>
      </c>
    </row>
    <row r="1131">
      <c r="A1131" s="3" t="s">
        <v>1131</v>
      </c>
      <c r="B1131" s="4" t="str">
        <f>IFERROR(__xludf.DUMMYFUNCTION("GOOGLETRANSLATE(A1131,""nl"",""tr"")"),"victora")</f>
        <v>victora</v>
      </c>
    </row>
    <row r="1132">
      <c r="A1132" s="3" t="s">
        <v>1132</v>
      </c>
      <c r="B1132" s="4" t="str">
        <f>IFERROR(__xludf.DUMMYFUNCTION("GOOGLETRANSLATE(A1132,""nl"",""tr"")"),"kendine güvenen")</f>
        <v>kendine güvenen</v>
      </c>
    </row>
    <row r="1133">
      <c r="A1133" s="3" t="s">
        <v>1133</v>
      </c>
      <c r="B1133" s="4" t="str">
        <f>IFERROR(__xludf.DUMMYFUNCTION("GOOGLETRANSLATE(A1133,""nl"",""tr"")"),"teminat")</f>
        <v>teminat</v>
      </c>
    </row>
    <row r="1134">
      <c r="A1134" s="3" t="s">
        <v>1134</v>
      </c>
      <c r="B1134" s="4" t="str">
        <f>IFERROR(__xludf.DUMMYFUNCTION("GOOGLETRANSLATE(A1134,""nl"",""tr"")"),"güvenli")</f>
        <v>güvenli</v>
      </c>
    </row>
    <row r="1135">
      <c r="A1135" s="3" t="s">
        <v>1135</v>
      </c>
      <c r="B1135" s="4" t="str">
        <f>IFERROR(__xludf.DUMMYFUNCTION("GOOGLETRANSLATE(A1135,""nl"",""tr"")"),"Baştan sona")</f>
        <v>Baştan sona</v>
      </c>
    </row>
    <row r="1136">
      <c r="A1136" s="3" t="s">
        <v>1136</v>
      </c>
      <c r="B1136" s="4" t="str">
        <f>IFERROR(__xludf.DUMMYFUNCTION("GOOGLETRANSLATE(A1136,""nl"",""tr"")"),"kereviz")</f>
        <v>kereviz</v>
      </c>
    </row>
    <row r="1137">
      <c r="A1137" s="3" t="s">
        <v>1137</v>
      </c>
      <c r="B1137" s="4" t="str">
        <f>IFERROR(__xludf.DUMMYFUNCTION("GOOGLETRANSLATE(A1137,""nl"",""tr"")"),"kereviz")</f>
        <v>kereviz</v>
      </c>
    </row>
    <row r="1138">
      <c r="A1138" s="3" t="s">
        <v>1138</v>
      </c>
      <c r="B1138" s="4" t="str">
        <f>IFERROR(__xludf.DUMMYFUNCTION("GOOGLETRANSLATE(A1138,""nl"",""tr"")"),"Rijksdaalder")</f>
        <v>Rijksdaalder</v>
      </c>
    </row>
    <row r="1139">
      <c r="A1139" s="3" t="s">
        <v>1139</v>
      </c>
      <c r="B1139" s="4" t="str">
        <f>IFERROR(__xludf.DUMMYFUNCTION("GOOGLETRANSLATE(A1139,""nl"",""tr"")"),"dolar")</f>
        <v>dolar</v>
      </c>
    </row>
    <row r="1140">
      <c r="A1140" s="3" t="s">
        <v>1140</v>
      </c>
      <c r="B1140" s="4" t="str">
        <f>IFERROR(__xludf.DUMMYFUNCTION("GOOGLETRANSLATE(A1140,""nl"",""tr"")"),"Lional")</f>
        <v>Lional</v>
      </c>
    </row>
    <row r="1141">
      <c r="A1141" s="3" t="s">
        <v>1141</v>
      </c>
      <c r="B1141" s="4" t="str">
        <f>IFERROR(__xludf.DUMMYFUNCTION("GOOGLETRANSLATE(A1141,""nl"",""tr"")"),"roket marul")</f>
        <v>roket marul</v>
      </c>
    </row>
    <row r="1142">
      <c r="A1142" s="3" t="s">
        <v>1142</v>
      </c>
      <c r="B1142" s="4" t="str">
        <f>IFERROR(__xludf.DUMMYFUNCTION("GOOGLETRANSLATE(A1142,""nl"",""tr"")"),"çayır roketi")</f>
        <v>çayır roketi</v>
      </c>
    </row>
    <row r="1143">
      <c r="A1143" s="3" t="s">
        <v>1143</v>
      </c>
      <c r="B1143" s="4" t="str">
        <f>IFERROR(__xludf.DUMMYFUNCTION("GOOGLETRANSLATE(A1143,""nl"",""tr"")"),"roketatar")</f>
        <v>roketatar</v>
      </c>
    </row>
    <row r="1144">
      <c r="A1144" s="3" t="s">
        <v>1144</v>
      </c>
      <c r="B1144" s="4" t="str">
        <f>IFERROR(__xludf.DUMMYFUNCTION("GOOGLETRANSLATE(A1144,""nl"",""tr"")"),"roket kalkanı")</f>
        <v>roket kalkanı</v>
      </c>
    </row>
    <row r="1145">
      <c r="A1145" s="3" t="s">
        <v>1145</v>
      </c>
      <c r="B1145" s="4" t="str">
        <f>IFERROR(__xludf.DUMMYFUNCTION("GOOGLETRANSLATE(A1145,""nl"",""tr"")"),"roket bilimi")</f>
        <v>roket bilimi</v>
      </c>
    </row>
    <row r="1146">
      <c r="A1146" s="3" t="s">
        <v>1146</v>
      </c>
      <c r="B1146" s="4" t="str">
        <f>IFERROR(__xludf.DUMMYFUNCTION("GOOGLETRANSLATE(A1146,""nl"",""tr"")"),"nükleer")</f>
        <v>nükleer</v>
      </c>
    </row>
    <row r="1147">
      <c r="A1147" s="3" t="s">
        <v>1147</v>
      </c>
      <c r="B1147" s="4" t="str">
        <f>IFERROR(__xludf.DUMMYFUNCTION("GOOGLETRANSLATE(A1147,""nl"",""tr"")"),"kafatası")</f>
        <v>kafatası</v>
      </c>
    </row>
    <row r="1148">
      <c r="A1148" s="3" t="s">
        <v>1148</v>
      </c>
      <c r="B1148" s="4" t="str">
        <f>IFERROR(__xludf.DUMMYFUNCTION("GOOGLETRANSLATE(A1148,""nl"",""tr"")"),"roket saldırısı")</f>
        <v>roket saldırısı</v>
      </c>
    </row>
    <row r="1149">
      <c r="A1149" s="3" t="s">
        <v>1149</v>
      </c>
      <c r="B1149" s="4" t="str">
        <f>IFERROR(__xludf.DUMMYFUNCTION("GOOGLETRANSLATE(A1149,""nl"",""tr"")"),"roket yakıtı")</f>
        <v>roket yakıtı</v>
      </c>
    </row>
    <row r="1150">
      <c r="A1150" s="3" t="s">
        <v>1150</v>
      </c>
      <c r="B1150" s="4" t="str">
        <f>IFERROR(__xludf.DUMMYFUNCTION("GOOGLETRANSLATE(A1150,""nl"",""tr"")"),"eşya")</f>
        <v>eşya</v>
      </c>
    </row>
    <row r="1151">
      <c r="A1151" s="3" t="s">
        <v>1151</v>
      </c>
      <c r="B1151" s="4" t="str">
        <f>IFERROR(__xludf.DUMMYFUNCTION("GOOGLETRANSLATE(A1151,""nl"",""tr"")"),"çarmıha gerilme")</f>
        <v>çarmıha gerilme</v>
      </c>
    </row>
    <row r="1152">
      <c r="A1152" s="3" t="s">
        <v>1152</v>
      </c>
      <c r="B1152" s="4" t="str">
        <f>IFERROR(__xludf.DUMMYFUNCTION("GOOGLETRANSLATE(A1152,""nl"",""tr"")"),"Raketsilo")</f>
        <v>Raketsilo</v>
      </c>
    </row>
    <row r="1153">
      <c r="A1153" s="3" t="s">
        <v>1153</v>
      </c>
      <c r="B1153" s="4" t="str">
        <f>IFERROR(__xludf.DUMMYFUNCTION("GOOGLETRANSLATE(A1153,""nl"",""tr"")"),"alan")</f>
        <v>alan</v>
      </c>
    </row>
    <row r="1154">
      <c r="A1154" s="3" t="s">
        <v>1154</v>
      </c>
      <c r="B1154" s="4" t="str">
        <f>IFERROR(__xludf.DUMMYFUNCTION("GOOGLETRANSLATE(A1154,""nl"",""tr"")"),"selena")</f>
        <v>selena</v>
      </c>
    </row>
    <row r="1155">
      <c r="A1155" s="3" t="s">
        <v>1155</v>
      </c>
      <c r="B1155" s="4" t="str">
        <f>IFERROR(__xludf.DUMMYFUNCTION("GOOGLETRANSLATE(A1155,""nl"",""tr"")"),"zemin")</f>
        <v>zemin</v>
      </c>
    </row>
    <row r="1156">
      <c r="A1156" s="3" t="s">
        <v>1156</v>
      </c>
      <c r="B1156" s="4" t="str">
        <f>IFERROR(__xludf.DUMMYFUNCTION("GOOGLETRANSLATE(A1156,""nl"",""tr"")"),"staj")</f>
        <v>staj</v>
      </c>
    </row>
    <row r="1157">
      <c r="A1157" s="3" t="s">
        <v>1157</v>
      </c>
      <c r="B1157" s="4" t="str">
        <f>IFERROR(__xludf.DUMMYFUNCTION("GOOGLETRANSLATE(A1157,""nl"",""tr"")"),"bluz")</f>
        <v>bluz</v>
      </c>
    </row>
    <row r="1158">
      <c r="A1158" s="3" t="s">
        <v>1158</v>
      </c>
      <c r="B1158" s="4" t="str">
        <f>IFERROR(__xludf.DUMMYFUNCTION("GOOGLETRANSLATE(A1158,""nl"",""tr"")"),"sorunlu")</f>
        <v>sorunlu</v>
      </c>
    </row>
    <row r="1159">
      <c r="A1159" s="3" t="s">
        <v>1159</v>
      </c>
      <c r="B1159" s="4" t="str">
        <f>IFERROR(__xludf.DUMMYFUNCTION("GOOGLETRANSLATE(A1159,""nl"",""tr"")"),"sorun")</f>
        <v>sorun</v>
      </c>
    </row>
    <row r="1160">
      <c r="A1160" s="3" t="s">
        <v>1160</v>
      </c>
      <c r="B1160" s="4" t="str">
        <f>IFERROR(__xludf.DUMMYFUNCTION("GOOGLETRANSLATE(A1160,""nl"",""tr"")"),"problemli çocuk")</f>
        <v>problemli çocuk</v>
      </c>
    </row>
    <row r="1161">
      <c r="A1161" s="3" t="s">
        <v>1161</v>
      </c>
      <c r="B1161" s="4" t="str">
        <f>IFERROR(__xludf.DUMMYFUNCTION("GOOGLETRANSLATE(A1161,""nl"",""tr"")"),"sorun")</f>
        <v>sorun</v>
      </c>
    </row>
    <row r="1162">
      <c r="A1162" s="3" t="s">
        <v>1162</v>
      </c>
      <c r="B1162" s="4" t="str">
        <f>IFERROR(__xludf.DUMMYFUNCTION("GOOGLETRANSLATE(A1162,""nl"",""tr"")"),"düzgünce")</f>
        <v>düzgünce</v>
      </c>
    </row>
    <row r="1163">
      <c r="A1163" s="3" t="s">
        <v>1163</v>
      </c>
      <c r="B1163" s="4" t="str">
        <f>IFERROR(__xludf.DUMMYFUNCTION("GOOGLETRANSLATE(A1163,""nl"",""tr"")"),"sorun")</f>
        <v>sorun</v>
      </c>
    </row>
    <row r="1164">
      <c r="A1164" s="3" t="s">
        <v>1164</v>
      </c>
      <c r="B1164" s="4" t="str">
        <f>IFERROR(__xludf.DUMMYFUNCTION("GOOGLETRANSLATE(A1164,""nl"",""tr"")"),"lüks")</f>
        <v>lüks</v>
      </c>
    </row>
    <row r="1165">
      <c r="A1165" s="3" t="s">
        <v>1165</v>
      </c>
      <c r="B1165" s="4" t="str">
        <f>IFERROR(__xludf.DUMMYFUNCTION("GOOGLETRANSLATE(A1165,""nl"",""tr"")"),"solunum problemi")</f>
        <v>solunum problemi</v>
      </c>
    </row>
    <row r="1166">
      <c r="A1166" s="3" t="s">
        <v>1166</v>
      </c>
      <c r="B1166" s="4" t="str">
        <f>IFERROR(__xludf.DUMMYFUNCTION("GOOGLETRANSLATE(A1166,""nl"",""tr"")"),"senaryo")</f>
        <v>senaryo</v>
      </c>
    </row>
    <row r="1167">
      <c r="A1167" s="3" t="s">
        <v>1167</v>
      </c>
      <c r="B1167" s="4" t="str">
        <f>IFERROR(__xludf.DUMMYFUNCTION("GOOGLETRANSLATE(A1167,""nl"",""tr"")"),"faktör")</f>
        <v>faktör</v>
      </c>
    </row>
    <row r="1168">
      <c r="A1168" s="3" t="s">
        <v>1168</v>
      </c>
      <c r="B1168" s="4" t="str">
        <f>IFERROR(__xludf.DUMMYFUNCTION("GOOGLETRANSLATE(A1168,""nl"",""tr"")"),"uyuşukluk")</f>
        <v>uyuşukluk</v>
      </c>
    </row>
    <row r="1169">
      <c r="A1169" s="3" t="s">
        <v>1169</v>
      </c>
      <c r="B1169" s="4" t="str">
        <f>IFERROR(__xludf.DUMMYFUNCTION("GOOGLETRANSLATE(A1169,""nl"",""tr"")"),"üretim faktörü")</f>
        <v>üretim faktörü</v>
      </c>
    </row>
    <row r="1170">
      <c r="A1170" s="3" t="s">
        <v>1170</v>
      </c>
      <c r="B1170" s="4" t="str">
        <f>IFERROR(__xludf.DUMMYFUNCTION("GOOGLETRANSLATE(A1170,""nl"",""tr"")"),"güç faktörü")</f>
        <v>güç faktörü</v>
      </c>
    </row>
    <row r="1171">
      <c r="A1171" s="3" t="s">
        <v>1171</v>
      </c>
      <c r="B1171" s="4" t="str">
        <f>IFERROR(__xludf.DUMMYFUNCTION("GOOGLETRANSLATE(A1171,""nl"",""tr"")"),"resus")</f>
        <v>resus</v>
      </c>
    </row>
    <row r="1172">
      <c r="A1172" s="3" t="s">
        <v>1172</v>
      </c>
      <c r="B1172" s="4" t="str">
        <f>IFERROR(__xludf.DUMMYFUNCTION("GOOGLETRANSLATE(A1172,""nl"",""tr"")"),"UmlautsFactor")</f>
        <v>UmlautsFactor</v>
      </c>
    </row>
    <row r="1173">
      <c r="A1173" s="3" t="s">
        <v>1173</v>
      </c>
      <c r="B1173" s="4" t="str">
        <f>IFERROR(__xludf.DUMMYFUNCTION("GOOGLETRANSLATE(A1173,""nl"",""tr"")"),"vahşi")</f>
        <v>vahşi</v>
      </c>
    </row>
    <row r="1174">
      <c r="A1174" s="3" t="s">
        <v>1174</v>
      </c>
      <c r="B1174" s="4" t="str">
        <f>IFERROR(__xludf.DUMMYFUNCTION("GOOGLETRANSLATE(A1174,""nl"",""tr"")"),"brüt")</f>
        <v>brüt</v>
      </c>
    </row>
    <row r="1175">
      <c r="A1175" s="3" t="s">
        <v>1175</v>
      </c>
      <c r="B1175" s="4" t="str">
        <f>IFERROR(__xludf.DUMMYFUNCTION("GOOGLETRANSLATE(A1175,""nl"",""tr"")"),"vahşilik")</f>
        <v>vahşilik</v>
      </c>
    </row>
    <row r="1176">
      <c r="A1176" s="3" t="s">
        <v>1176</v>
      </c>
      <c r="B1176" s="4" t="str">
        <f>IFERROR(__xludf.DUMMYFUNCTION("GOOGLETRANSLATE(A1176,""nl"",""tr"")"),"Köpek -")</f>
        <v>Köpek -</v>
      </c>
    </row>
    <row r="1177">
      <c r="A1177" s="3" t="s">
        <v>1177</v>
      </c>
      <c r="B1177" s="4" t="str">
        <f>IFERROR(__xludf.DUMMYFUNCTION("GOOGLETRANSLATE(A1177,""nl"",""tr"")"),"Hindistan")</f>
        <v>Hindistan</v>
      </c>
    </row>
    <row r="1178">
      <c r="A1178" s="3" t="s">
        <v>1178</v>
      </c>
      <c r="B1178" s="4" t="str">
        <f>IFERROR(__xludf.DUMMYFUNCTION("GOOGLETRANSLATE(A1178,""nl"",""tr"")"),"Hindistan")</f>
        <v>Hindistan</v>
      </c>
    </row>
    <row r="1179">
      <c r="A1179" s="3" t="s">
        <v>1179</v>
      </c>
      <c r="B1179" s="4" t="str">
        <f>IFERROR(__xludf.DUMMYFUNCTION("GOOGLETRANSLATE(A1179,""nl"",""tr"")"),"Endonezyalı")</f>
        <v>Endonezyalı</v>
      </c>
    </row>
    <row r="1180">
      <c r="A1180" s="3" t="s">
        <v>1180</v>
      </c>
      <c r="B1180" s="4" t="str">
        <f>IFERROR(__xludf.DUMMYFUNCTION("GOOGLETRANSLATE(A1180,""nl"",""tr"")"),"Hindu")</f>
        <v>Hindu</v>
      </c>
    </row>
    <row r="1181">
      <c r="A1181" s="3" t="s">
        <v>1181</v>
      </c>
      <c r="B1181" s="4" t="str">
        <f>IFERROR(__xludf.DUMMYFUNCTION("GOOGLETRANSLATE(A1181,""nl"",""tr"")"),"Hintli")</f>
        <v>Hintli</v>
      </c>
    </row>
    <row r="1182">
      <c r="A1182" s="3" t="s">
        <v>1182</v>
      </c>
      <c r="B1182" s="4" t="str">
        <f>IFERROR(__xludf.DUMMYFUNCTION("GOOGLETRANSLATE(A1182,""nl"",""tr"")"),"yerli Amerikan")</f>
        <v>yerli Amerikan</v>
      </c>
    </row>
    <row r="1183">
      <c r="A1183" s="3" t="s">
        <v>1183</v>
      </c>
      <c r="B1183" s="4" t="str">
        <f>IFERROR(__xludf.DUMMYFUNCTION("GOOGLETRANSLATE(A1183,""nl"",""tr"")"),"Doğu-Hindistan")</f>
        <v>Doğu-Hindistan</v>
      </c>
    </row>
    <row r="1184">
      <c r="A1184" s="3" t="s">
        <v>1184</v>
      </c>
      <c r="B1184" s="4" t="str">
        <f>IFERROR(__xludf.DUMMYFUNCTION("GOOGLETRANSLATE(A1184,""nl"",""tr"")"),"Batı Hindistan")</f>
        <v>Batı Hindistan</v>
      </c>
    </row>
    <row r="1185">
      <c r="A1185" s="3" t="s">
        <v>1185</v>
      </c>
      <c r="B1185" s="4" t="str">
        <f>IFERROR(__xludf.DUMMYFUNCTION("GOOGLETRANSLATE(A1185,""nl"",""tr"")"),"kalite")</f>
        <v>kalite</v>
      </c>
    </row>
    <row r="1186">
      <c r="A1186" s="3" t="s">
        <v>1186</v>
      </c>
      <c r="B1186" s="4" t="str">
        <f>IFERROR(__xludf.DUMMYFUNCTION("GOOGLETRANSLATE(A1186,""nl"",""tr"")"),"ayarlamak")</f>
        <v>ayarlamak</v>
      </c>
    </row>
    <row r="1187">
      <c r="A1187" s="3" t="s">
        <v>1187</v>
      </c>
      <c r="B1187" s="4" t="str">
        <f>IFERROR(__xludf.DUMMYFUNCTION("GOOGLETRANSLATE(A1187,""nl"",""tr"")"),"tünel vizyonu")</f>
        <v>tünel vizyonu</v>
      </c>
    </row>
    <row r="1188">
      <c r="A1188" s="3" t="s">
        <v>1188</v>
      </c>
      <c r="B1188" s="4" t="str">
        <f>IFERROR(__xludf.DUMMYFUNCTION("GOOGLETRANSLATE(A1188,""nl"",""tr"")"),"demiryolu tüneli")</f>
        <v>demiryolu tüneli</v>
      </c>
    </row>
    <row r="1189">
      <c r="A1189" s="3" t="s">
        <v>1189</v>
      </c>
      <c r="B1189" s="4" t="str">
        <f>IFERROR(__xludf.DUMMYFUNCTION("GOOGLETRANSLATE(A1189,""nl"",""tr"")"),"bei")</f>
        <v>bei</v>
      </c>
    </row>
    <row r="1190">
      <c r="A1190" s="3" t="s">
        <v>1190</v>
      </c>
      <c r="B1190" s="4" t="str">
        <f>IFERROR(__xludf.DUMMYFUNCTION("GOOGLETRANSLATE(A1190,""nl"",""tr"")"),"profesör")</f>
        <v>profesör</v>
      </c>
    </row>
    <row r="1191">
      <c r="A1191" s="3" t="s">
        <v>1191</v>
      </c>
      <c r="B1191" s="4" t="str">
        <f>IFERROR(__xludf.DUMMYFUNCTION("GOOGLETRANSLATE(A1191,""nl"",""tr"")"),"viski")</f>
        <v>viski</v>
      </c>
    </row>
    <row r="1192">
      <c r="A1192" s="3" t="s">
        <v>1192</v>
      </c>
      <c r="B1192" s="4" t="str">
        <f>IFERROR(__xludf.DUMMYFUNCTION("GOOGLETRANSLATE(A1192,""nl"",""tr"")"),"viski")</f>
        <v>viski</v>
      </c>
    </row>
    <row r="1193">
      <c r="A1193" s="3" t="s">
        <v>1193</v>
      </c>
      <c r="B1193" s="4" t="str">
        <f>IFERROR(__xludf.DUMMYFUNCTION("GOOGLETRANSLATE(A1193,""nl"",""tr"")"),"versiyon")</f>
        <v>versiyon</v>
      </c>
    </row>
    <row r="1194">
      <c r="A1194" s="3" t="s">
        <v>1194</v>
      </c>
      <c r="B1194" s="4" t="str">
        <f>IFERROR(__xludf.DUMMYFUNCTION("GOOGLETRANSLATE(A1194,""nl"",""tr"")"),"Not versiyonu")</f>
        <v>Not versiyonu</v>
      </c>
    </row>
    <row r="1195">
      <c r="A1195" s="3" t="s">
        <v>1195</v>
      </c>
      <c r="B1195" s="4" t="str">
        <f>IFERROR(__xludf.DUMMYFUNCTION("GOOGLETRANSLATE(A1195,""nl"",""tr"")"),"taksi")</f>
        <v>taksi</v>
      </c>
    </row>
    <row r="1196">
      <c r="A1196" s="3" t="s">
        <v>1196</v>
      </c>
      <c r="B1196" s="4" t="str">
        <f>IFERROR(__xludf.DUMMYFUNCTION("GOOGLETRANSLATE(A1196,""nl"",""tr"")"),"rıhtım")</f>
        <v>rıhtım</v>
      </c>
    </row>
    <row r="1197">
      <c r="A1197" s="3" t="s">
        <v>1197</v>
      </c>
      <c r="B1197" s="4" t="str">
        <f>IFERROR(__xludf.DUMMYFUNCTION("GOOGLETRANSLATE(A1197,""nl"",""tr"")"),"kuru rıhtım")</f>
        <v>kuru rıhtım</v>
      </c>
    </row>
    <row r="1198">
      <c r="A1198" s="3" t="s">
        <v>1198</v>
      </c>
      <c r="B1198" s="4" t="str">
        <f>IFERROR(__xludf.DUMMYFUNCTION("GOOGLETRANSLATE(A1198,""nl"",""tr"")"),"gelgit yuvası")</f>
        <v>gelgit yuvası</v>
      </c>
    </row>
    <row r="1199">
      <c r="A1199" s="3" t="s">
        <v>1199</v>
      </c>
      <c r="B1199" s="4" t="str">
        <f>IFERROR(__xludf.DUMMYFUNCTION("GOOGLETRANSLATE(A1199,""nl"",""tr"")"),"liman işçisi")</f>
        <v>liman işçisi</v>
      </c>
    </row>
    <row r="1200">
      <c r="A1200" s="3" t="s">
        <v>1200</v>
      </c>
      <c r="B1200" s="4" t="str">
        <f>IFERROR(__xludf.DUMMYFUNCTION("GOOGLETRANSLATE(A1200,""nl"",""tr"")"),"Hızlı -Test")</f>
        <v>Hızlı -Test</v>
      </c>
    </row>
    <row r="1201">
      <c r="A1201" s="3" t="s">
        <v>1201</v>
      </c>
      <c r="B1201" s="4" t="str">
        <f>IFERROR(__xludf.DUMMYFUNCTION("GOOGLETRANSLATE(A1201,""nl"",""tr"")"),"alkol testi")</f>
        <v>alkol testi</v>
      </c>
    </row>
    <row r="1202">
      <c r="A1202" s="3" t="s">
        <v>1202</v>
      </c>
      <c r="B1202" s="4" t="str">
        <f>IFERROR(__xludf.DUMMYFUNCTION("GOOGLETRANSLATE(A1202,""nl"",""tr"")"),"kolose testi")</f>
        <v>kolose testi</v>
      </c>
    </row>
    <row r="1203">
      <c r="A1203" s="3" t="s">
        <v>1203</v>
      </c>
      <c r="B1203" s="4" t="str">
        <f>IFERROR(__xludf.DUMMYFUNCTION("GOOGLETRANSLATE(A1203,""nl"",""tr"")"),"pratik test")</f>
        <v>pratik test</v>
      </c>
    </row>
    <row r="1204">
      <c r="A1204" s="3" t="s">
        <v>1204</v>
      </c>
      <c r="B1204" s="4" t="str">
        <f>IFERROR(__xludf.DUMMYFUNCTION("GOOGLETRANSLATE(A1204,""nl"",""tr"")"),"salon")</f>
        <v>salon</v>
      </c>
    </row>
    <row r="1205">
      <c r="A1205" s="3" t="s">
        <v>1205</v>
      </c>
      <c r="B1205" s="4" t="str">
        <f>IFERROR(__xludf.DUMMYFUNCTION("GOOGLETRANSLATE(A1205,""nl"",""tr"")"),"nükleer enerji")</f>
        <v>nükleer enerji</v>
      </c>
    </row>
    <row r="1206">
      <c r="A1206" s="3" t="s">
        <v>1206</v>
      </c>
      <c r="B1206" s="4" t="str">
        <f>IFERROR(__xludf.DUMMYFUNCTION("GOOGLETRANSLATE(A1206,""nl"",""tr"")"),"enerji kaynağı")</f>
        <v>enerji kaynağı</v>
      </c>
    </row>
    <row r="1207">
      <c r="A1207" s="3" t="s">
        <v>1207</v>
      </c>
      <c r="B1207" s="4" t="str">
        <f>IFERROR(__xludf.DUMMYFUNCTION("GOOGLETRANSLATE(A1207,""nl"",""tr"")"),"Güneş enerjisi")</f>
        <v>Güneş enerjisi</v>
      </c>
    </row>
    <row r="1208">
      <c r="A1208" s="3" t="s">
        <v>1208</v>
      </c>
      <c r="B1208" s="4" t="str">
        <f>IFERROR(__xludf.DUMMYFUNCTION("GOOGLETRANSLATE(A1208,""nl"",""tr"")"),"enerji santrali")</f>
        <v>enerji santrali</v>
      </c>
    </row>
    <row r="1209">
      <c r="A1209" s="3" t="s">
        <v>1209</v>
      </c>
      <c r="B1209" s="4" t="str">
        <f>IFERROR(__xludf.DUMMYFUNCTION("GOOGLETRANSLATE(A1209,""nl"",""tr"")"),"verimli enerji")</f>
        <v>verimli enerji</v>
      </c>
    </row>
    <row r="1210">
      <c r="A1210" s="3" t="s">
        <v>1210</v>
      </c>
      <c r="B1210" s="4" t="str">
        <f>IFERROR(__xludf.DUMMYFUNCTION("GOOGLETRANSLATE(A1210,""nl"",""tr"")"),"enerji içeceği")</f>
        <v>enerji içeceği</v>
      </c>
    </row>
    <row r="1211">
      <c r="A1211" s="3" t="s">
        <v>1211</v>
      </c>
      <c r="B1211" s="4" t="str">
        <f>IFERROR(__xludf.DUMMYFUNCTION("GOOGLETRANSLATE(A1211,""nl"",""tr"")"),"Rüzgar enerjisi")</f>
        <v>Rüzgar enerjisi</v>
      </c>
    </row>
    <row r="1212">
      <c r="A1212" s="3" t="s">
        <v>1212</v>
      </c>
      <c r="B1212" s="4" t="str">
        <f>IFERROR(__xludf.DUMMYFUNCTION("GOOGLETRANSLATE(A1212,""nl"",""tr"")"),"enerji")</f>
        <v>enerji</v>
      </c>
    </row>
    <row r="1213">
      <c r="A1213" s="3" t="s">
        <v>1213</v>
      </c>
      <c r="B1213" s="4" t="str">
        <f>IFERROR(__xludf.DUMMYFUNCTION("GOOGLETRANSLATE(A1213,""nl"",""tr"")"),"enerji Ölçer")</f>
        <v>enerji Ölçer</v>
      </c>
    </row>
    <row r="1214">
      <c r="A1214" s="3" t="s">
        <v>1214</v>
      </c>
      <c r="B1214" s="4" t="str">
        <f>IFERROR(__xludf.DUMMYFUNCTION("GOOGLETRANSLATE(A1214,""nl"",""tr"")"),"kartal")</f>
        <v>kartal</v>
      </c>
    </row>
    <row r="1215">
      <c r="A1215" s="3" t="s">
        <v>1215</v>
      </c>
      <c r="B1215" s="4" t="str">
        <f>IFERROR(__xludf.DUMMYFUNCTION("GOOGLETRANSLATE(A1215,""nl"",""tr"")"),"enerji geçişi")</f>
        <v>enerji geçişi</v>
      </c>
    </row>
    <row r="1216">
      <c r="A1216" s="3" t="s">
        <v>1216</v>
      </c>
      <c r="B1216" s="4" t="str">
        <f>IFERROR(__xludf.DUMMYFUNCTION("GOOGLETRANSLATE(A1216,""nl"",""tr"")"),"enerji")</f>
        <v>enerji</v>
      </c>
    </row>
    <row r="1217">
      <c r="A1217" s="3" t="s">
        <v>1217</v>
      </c>
      <c r="B1217" s="4" t="str">
        <f>IFERROR(__xludf.DUMMYFUNCTION("GOOGLETRANSLATE(A1217,""nl"",""tr"")"),"Somon")</f>
        <v>Somon</v>
      </c>
    </row>
    <row r="1218">
      <c r="A1218" s="3" t="s">
        <v>1218</v>
      </c>
      <c r="B1218" s="4" t="str">
        <f>IFERROR(__xludf.DUMMYFUNCTION("GOOGLETRANSLATE(A1218,""nl"",""tr"")"),"Somon -Kolorlu")</f>
        <v>Somon -Kolorlu</v>
      </c>
    </row>
    <row r="1219">
      <c r="A1219" s="3" t="s">
        <v>1219</v>
      </c>
      <c r="B1219" s="4" t="str">
        <f>IFERROR(__xludf.DUMMYFUNCTION("GOOGLETRANSLATE(A1219,""nl"",""tr"")"),"Dona Alm")</f>
        <v>Dona Alm</v>
      </c>
    </row>
    <row r="1220">
      <c r="A1220" s="3" t="s">
        <v>1220</v>
      </c>
      <c r="B1220" s="4" t="str">
        <f>IFERROR(__xludf.DUMMYFUNCTION("GOOGLETRANSLATE(A1220,""nl"",""tr"")"),"Somon")</f>
        <v>Somon</v>
      </c>
    </row>
    <row r="1221">
      <c r="A1221" s="3" t="s">
        <v>1221</v>
      </c>
      <c r="B1221" s="4" t="str">
        <f>IFERROR(__xludf.DUMMYFUNCTION("GOOGLETRANSLATE(A1221,""nl"",""tr"")"),"tuzlu su")</f>
        <v>tuzlu su</v>
      </c>
    </row>
    <row r="1222">
      <c r="A1222" s="3" t="s">
        <v>1222</v>
      </c>
      <c r="B1222" s="4" t="str">
        <f>IFERROR(__xludf.DUMMYFUNCTION("GOOGLETRANSLATE(A1222,""nl"",""tr"")"),"Yıldız anason")</f>
        <v>Yıldız anason</v>
      </c>
    </row>
    <row r="1223">
      <c r="A1223" s="3" t="s">
        <v>1223</v>
      </c>
      <c r="B1223" s="4" t="str">
        <f>IFERROR(__xludf.DUMMYFUNCTION("GOOGLETRANSLATE(A1223,""nl"",""tr"")"),"ördek")</f>
        <v>ördek</v>
      </c>
    </row>
    <row r="1224">
      <c r="A1224" s="3" t="s">
        <v>1224</v>
      </c>
      <c r="B1224" s="4" t="str">
        <f>IFERROR(__xludf.DUMMYFUNCTION("GOOGLETRANSLATE(A1224,""nl"",""tr"")"),"margarin")</f>
        <v>margarin</v>
      </c>
    </row>
    <row r="1225">
      <c r="A1225" s="3" t="s">
        <v>1225</v>
      </c>
      <c r="B1225" s="4" t="str">
        <f>IFERROR(__xludf.DUMMYFUNCTION("GOOGLETRANSLATE(A1225,""nl"",""tr"")"),"düşük yağlı margarin")</f>
        <v>düşük yağlı margarin</v>
      </c>
    </row>
    <row r="1226">
      <c r="A1226" s="3" t="s">
        <v>1226</v>
      </c>
      <c r="B1226" s="4" t="str">
        <f>IFERROR(__xludf.DUMMYFUNCTION("GOOGLETRANSLATE(A1226,""nl"",""tr"")"),"tema")</f>
        <v>tema</v>
      </c>
    </row>
    <row r="1227">
      <c r="A1227" s="3" t="s">
        <v>1227</v>
      </c>
      <c r="B1227" s="4" t="str">
        <f>IFERROR(__xludf.DUMMYFUNCTION("GOOGLETRANSLATE(A1227,""nl"",""tr"")"),"takım")</f>
        <v>takım</v>
      </c>
    </row>
    <row r="1228">
      <c r="A1228" s="3" t="s">
        <v>1228</v>
      </c>
      <c r="B1228" s="4" t="str">
        <f>IFERROR(__xludf.DUMMYFUNCTION("GOOGLETRANSLATE(A1228,""nl"",""tr"")"),"konu ile ilgili")</f>
        <v>konu ile ilgili</v>
      </c>
    </row>
    <row r="1229">
      <c r="A1229" s="3" t="s">
        <v>1229</v>
      </c>
      <c r="B1229" s="4" t="str">
        <f>IFERROR(__xludf.DUMMYFUNCTION("GOOGLETRANSLATE(A1229,""nl"",""tr"")"),"tema parkı")</f>
        <v>tema parkı</v>
      </c>
    </row>
    <row r="1230">
      <c r="A1230" s="3" t="s">
        <v>1230</v>
      </c>
      <c r="B1230" s="4" t="str">
        <f>IFERROR(__xludf.DUMMYFUNCTION("GOOGLETRANSLATE(A1230,""nl"",""tr"")"),"Tema -Kocal")</f>
        <v>Tema -Kocal</v>
      </c>
    </row>
    <row r="1231">
      <c r="A1231" s="3" t="s">
        <v>1231</v>
      </c>
      <c r="B1231" s="4" t="str">
        <f>IFERROR(__xludf.DUMMYFUNCTION("GOOGLETRANSLATE(A1231,""nl"",""tr"")"),"Spor çantası")</f>
        <v>Spor çantası</v>
      </c>
    </row>
    <row r="1232">
      <c r="A1232" s="3" t="s">
        <v>1232</v>
      </c>
      <c r="B1232" s="4" t="str">
        <f>IFERROR(__xludf.DUMMYFUNCTION("GOOGLETRANSLATE(A1232,""nl"",""tr"")"),"sırt çantası")</f>
        <v>sırt çantası</v>
      </c>
    </row>
    <row r="1233">
      <c r="A1233" s="3" t="s">
        <v>1233</v>
      </c>
      <c r="B1233" s="4" t="str">
        <f>IFERROR(__xludf.DUMMYFUNCTION("GOOGLETRANSLATE(A1233,""nl"",""tr"")"),"el çantası")</f>
        <v>el çantası</v>
      </c>
    </row>
    <row r="1234">
      <c r="A1234" s="3" t="s">
        <v>1234</v>
      </c>
      <c r="B1234" s="4" t="str">
        <f>IFERROR(__xludf.DUMMYFUNCTION("GOOGLETRANSLATE(A1234,""nl"",""tr"")"),"makyaj çantası")</f>
        <v>makyaj çantası</v>
      </c>
    </row>
    <row r="1235">
      <c r="A1235" s="3" t="s">
        <v>1235</v>
      </c>
      <c r="B1235" s="4" t="str">
        <f>IFERROR(__xludf.DUMMYFUNCTION("GOOGLETRANSLATE(A1235,""nl"",""tr"")"),"iş çantası")</f>
        <v>iş çantası</v>
      </c>
    </row>
    <row r="1236">
      <c r="A1236" s="3" t="s">
        <v>1236</v>
      </c>
      <c r="B1236" s="4" t="str">
        <f>IFERROR(__xludf.DUMMYFUNCTION("GOOGLETRANSLATE(A1236,""nl"",""tr"")"),"iş çantası")</f>
        <v>iş çantası</v>
      </c>
    </row>
    <row r="1237">
      <c r="A1237" s="3" t="s">
        <v>1237</v>
      </c>
      <c r="B1237" s="4" t="str">
        <f>IFERROR(__xludf.DUMMYFUNCTION("GOOGLETRANSLATE(A1237,""nl"",""tr"")"),"alışveriş çantası")</f>
        <v>alışveriş çantası</v>
      </c>
    </row>
    <row r="1238">
      <c r="A1238" s="3" t="s">
        <v>1238</v>
      </c>
      <c r="B1238" s="4" t="str">
        <f>IFERROR(__xludf.DUMMYFUNCTION("GOOGLETRANSLATE(A1238,""nl"",""tr"")"),"yük torbası")</f>
        <v>yük torbası</v>
      </c>
    </row>
    <row r="1239">
      <c r="A1239" s="3" t="s">
        <v>1239</v>
      </c>
      <c r="B1239" s="4" t="str">
        <f>IFERROR(__xludf.DUMMYFUNCTION("GOOGLETRANSLATE(A1239,""nl"",""tr"")"),"sırt çantası")</f>
        <v>sırt çantası</v>
      </c>
    </row>
    <row r="1240">
      <c r="A1240" s="3" t="s">
        <v>1240</v>
      </c>
      <c r="B1240" s="4" t="str">
        <f>IFERROR(__xludf.DUMMYFUNCTION("GOOGLETRANSLATE(A1240,""nl"",""tr"")"),"taşıma çantası")</f>
        <v>taşıma çantası</v>
      </c>
    </row>
    <row r="1241">
      <c r="A1241" s="3" t="s">
        <v>1241</v>
      </c>
      <c r="B1241" s="4" t="str">
        <f>IFERROR(__xludf.DUMMYFUNCTION("GOOGLETRANSLATE(A1241,""nl"",""tr"")"),"brace çantası")</f>
        <v>brace çantası</v>
      </c>
    </row>
    <row r="1242">
      <c r="A1242" s="3" t="s">
        <v>1242</v>
      </c>
      <c r="B1242" s="4" t="str">
        <f>IFERROR(__xludf.DUMMYFUNCTION("GOOGLETRANSLATE(A1242,""nl"",""tr"")"),"Muhafız")</f>
        <v>Muhafız</v>
      </c>
    </row>
    <row r="1243">
      <c r="A1243" s="3" t="s">
        <v>1243</v>
      </c>
      <c r="B1243" s="4" t="str">
        <f>IFERROR(__xludf.DUMMYFUNCTION("GOOGLETRANSLATE(A1243,""nl"",""tr"")"),"Vali")</f>
        <v>Vali</v>
      </c>
    </row>
    <row r="1244">
      <c r="A1244" s="3" t="s">
        <v>1244</v>
      </c>
      <c r="B1244" s="4" t="str">
        <f>IFERROR(__xludf.DUMMYFUNCTION("GOOGLETRANSLATE(A1244,""nl"",""tr"")"),"Kilise Guardian")</f>
        <v>Kilise Guardian</v>
      </c>
    </row>
    <row r="1245">
      <c r="A1245" s="3" t="s">
        <v>1245</v>
      </c>
      <c r="B1245" s="4" t="str">
        <f>IFERROR(__xludf.DUMMYFUNCTION("GOOGLETRANSLATE(A1245,""nl"",""tr"")"),"avukat")</f>
        <v>avukat</v>
      </c>
    </row>
    <row r="1246">
      <c r="A1246" s="3" t="s">
        <v>1246</v>
      </c>
      <c r="B1246" s="4" t="str">
        <f>IFERROR(__xludf.DUMMYFUNCTION("GOOGLETRANSLATE(A1246,""nl"",""tr"")"),"velayet")</f>
        <v>velayet</v>
      </c>
    </row>
    <row r="1247">
      <c r="A1247" s="3" t="s">
        <v>1247</v>
      </c>
      <c r="B1247" s="4" t="str">
        <f>IFERROR(__xludf.DUMMYFUNCTION("GOOGLETRANSLATE(A1247,""nl"",""tr"")"),"Muhafız")</f>
        <v>Muhafız</v>
      </c>
    </row>
    <row r="1248">
      <c r="A1248" s="3" t="s">
        <v>1248</v>
      </c>
      <c r="B1248" s="4" t="str">
        <f>IFERROR(__xludf.DUMMYFUNCTION("GOOGLETRANSLATE(A1248,""nl"",""tr"")"),"Belediye Başkanı")</f>
        <v>Belediye Başkanı</v>
      </c>
    </row>
    <row r="1249">
      <c r="A1249" s="3" t="s">
        <v>1249</v>
      </c>
      <c r="B1249" s="4" t="str">
        <f>IFERROR(__xludf.DUMMYFUNCTION("GOOGLETRANSLATE(A1249,""nl"",""tr"")"),"ceza hukukçusu")</f>
        <v>ceza hukukçusu</v>
      </c>
    </row>
    <row r="1250">
      <c r="A1250" s="3" t="s">
        <v>1250</v>
      </c>
      <c r="B1250" s="4" t="str">
        <f>IFERROR(__xludf.DUMMYFUNCTION("GOOGLETRANSLATE(A1250,""nl"",""tr"")"),"ceza hukukçusu")</f>
        <v>ceza hukukçusu</v>
      </c>
    </row>
    <row r="1251">
      <c r="A1251" s="3" t="s">
        <v>1251</v>
      </c>
      <c r="B1251" s="4" t="str">
        <f>IFERROR(__xludf.DUMMYFUNCTION("GOOGLETRANSLATE(A1251,""nl"",""tr"")"),"planetaryum")</f>
        <v>planetaryum</v>
      </c>
    </row>
    <row r="1252">
      <c r="A1252" s="3" t="s">
        <v>1252</v>
      </c>
      <c r="B1252" s="4" t="str">
        <f>IFERROR(__xludf.DUMMYFUNCTION("GOOGLETRANSLATE(A1252,""nl"",""tr"")"),"iç gezegen")</f>
        <v>iç gezegen</v>
      </c>
    </row>
    <row r="1253">
      <c r="A1253" s="3" t="s">
        <v>1253</v>
      </c>
      <c r="B1253" s="4" t="str">
        <f>IFERROR(__xludf.DUMMYFUNCTION("GOOGLETRANSLATE(A1253,""nl"",""tr"")"),"örtüşme")</f>
        <v>örtüşme</v>
      </c>
    </row>
    <row r="1254">
      <c r="A1254" s="3" t="s">
        <v>1254</v>
      </c>
      <c r="B1254" s="4" t="str">
        <f>IFERROR(__xludf.DUMMYFUNCTION("GOOGLETRANSLATE(A1254,""nl"",""tr"")"),"açık gezegen")</f>
        <v>açık gezegen</v>
      </c>
    </row>
    <row r="1255">
      <c r="A1255" s="3" t="s">
        <v>1255</v>
      </c>
      <c r="B1255" s="4" t="str">
        <f>IFERROR(__xludf.DUMMYFUNCTION("GOOGLETRANSLATE(A1255,""nl"",""tr"")"),"cüce gezegen")</f>
        <v>cüce gezegen</v>
      </c>
    </row>
    <row r="1256">
      <c r="A1256" s="3" t="s">
        <v>1256</v>
      </c>
      <c r="B1256" s="4" t="str">
        <f>IFERROR(__xludf.DUMMYFUNCTION("GOOGLETRANSLATE(A1256,""nl"",""tr"")"),"gezegensel")</f>
        <v>gezegensel</v>
      </c>
    </row>
    <row r="1257">
      <c r="A1257" s="3" t="s">
        <v>1257</v>
      </c>
      <c r="B1257" s="4" t="str">
        <f>IFERROR(__xludf.DUMMYFUNCTION("GOOGLETRANSLATE(A1257,""nl"",""tr"")"),"gaz")</f>
        <v>gaz</v>
      </c>
    </row>
    <row r="1258">
      <c r="A1258" s="3" t="s">
        <v>1258</v>
      </c>
      <c r="B1258" s="4" t="str">
        <f>IFERROR(__xludf.DUMMYFUNCTION("GOOGLETRANSLATE(A1258,""nl"",""tr"")"),"elektron")</f>
        <v>elektron</v>
      </c>
    </row>
    <row r="1259">
      <c r="A1259" s="3" t="s">
        <v>1259</v>
      </c>
      <c r="B1259" s="4" t="str">
        <f>IFERROR(__xludf.DUMMYFUNCTION("GOOGLETRANSLATE(A1259,""nl"",""tr"")"),"elektriksel")</f>
        <v>elektriksel</v>
      </c>
    </row>
    <row r="1260">
      <c r="A1260" s="3" t="s">
        <v>1260</v>
      </c>
      <c r="B1260" s="4" t="str">
        <f>IFERROR(__xludf.DUMMYFUNCTION("GOOGLETRANSLATE(A1260,""nl"",""tr"")"),"elektromanyetik")</f>
        <v>elektromanyetik</v>
      </c>
    </row>
    <row r="1261">
      <c r="A1261" s="3" t="s">
        <v>1261</v>
      </c>
      <c r="B1261" s="4" t="str">
        <f>IFERROR(__xludf.DUMMYFUNCTION("GOOGLETRANSLATE(A1261,""nl"",""tr"")"),"elektrum")</f>
        <v>elektrum</v>
      </c>
    </row>
    <row r="1262">
      <c r="A1262" s="3" t="s">
        <v>1262</v>
      </c>
      <c r="B1262" s="4" t="str">
        <f>IFERROR(__xludf.DUMMYFUNCTION("GOOGLETRANSLATE(A1262,""nl"",""tr"")"),"elekokut")</f>
        <v>elekokut</v>
      </c>
    </row>
    <row r="1263">
      <c r="A1263" s="3" t="s">
        <v>1263</v>
      </c>
      <c r="B1263" s="4" t="str">
        <f>IFERROR(__xludf.DUMMYFUNCTION("GOOGLETRANSLATE(A1263,""nl"",""tr"")"),"elektriğe maruz kalma")</f>
        <v>elektriğe maruz kalma</v>
      </c>
    </row>
    <row r="1264">
      <c r="A1264" s="3" t="s">
        <v>1264</v>
      </c>
      <c r="B1264" s="4" t="str">
        <f>IFERROR(__xludf.DUMMYFUNCTION("GOOGLETRANSLATE(A1264,""nl"",""tr"")"),"klimatolog")</f>
        <v>klimatolog</v>
      </c>
    </row>
    <row r="1265">
      <c r="A1265" s="3" t="s">
        <v>1265</v>
      </c>
      <c r="B1265" s="4" t="str">
        <f>IFERROR(__xludf.DUMMYFUNCTION("GOOGLETRANSLATE(A1265,""nl"",""tr"")"),"iklimbilim")</f>
        <v>iklimbilim</v>
      </c>
    </row>
    <row r="1266">
      <c r="A1266" s="3" t="s">
        <v>1266</v>
      </c>
      <c r="B1266" s="4" t="str">
        <f>IFERROR(__xludf.DUMMYFUNCTION("GOOGLETRANSLATE(A1266,""nl"",""tr"")"),"iklim değişikliği")</f>
        <v>iklim değişikliği</v>
      </c>
    </row>
    <row r="1267">
      <c r="A1267" s="3" t="s">
        <v>1267</v>
      </c>
      <c r="B1267" s="4" t="str">
        <f>IFERROR(__xludf.DUMMYFUNCTION("GOOGLETRANSLATE(A1267,""nl"",""tr"")"),"iklim kontrolü")</f>
        <v>iklim kontrolü</v>
      </c>
    </row>
    <row r="1268">
      <c r="A1268" s="3" t="s">
        <v>1268</v>
      </c>
      <c r="B1268" s="4" t="str">
        <f>IFERROR(__xludf.DUMMYFUNCTION("GOOGLETRANSLATE(A1268,""nl"",""tr"")"),"iklim suçlusu")</f>
        <v>iklim suçlusu</v>
      </c>
    </row>
    <row r="1269">
      <c r="A1269" s="3" t="s">
        <v>1269</v>
      </c>
      <c r="B1269" s="4" t="str">
        <f>IFERROR(__xludf.DUMMYFUNCTION("GOOGLETRANSLATE(A1269,""nl"",""tr"")"),"iklim hassasiyeti")</f>
        <v>iklim hassasiyeti</v>
      </c>
    </row>
    <row r="1270">
      <c r="A1270" s="3" t="s">
        <v>1270</v>
      </c>
      <c r="B1270" s="4" t="str">
        <f>IFERROR(__xludf.DUMMYFUNCTION("GOOGLETRANSLATE(A1270,""nl"",""tr"")"),"iklim hukuku")</f>
        <v>iklim hukuku</v>
      </c>
    </row>
    <row r="1271">
      <c r="A1271" s="3" t="s">
        <v>1271</v>
      </c>
      <c r="B1271" s="4" t="str">
        <f>IFERROR(__xludf.DUMMYFUNCTION("GOOGLETRANSLATE(A1271,""nl"",""tr"")"),"iklim politikası")</f>
        <v>iklim politikası</v>
      </c>
    </row>
    <row r="1272">
      <c r="A1272" s="3" t="s">
        <v>1272</v>
      </c>
      <c r="B1272" s="4" t="str">
        <f>IFERROR(__xludf.DUMMYFUNCTION("GOOGLETRANSLATE(A1272,""nl"",""tr"")"),"iş iklimi")</f>
        <v>iş iklimi</v>
      </c>
    </row>
    <row r="1273">
      <c r="A1273" s="3" t="s">
        <v>1273</v>
      </c>
      <c r="B1273" s="4" t="str">
        <f>IFERROR(__xludf.DUMMYFUNCTION("GOOGLETRANSLATE(A1273,""nl"",""tr"")"),"iklim kanaryası")</f>
        <v>iklim kanaryası</v>
      </c>
    </row>
    <row r="1274">
      <c r="A1274" s="3" t="s">
        <v>1274</v>
      </c>
      <c r="B1274" s="4" t="str">
        <f>IFERROR(__xludf.DUMMYFUNCTION("GOOGLETRANSLATE(A1274,""nl"",""tr"")"),"İklim Çekimi")</f>
        <v>İklim Çekimi</v>
      </c>
    </row>
    <row r="1275">
      <c r="A1275" s="3" t="s">
        <v>1275</v>
      </c>
      <c r="B1275" s="4" t="str">
        <f>IFERROR(__xludf.DUMMYFUNCTION("GOOGLETRANSLATE(A1275,""nl"",""tr"")"),"iklim")</f>
        <v>iklim</v>
      </c>
    </row>
    <row r="1276">
      <c r="A1276" s="3" t="s">
        <v>1276</v>
      </c>
      <c r="B1276" s="4" t="str">
        <f>IFERROR(__xludf.DUMMYFUNCTION("GOOGLETRANSLATE(A1276,""nl"",""tr"")"),"iklim grevi")</f>
        <v>iklim grevi</v>
      </c>
    </row>
    <row r="1277">
      <c r="A1277" s="3" t="s">
        <v>1277</v>
      </c>
      <c r="B1277" s="4" t="str">
        <f>IFERROR(__xludf.DUMMYFUNCTION("GOOGLETRANSLATE(A1277,""nl"",""tr"")"),"iklim dengesi")</f>
        <v>iklim dengesi</v>
      </c>
    </row>
    <row r="1278">
      <c r="A1278" s="3" t="s">
        <v>1278</v>
      </c>
      <c r="B1278" s="4" t="str">
        <f>IFERROR(__xludf.DUMMYFUNCTION("GOOGLETRANSLATE(A1278,""nl"",""tr"")"),"iklim değişikliği")</f>
        <v>iklim değişikliği</v>
      </c>
    </row>
    <row r="1279">
      <c r="A1279" s="3" t="s">
        <v>1279</v>
      </c>
      <c r="B1279" s="4" t="str">
        <f>IFERROR(__xludf.DUMMYFUNCTION("GOOGLETRANSLATE(A1279,""nl"",""tr"")"),"iklim mülteci")</f>
        <v>iklim mülteci</v>
      </c>
    </row>
    <row r="1280">
      <c r="A1280" s="3" t="s">
        <v>1280</v>
      </c>
      <c r="B1280" s="4" t="str">
        <f>IFERROR(__xludf.DUMMYFUNCTION("GOOGLETRANSLATE(A1280,""nl"",""tr"")"),"iklim bilimi")</f>
        <v>iklim bilimi</v>
      </c>
    </row>
    <row r="1281">
      <c r="A1281" s="3" t="s">
        <v>1281</v>
      </c>
      <c r="B1281" s="4" t="str">
        <f>IFERROR(__xludf.DUMMYFUNCTION("GOOGLETRANSLATE(A1281,""nl"",""tr"")"),"deniz iklimi")</f>
        <v>deniz iklimi</v>
      </c>
    </row>
    <row r="1282">
      <c r="A1282" s="3" t="s">
        <v>1282</v>
      </c>
      <c r="B1282" s="4" t="str">
        <f>IFERROR(__xludf.DUMMYFUNCTION("GOOGLETRANSLATE(A1282,""nl"",""tr"")"),"İklim -Neutral")</f>
        <v>İklim -Neutral</v>
      </c>
    </row>
    <row r="1283">
      <c r="A1283" s="3" t="s">
        <v>1283</v>
      </c>
      <c r="B1283" s="4" t="str">
        <f>IFERROR(__xludf.DUMMYFUNCTION("GOOGLETRANSLATE(A1283,""nl"",""tr"")"),"iş iklimi")</f>
        <v>iş iklimi</v>
      </c>
    </row>
    <row r="1284">
      <c r="A1284" s="3" t="s">
        <v>1284</v>
      </c>
      <c r="B1284" s="4" t="str">
        <f>IFERROR(__xludf.DUMMYFUNCTION("GOOGLETRANSLATE(A1284,""nl"",""tr"")"),"iklim ormanı")</f>
        <v>iklim ormanı</v>
      </c>
    </row>
    <row r="1285">
      <c r="A1285" s="3" t="s">
        <v>1285</v>
      </c>
      <c r="B1285" s="4" t="str">
        <f>IFERROR(__xludf.DUMMYFUNCTION("GOOGLETRANSLATE(A1285,""nl"",""tr"")"),"iklim")</f>
        <v>iklim</v>
      </c>
    </row>
    <row r="1286">
      <c r="A1286" s="3" t="s">
        <v>1286</v>
      </c>
      <c r="B1286" s="4" t="str">
        <f>IFERROR(__xludf.DUMMYFUNCTION("GOOGLETRANSLATE(A1286,""nl"",""tr"")"),"kızartma")</f>
        <v>kızartma</v>
      </c>
    </row>
    <row r="1287">
      <c r="A1287" s="3" t="s">
        <v>1287</v>
      </c>
      <c r="B1287" s="4" t="str">
        <f>IFERROR(__xludf.DUMMYFUNCTION("GOOGLETRANSLATE(A1287,""nl"",""tr"")"),"akım")</f>
        <v>akım</v>
      </c>
    </row>
    <row r="1288">
      <c r="A1288" s="3" t="s">
        <v>1288</v>
      </c>
      <c r="B1288" s="4" t="str">
        <f>IFERROR(__xludf.DUMMYFUNCTION("GOOGLETRANSLATE(A1288,""nl"",""tr"")"),"telefon")</f>
        <v>telefon</v>
      </c>
    </row>
    <row r="1289">
      <c r="A1289" s="3" t="s">
        <v>1289</v>
      </c>
      <c r="B1289" s="4" t="str">
        <f>IFERROR(__xludf.DUMMYFUNCTION("GOOGLETRANSLATE(A1289,""nl"",""tr"")"),"etik")</f>
        <v>etik</v>
      </c>
    </row>
    <row r="1290">
      <c r="A1290" s="3" t="s">
        <v>1290</v>
      </c>
      <c r="B1290" s="4" t="str">
        <f>IFERROR(__xludf.DUMMYFUNCTION("GOOGLETRANSLATE(A1290,""nl"",""tr"")"),"sivil")</f>
        <v>sivil</v>
      </c>
    </row>
    <row r="1291">
      <c r="A1291" s="3" t="s">
        <v>1291</v>
      </c>
      <c r="B1291" s="4" t="str">
        <f>IFERROR(__xludf.DUMMYFUNCTION("GOOGLETRANSLATE(A1291,""nl"",""tr"")"),"seri")</f>
        <v>seri</v>
      </c>
    </row>
    <row r="1292">
      <c r="A1292" s="3" t="s">
        <v>1292</v>
      </c>
      <c r="B1292" s="4" t="str">
        <f>IFERROR(__xludf.DUMMYFUNCTION("GOOGLETRANSLATE(A1292,""nl"",""tr"")"),"Puan")</f>
        <v>Puan</v>
      </c>
    </row>
    <row r="1293">
      <c r="A1293" s="3" t="s">
        <v>1293</v>
      </c>
      <c r="B1293" s="4" t="str">
        <f>IFERROR(__xludf.DUMMYFUNCTION("GOOGLETRANSLATE(A1293,""nl"",""tr"")"),"göz yaşı")</f>
        <v>göz yaşı</v>
      </c>
    </row>
    <row r="1294">
      <c r="A1294" s="3" t="s">
        <v>1294</v>
      </c>
      <c r="B1294" s="4" t="str">
        <f>IFERROR(__xludf.DUMMYFUNCTION("GOOGLETRANSLATE(A1294,""nl"",""tr"")"),"Huzur içinde yatsın")</f>
        <v>Huzur içinde yatsın</v>
      </c>
    </row>
    <row r="1295">
      <c r="A1295" s="3" t="s">
        <v>1295</v>
      </c>
      <c r="B1295" s="4" t="str">
        <f>IFERROR(__xludf.DUMMYFUNCTION("GOOGLETRANSLATE(A1295,""nl"",""tr"")"),"skor yapmak")</f>
        <v>skor yapmak</v>
      </c>
    </row>
    <row r="1296">
      <c r="A1296" s="3" t="s">
        <v>1296</v>
      </c>
      <c r="B1296" s="4" t="str">
        <f>IFERROR(__xludf.DUMMYFUNCTION("GOOGLETRANSLATE(A1296,""nl"",""tr"")"),"Limon")</f>
        <v>Limon</v>
      </c>
    </row>
    <row r="1297">
      <c r="A1297" s="3" t="s">
        <v>1297</v>
      </c>
      <c r="B1297" s="4" t="str">
        <f>IFERROR(__xludf.DUMMYFUNCTION("GOOGLETRANSLATE(A1297,""nl"",""tr"")"),"narenciye")</f>
        <v>narenciye</v>
      </c>
    </row>
    <row r="1298">
      <c r="A1298" s="3" t="s">
        <v>1298</v>
      </c>
      <c r="B1298" s="4" t="str">
        <f>IFERROR(__xludf.DUMMYFUNCTION("GOOGLETRANSLATE(A1298,""nl"",""tr"")"),"Cedes")</f>
        <v>Cedes</v>
      </c>
    </row>
    <row r="1299">
      <c r="A1299" s="3" t="s">
        <v>1299</v>
      </c>
      <c r="B1299" s="4" t="str">
        <f>IFERROR(__xludf.DUMMYFUNCTION("GOOGLETRANSLATE(A1299,""nl"",""tr"")"),"sedir")</f>
        <v>sedir</v>
      </c>
    </row>
    <row r="1300">
      <c r="A1300" s="3" t="s">
        <v>1300</v>
      </c>
      <c r="B1300" s="4" t="str">
        <f>IFERROR(__xludf.DUMMYFUNCTION("GOOGLETRANSLATE(A1300,""nl"",""tr"")"),"sedir ağacı")</f>
        <v>sedir ağacı</v>
      </c>
    </row>
    <row r="1301">
      <c r="A1301" s="3" t="s">
        <v>1301</v>
      </c>
      <c r="B1301" s="4" t="str">
        <f>IFERROR(__xludf.DUMMYFUNCTION("GOOGLETRANSLATE(A1301,""nl"",""tr"")"),"sedir yağı")</f>
        <v>sedir yağı</v>
      </c>
    </row>
    <row r="1302">
      <c r="A1302" s="3" t="s">
        <v>1302</v>
      </c>
      <c r="B1302" s="4" t="str">
        <f>IFERROR(__xludf.DUMMYFUNCTION("GOOGLETRANSLATE(A1302,""nl"",""tr"")"),"Domates çorbası")</f>
        <v>Domates çorbası</v>
      </c>
    </row>
    <row r="1303">
      <c r="A1303" s="3" t="s">
        <v>1303</v>
      </c>
      <c r="B1303" s="4" t="str">
        <f>IFERROR(__xludf.DUMMYFUNCTION("GOOGLETRANSLATE(A1303,""nl"",""tr"")"),"domates ketçabı")</f>
        <v>domates ketçabı</v>
      </c>
    </row>
    <row r="1304">
      <c r="A1304" s="3" t="s">
        <v>1304</v>
      </c>
      <c r="B1304" s="4" t="str">
        <f>IFERROR(__xludf.DUMMYFUNCTION("GOOGLETRANSLATE(A1304,""nl"",""tr"")"),"domates kavgası")</f>
        <v>domates kavgası</v>
      </c>
    </row>
    <row r="1305">
      <c r="A1305" s="3" t="s">
        <v>1305</v>
      </c>
      <c r="B1305" s="4" t="str">
        <f>IFERROR(__xludf.DUMMYFUNCTION("GOOGLETRANSLATE(A1305,""nl"",""tr"")"),"domates bitkisi")</f>
        <v>domates bitkisi</v>
      </c>
    </row>
    <row r="1306">
      <c r="A1306" s="3" t="s">
        <v>1306</v>
      </c>
      <c r="B1306" s="4" t="str">
        <f>IFERROR(__xludf.DUMMYFUNCTION("GOOGLETRANSLATE(A1306,""nl"",""tr"")"),"domates sosu")</f>
        <v>domates sosu</v>
      </c>
    </row>
    <row r="1307">
      <c r="A1307" s="3" t="s">
        <v>1307</v>
      </c>
      <c r="B1307" s="4" t="str">
        <f>IFERROR(__xludf.DUMMYFUNCTION("GOOGLETRANSLATE(A1307,""nl"",""tr"")"),"salça")</f>
        <v>salça</v>
      </c>
    </row>
    <row r="1308">
      <c r="A1308" s="3" t="s">
        <v>1308</v>
      </c>
      <c r="B1308" s="4" t="str">
        <f>IFERROR(__xludf.DUMMYFUNCTION("GOOGLETRANSLATE(A1308,""nl"",""tr"")"),"roket gemisi")</f>
        <v>roket gemisi</v>
      </c>
    </row>
    <row r="1309">
      <c r="A1309" s="3" t="s">
        <v>1309</v>
      </c>
      <c r="B1309" s="4" t="str">
        <f>IFERROR(__xludf.DUMMYFUNCTION("GOOGLETRANSLATE(A1309,""nl"",""tr"")"),"ideal")</f>
        <v>ideal</v>
      </c>
    </row>
    <row r="1310">
      <c r="A1310" s="3" t="s">
        <v>1310</v>
      </c>
      <c r="B1310" s="4" t="str">
        <f>IFERROR(__xludf.DUMMYFUNCTION("GOOGLETRANSLATE(A1310,""nl"",""tr"")"),"görgü kuralları")</f>
        <v>görgü kuralları</v>
      </c>
    </row>
    <row r="1311">
      <c r="A1311" s="3" t="s">
        <v>1311</v>
      </c>
      <c r="B1311" s="4" t="str">
        <f>IFERROR(__xludf.DUMMYFUNCTION("GOOGLETRANSLATE(A1311,""nl"",""tr"")"),"etiket")</f>
        <v>etiket</v>
      </c>
    </row>
    <row r="1312">
      <c r="A1312" s="3" t="s">
        <v>1312</v>
      </c>
      <c r="B1312" s="4" t="str">
        <f>IFERROR(__xludf.DUMMYFUNCTION("GOOGLETRANSLATE(A1312,""nl"",""tr"")"),"bilet")</f>
        <v>bilet</v>
      </c>
    </row>
    <row r="1313">
      <c r="A1313" s="3" t="s">
        <v>1313</v>
      </c>
      <c r="B1313" s="4" t="str">
        <f>IFERROR(__xludf.DUMMYFUNCTION("GOOGLETRANSLATE(A1313,""nl"",""tr"")"),"gitar")</f>
        <v>gitar</v>
      </c>
    </row>
    <row r="1314">
      <c r="A1314" s="3" t="s">
        <v>1314</v>
      </c>
      <c r="B1314" s="4" t="str">
        <f>IFERROR(__xludf.DUMMYFUNCTION("GOOGLETRANSLATE(A1314,""nl"",""tr"")"),"gitarist")</f>
        <v>gitarist</v>
      </c>
    </row>
    <row r="1315">
      <c r="A1315" s="3" t="s">
        <v>1315</v>
      </c>
      <c r="B1315" s="4" t="str">
        <f>IFERROR(__xludf.DUMMYFUNCTION("GOOGLETRANSLATE(A1315,""nl"",""tr"")"),"bas gitar")</f>
        <v>bas gitar</v>
      </c>
    </row>
    <row r="1316">
      <c r="A1316" s="3" t="s">
        <v>1316</v>
      </c>
      <c r="B1316" s="4" t="str">
        <f>IFERROR(__xludf.DUMMYFUNCTION("GOOGLETRANSLATE(A1316,""nl"",""tr"")"),"solo gitar")</f>
        <v>solo gitar</v>
      </c>
    </row>
    <row r="1317">
      <c r="A1317" s="3" t="s">
        <v>1317</v>
      </c>
      <c r="B1317" s="4" t="str">
        <f>IFERROR(__xludf.DUMMYFUNCTION("GOOGLETRANSLATE(A1317,""nl"",""tr"")"),"hava gitarı")</f>
        <v>hava gitarı</v>
      </c>
    </row>
    <row r="1318">
      <c r="A1318" s="3" t="s">
        <v>1318</v>
      </c>
      <c r="B1318" s="4" t="str">
        <f>IFERROR(__xludf.DUMMYFUNCTION("GOOGLETRANSLATE(A1318,""nl"",""tr"")"),"şişme gitar")</f>
        <v>şişme gitar</v>
      </c>
    </row>
    <row r="1319">
      <c r="A1319" s="3" t="s">
        <v>1319</v>
      </c>
      <c r="B1319" s="4" t="str">
        <f>IFERROR(__xludf.DUMMYFUNCTION("GOOGLETRANSLATE(A1319,""nl"",""tr"")"),"Citter oyunu")</f>
        <v>Citter oyunu</v>
      </c>
    </row>
    <row r="1320">
      <c r="A1320" s="3" t="s">
        <v>1320</v>
      </c>
      <c r="B1320" s="4" t="str">
        <f>IFERROR(__xludf.DUMMYFUNCTION("GOOGLETRANSLATE(A1320,""nl"",""tr"")"),"bütçe")</f>
        <v>bütçe</v>
      </c>
    </row>
    <row r="1321">
      <c r="A1321" s="3" t="s">
        <v>1321</v>
      </c>
      <c r="B1321" s="4" t="str">
        <f>IFERROR(__xludf.DUMMYFUNCTION("GOOGLETRANSLATE(A1321,""nl"",""tr"")"),"bütçe")</f>
        <v>bütçe</v>
      </c>
    </row>
    <row r="1322">
      <c r="A1322" s="3" t="s">
        <v>1322</v>
      </c>
      <c r="B1322" s="4" t="str">
        <f>IFERROR(__xludf.DUMMYFUNCTION("GOOGLETRANSLATE(A1322,""nl"",""tr"")"),"çita")</f>
        <v>çita</v>
      </c>
    </row>
    <row r="1323">
      <c r="A1323" s="3" t="s">
        <v>1323</v>
      </c>
      <c r="B1323" s="4" t="str">
        <f>IFERROR(__xludf.DUMMYFUNCTION("GOOGLETRANSLATE(A1323,""nl"",""tr"")"),"başlatıcı")</f>
        <v>başlatıcı</v>
      </c>
    </row>
    <row r="1324">
      <c r="A1324" s="3" t="s">
        <v>1324</v>
      </c>
      <c r="B1324" s="4" t="str">
        <f>IFERROR(__xludf.DUMMYFUNCTION("GOOGLETRANSLATE(A1324,""nl"",""tr"")"),"girişim")</f>
        <v>girişim</v>
      </c>
    </row>
    <row r="1325">
      <c r="A1325" s="3" t="s">
        <v>1325</v>
      </c>
      <c r="B1325" s="4" t="str">
        <f>IFERROR(__xludf.DUMMYFUNCTION("GOOGLETRANSLATE(A1325,""nl"",""tr"")"),"vatandaşlık")</f>
        <v>vatandaşlık</v>
      </c>
    </row>
    <row r="1326">
      <c r="A1326" s="3" t="s">
        <v>1326</v>
      </c>
      <c r="B1326" s="4" t="str">
        <f>IFERROR(__xludf.DUMMYFUNCTION("GOOGLETRANSLATE(A1326,""nl"",""tr"")"),"sahne")</f>
        <v>sahne</v>
      </c>
    </row>
    <row r="1327">
      <c r="A1327" s="3" t="s">
        <v>1327</v>
      </c>
      <c r="B1327" s="4" t="str">
        <f>IFERROR(__xludf.DUMMYFUNCTION("GOOGLETRANSLATE(A1327,""nl"",""tr"")"),"Endüstri sektörü")</f>
        <v>Endüstri sektörü</v>
      </c>
    </row>
    <row r="1328">
      <c r="A1328" s="3" t="s">
        <v>1328</v>
      </c>
      <c r="B1328" s="4" t="str">
        <f>IFERROR(__xludf.DUMMYFUNCTION("GOOGLETRANSLATE(A1328,""nl"",""tr"")"),"seks endüstrisi")</f>
        <v>seks endüstrisi</v>
      </c>
    </row>
    <row r="1329">
      <c r="A1329" s="3" t="s">
        <v>1329</v>
      </c>
      <c r="B1329" s="4" t="str">
        <f>IFERROR(__xludf.DUMMYFUNCTION("GOOGLETRANSLATE(A1329,""nl"",""tr"")"),"büyük sanayi")</f>
        <v>büyük sanayi</v>
      </c>
    </row>
    <row r="1330">
      <c r="A1330" s="3" t="s">
        <v>1330</v>
      </c>
      <c r="B1330" s="4" t="str">
        <f>IFERROR(__xludf.DUMMYFUNCTION("GOOGLETRANSLATE(A1330,""nl"",""tr"")"),"otomobil sanayi")</f>
        <v>otomobil sanayi</v>
      </c>
    </row>
    <row r="1331">
      <c r="A1331" s="3" t="s">
        <v>1331</v>
      </c>
      <c r="B1331" s="4" t="str">
        <f>IFERROR(__xludf.DUMMYFUNCTION("GOOGLETRANSLATE(A1331,""nl"",""tr"")"),"biyolojik endüstri")</f>
        <v>biyolojik endüstri</v>
      </c>
    </row>
    <row r="1332">
      <c r="A1332" s="3" t="s">
        <v>1332</v>
      </c>
      <c r="B1332" s="4" t="str">
        <f>IFERROR(__xludf.DUMMYFUNCTION("GOOGLETRANSLATE(A1332,""nl"",""tr"")"),"silah endüstrisi")</f>
        <v>silah endüstrisi</v>
      </c>
    </row>
    <row r="1333">
      <c r="A1333" s="3" t="s">
        <v>1333</v>
      </c>
      <c r="B1333" s="4" t="str">
        <f>IFERROR(__xludf.DUMMYFUNCTION("GOOGLETRANSLATE(A1333,""nl"",""tr"")"),"Petrol endüstrisi")</f>
        <v>Petrol endüstrisi</v>
      </c>
    </row>
    <row r="1334">
      <c r="A1334" s="3" t="s">
        <v>1334</v>
      </c>
      <c r="B1334" s="4" t="str">
        <f>IFERROR(__xludf.DUMMYFUNCTION("GOOGLETRANSLATE(A1334,""nl"",""tr"")"),"Sanayi kenti")</f>
        <v>Sanayi kenti</v>
      </c>
    </row>
    <row r="1335">
      <c r="A1335" s="3" t="s">
        <v>1335</v>
      </c>
      <c r="B1335" s="4" t="str">
        <f>IFERROR(__xludf.DUMMYFUNCTION("GOOGLETRANSLATE(A1335,""nl"",""tr"")"),"palj")</f>
        <v>palj</v>
      </c>
    </row>
    <row r="1336">
      <c r="A1336" s="3" t="s">
        <v>1336</v>
      </c>
      <c r="B1336" s="4" t="str">
        <f>IFERROR(__xludf.DUMMYFUNCTION("GOOGLETRANSLATE(A1336,""nl"",""tr"")"),"palet")</f>
        <v>palet</v>
      </c>
    </row>
    <row r="1337">
      <c r="A1337" s="3" t="s">
        <v>1337</v>
      </c>
      <c r="B1337" s="4" t="str">
        <f>IFERROR(__xludf.DUMMYFUNCTION("GOOGLETRANSLATE(A1337,""nl"",""tr"")"),"pias")</f>
        <v>pias</v>
      </c>
    </row>
    <row r="1338">
      <c r="A1338" s="3" t="s">
        <v>1338</v>
      </c>
      <c r="B1338" s="4" t="str">
        <f>IFERROR(__xludf.DUMMYFUNCTION("GOOGLETRANSLATE(A1338,""nl"",""tr"")"),"kanepe")</f>
        <v>kanepe</v>
      </c>
    </row>
    <row r="1339">
      <c r="A1339" s="3" t="s">
        <v>1339</v>
      </c>
      <c r="B1339" s="4" t="str">
        <f>IFERROR(__xludf.DUMMYFUNCTION("GOOGLETRANSLATE(A1339,""nl"",""tr"")"),"şurup")</f>
        <v>şurup</v>
      </c>
    </row>
    <row r="1340">
      <c r="A1340" s="3" t="s">
        <v>1340</v>
      </c>
      <c r="B1340" s="4" t="str">
        <f>IFERROR(__xludf.DUMMYFUNCTION("GOOGLETRANSLATE(A1340,""nl"",""tr"")"),"şurup")</f>
        <v>şurup</v>
      </c>
    </row>
    <row r="1341">
      <c r="A1341" s="3" t="s">
        <v>1341</v>
      </c>
      <c r="B1341" s="4" t="str">
        <f>IFERROR(__xludf.DUMMYFUNCTION("GOOGLETRANSLATE(A1341,""nl"",""tr"")"),"akçaağaç şurubu")</f>
        <v>akçaağaç şurubu</v>
      </c>
    </row>
    <row r="1342">
      <c r="A1342" s="3" t="s">
        <v>1342</v>
      </c>
      <c r="B1342" s="4" t="str">
        <f>IFERROR(__xludf.DUMMYFUNCTION("GOOGLETRANSLATE(A1342,""nl"",""tr"")"),"limonata şurubu")</f>
        <v>limonata şurubu</v>
      </c>
    </row>
    <row r="1343">
      <c r="A1343" s="3" t="s">
        <v>1343</v>
      </c>
      <c r="B1343" s="4" t="str">
        <f>IFERROR(__xludf.DUMMYFUNCTION("GOOGLETRANSLATE(A1343,""nl"",""tr"")"),"akçaağaç şurubu")</f>
        <v>akçaağaç şurubu</v>
      </c>
    </row>
    <row r="1344">
      <c r="A1344" s="3" t="s">
        <v>1344</v>
      </c>
      <c r="B1344" s="4" t="str">
        <f>IFERROR(__xludf.DUMMYFUNCTION("GOOGLETRANSLATE(A1344,""nl"",""tr"")"),"gerçekçi")</f>
        <v>gerçekçi</v>
      </c>
    </row>
    <row r="1345">
      <c r="A1345" s="3" t="s">
        <v>1345</v>
      </c>
      <c r="B1345" s="4" t="str">
        <f>IFERROR(__xludf.DUMMYFUNCTION("GOOGLETRANSLATE(A1345,""nl"",""tr"")"),"fark etmek")</f>
        <v>fark etmek</v>
      </c>
    </row>
    <row r="1346">
      <c r="A1346" s="3" t="s">
        <v>1346</v>
      </c>
      <c r="B1346" s="4" t="str">
        <f>IFERROR(__xludf.DUMMYFUNCTION("GOOGLETRANSLATE(A1346,""nl"",""tr"")"),"gerçeklik")</f>
        <v>gerçeklik</v>
      </c>
    </row>
    <row r="1347">
      <c r="A1347" s="3" t="s">
        <v>1347</v>
      </c>
      <c r="B1347" s="4" t="str">
        <f>IFERROR(__xludf.DUMMYFUNCTION("GOOGLETRANSLATE(A1347,""nl"",""tr"")"),"gerçekçilik")</f>
        <v>gerçekçilik</v>
      </c>
    </row>
    <row r="1348">
      <c r="A1348" s="3" t="s">
        <v>1348</v>
      </c>
      <c r="B1348" s="4" t="str">
        <f>IFERROR(__xludf.DUMMYFUNCTION("GOOGLETRANSLATE(A1348,""nl"",""tr"")"),"aktivist")</f>
        <v>aktivist</v>
      </c>
    </row>
    <row r="1349">
      <c r="A1349" s="3" t="s">
        <v>1349</v>
      </c>
      <c r="B1349" s="4" t="str">
        <f>IFERROR(__xludf.DUMMYFUNCTION("GOOGLETRANSLATE(A1349,""nl"",""tr"")"),"aktivite")</f>
        <v>aktivite</v>
      </c>
    </row>
    <row r="1350">
      <c r="A1350" s="3" t="s">
        <v>1350</v>
      </c>
      <c r="B1350" s="4" t="str">
        <f>IFERROR(__xludf.DUMMYFUNCTION("GOOGLETRANSLATE(A1350,""nl"",""tr"")"),"aktivizm")</f>
        <v>aktivizm</v>
      </c>
    </row>
    <row r="1351">
      <c r="A1351" s="3" t="s">
        <v>1351</v>
      </c>
      <c r="B1351" s="4" t="str">
        <f>IFERROR(__xludf.DUMMYFUNCTION("GOOGLETRANSLATE(A1351,""nl"",""tr"")"),"Gece -Aktif")</f>
        <v>Gece -Aktif</v>
      </c>
    </row>
    <row r="1352">
      <c r="A1352" s="3" t="s">
        <v>1352</v>
      </c>
      <c r="B1352" s="4" t="str">
        <f>IFERROR(__xludf.DUMMYFUNCTION("GOOGLETRANSLATE(A1352,""nl"",""tr"")"),"Gün -Aktif")</f>
        <v>Gün -Aktif</v>
      </c>
    </row>
    <row r="1353">
      <c r="A1353" s="3" t="s">
        <v>1353</v>
      </c>
      <c r="B1353" s="4" t="str">
        <f>IFERROR(__xludf.DUMMYFUNCTION("GOOGLETRANSLATE(A1353,""nl"",""tr"")"),"alacakaranlık")</f>
        <v>alacakaranlık</v>
      </c>
    </row>
    <row r="1354">
      <c r="A1354" s="3" t="s">
        <v>1354</v>
      </c>
      <c r="B1354" s="4" t="str">
        <f>IFERROR(__xludf.DUMMYFUNCTION("GOOGLETRANSLATE(A1354,""nl"",""tr"")"),"kategori")</f>
        <v>kategori</v>
      </c>
    </row>
    <row r="1355">
      <c r="A1355" s="3" t="s">
        <v>1355</v>
      </c>
      <c r="B1355" s="4" t="str">
        <f>IFERROR(__xludf.DUMMYFUNCTION("GOOGLETRANSLATE(A1355,""nl"",""tr"")"),"telaş")</f>
        <v>telaş</v>
      </c>
    </row>
    <row r="1356">
      <c r="A1356" s="3" t="s">
        <v>1356</v>
      </c>
      <c r="B1356" s="4" t="str">
        <f>IFERROR(__xludf.DUMMYFUNCTION("GOOGLETRANSLATE(A1356,""nl"",""tr"")"),"baskın yapmak")</f>
        <v>baskın yapmak</v>
      </c>
    </row>
    <row r="1357">
      <c r="A1357" s="3" t="s">
        <v>1357</v>
      </c>
      <c r="B1357" s="4" t="str">
        <f>IFERROR(__xludf.DUMMYFUNCTION("GOOGLETRANSLATE(A1357,""nl"",""tr"")"),"Gazete")</f>
        <v>Gazete</v>
      </c>
    </row>
    <row r="1358">
      <c r="A1358" s="3" t="s">
        <v>1358</v>
      </c>
      <c r="B1358" s="4" t="str">
        <f>IFERROR(__xludf.DUMMYFUNCTION("GOOGLETRANSLATE(A1358,""nl"",""tr"")"),"biyokütle")</f>
        <v>biyokütle</v>
      </c>
    </row>
    <row r="1359">
      <c r="A1359" s="3" t="s">
        <v>1359</v>
      </c>
      <c r="B1359" s="4" t="str">
        <f>IFERROR(__xludf.DUMMYFUNCTION("GOOGLETRANSLATE(A1359,""nl"",""tr"")"),"Ülke kitlesi")</f>
        <v>Ülke kitlesi</v>
      </c>
    </row>
    <row r="1360">
      <c r="A1360" s="3" t="s">
        <v>1360</v>
      </c>
      <c r="B1360" s="4" t="str">
        <f>IFERROR(__xludf.DUMMYFUNCTION("GOOGLETRANSLATE(A1360,""nl"",""tr"")"),"güneş kütlesi")</f>
        <v>güneş kütlesi</v>
      </c>
    </row>
    <row r="1361">
      <c r="A1361" s="3" t="s">
        <v>1361</v>
      </c>
      <c r="B1361" s="4" t="str">
        <f>IFERROR(__xludf.DUMMYFUNCTION("GOOGLETRANSLATE(A1361,""nl"",""tr"")"),"seri üretim")</f>
        <v>seri üretim</v>
      </c>
    </row>
    <row r="1362">
      <c r="A1362" s="3" t="s">
        <v>1362</v>
      </c>
      <c r="B1362" s="4" t="str">
        <f>IFERROR(__xludf.DUMMYFUNCTION("GOOGLETRANSLATE(A1362,""nl"",""tr"")"),"silah")</f>
        <v>silah</v>
      </c>
    </row>
    <row r="1363">
      <c r="A1363" s="3" t="s">
        <v>1363</v>
      </c>
      <c r="B1363" s="4" t="str">
        <f>IFERROR(__xludf.DUMMYFUNCTION("GOOGLETRANSLATE(A1363,""nl"",""tr"")"),"seri")</f>
        <v>seri</v>
      </c>
    </row>
    <row r="1364">
      <c r="A1364" s="3" t="s">
        <v>1364</v>
      </c>
      <c r="B1364" s="4" t="str">
        <f>IFERROR(__xludf.DUMMYFUNCTION("GOOGLETRANSLATE(A1364,""nl"",""tr"")"),"toplu cinayet")</f>
        <v>toplu cinayet</v>
      </c>
    </row>
    <row r="1365">
      <c r="A1365" s="3" t="s">
        <v>1365</v>
      </c>
      <c r="B1365" s="4" t="str">
        <f>IFERROR(__xludf.DUMMYFUNCTION("GOOGLETRANSLATE(A1365,""nl"",""tr"")"),"toplu katil")</f>
        <v>toplu katil</v>
      </c>
    </row>
    <row r="1366">
      <c r="A1366" s="3" t="s">
        <v>1366</v>
      </c>
      <c r="B1366" s="4" t="str">
        <f>IFERROR(__xludf.DUMMYFUNCTION("GOOGLETRANSLATE(A1366,""nl"",""tr"")"),"güneş kütlesi")</f>
        <v>güneş kütlesi</v>
      </c>
    </row>
    <row r="1367">
      <c r="A1367" s="3" t="s">
        <v>1367</v>
      </c>
      <c r="B1367" s="4" t="str">
        <f>IFERROR(__xludf.DUMMYFUNCTION("GOOGLETRANSLATE(A1367,""nl"",""tr"")"),"toplu histeri")</f>
        <v>toplu histeri</v>
      </c>
    </row>
    <row r="1368">
      <c r="A1368" s="3" t="s">
        <v>1368</v>
      </c>
      <c r="B1368" s="4" t="str">
        <f>IFERROR(__xludf.DUMMYFUNCTION("GOOGLETRANSLATE(A1368,""nl"",""tr"")"),"masaj")</f>
        <v>masaj</v>
      </c>
    </row>
    <row r="1369">
      <c r="A1369" s="3" t="s">
        <v>1369</v>
      </c>
      <c r="B1369" s="4" t="str">
        <f>IFERROR(__xludf.DUMMYFUNCTION("GOOGLETRANSLATE(A1369,""nl"",""tr"")"),"kalabalık")</f>
        <v>kalabalık</v>
      </c>
    </row>
    <row r="1370">
      <c r="A1370" s="3" t="s">
        <v>1370</v>
      </c>
      <c r="B1370" s="4" t="str">
        <f>IFERROR(__xludf.DUMMYFUNCTION("GOOGLETRANSLATE(A1370,""nl"",""tr"")"),"toplu sprint")</f>
        <v>toplu sprint</v>
      </c>
    </row>
    <row r="1371">
      <c r="A1371" s="3" t="s">
        <v>1371</v>
      </c>
      <c r="B1371" s="4" t="str">
        <f>IFERROR(__xludf.DUMMYFUNCTION("GOOGLETRANSLATE(A1371,""nl"",""tr"")"),"kitle")</f>
        <v>kitle</v>
      </c>
    </row>
    <row r="1372">
      <c r="A1372" s="3" t="s">
        <v>1372</v>
      </c>
      <c r="B1372" s="4" t="str">
        <f>IFERROR(__xludf.DUMMYFUNCTION("GOOGLETRANSLATE(A1372,""nl"",""tr"")"),"toplu mezar")</f>
        <v>toplu mezar</v>
      </c>
    </row>
    <row r="1373">
      <c r="A1373" s="3" t="s">
        <v>1373</v>
      </c>
      <c r="B1373" s="4" t="str">
        <f>IFERROR(__xludf.DUMMYFUNCTION("GOOGLETRANSLATE(A1373,""nl"",""tr"")"),"Advent Takvimi")</f>
        <v>Advent Takvimi</v>
      </c>
    </row>
    <row r="1374">
      <c r="A1374" s="3" t="s">
        <v>1374</v>
      </c>
      <c r="B1374" s="4" t="str">
        <f>IFERROR(__xludf.DUMMYFUNCTION("GOOGLETRANSLATE(A1374,""nl"",""tr"")"),"jüri")</f>
        <v>jüri</v>
      </c>
    </row>
    <row r="1375">
      <c r="A1375" s="3" t="s">
        <v>1375</v>
      </c>
      <c r="B1375" s="4" t="str">
        <f>IFERROR(__xludf.DUMMYFUNCTION("GOOGLETRANSLATE(A1375,""nl"",""tr"")"),"Festival")</f>
        <v>Festival</v>
      </c>
    </row>
    <row r="1376">
      <c r="A1376" s="3" t="s">
        <v>1376</v>
      </c>
      <c r="B1376" s="4" t="str">
        <f>IFERROR(__xludf.DUMMYFUNCTION("GOOGLETRANSLATE(A1376,""nl"",""tr"")"),"festivalleşme")</f>
        <v>festivalleşme</v>
      </c>
    </row>
    <row r="1377">
      <c r="A1377" s="3" t="s">
        <v>1377</v>
      </c>
      <c r="B1377" s="4" t="str">
        <f>IFERROR(__xludf.DUMMYFUNCTION("GOOGLETRANSLATE(A1377,""nl"",""tr"")"),"kabare festivali")</f>
        <v>kabare festivali</v>
      </c>
    </row>
    <row r="1378">
      <c r="A1378" s="3" t="s">
        <v>1378</v>
      </c>
      <c r="B1378" s="4" t="str">
        <f>IFERROR(__xludf.DUMMYFUNCTION("GOOGLETRANSLATE(A1378,""nl"",""tr"")"),"şarkı festivali")</f>
        <v>şarkı festivali</v>
      </c>
    </row>
    <row r="1379">
      <c r="A1379" s="3" t="s">
        <v>1379</v>
      </c>
      <c r="B1379" s="4" t="str">
        <f>IFERROR(__xludf.DUMMYFUNCTION("GOOGLETRANSLATE(A1379,""nl"",""tr"")"),"film Festivali")</f>
        <v>film Festivali</v>
      </c>
    </row>
    <row r="1380">
      <c r="A1380" s="3" t="s">
        <v>1380</v>
      </c>
      <c r="B1380" s="4" t="str">
        <f>IFERROR(__xludf.DUMMYFUNCTION("GOOGLETRANSLATE(A1380,""nl"",""tr"")"),"hamster")</f>
        <v>hamster</v>
      </c>
    </row>
    <row r="1381">
      <c r="A1381" s="3" t="s">
        <v>1381</v>
      </c>
      <c r="B1381" s="4" t="str">
        <f>IFERROR(__xludf.DUMMYFUNCTION("GOOGLETRANSLATE(A1381,""nl"",""tr"")"),"dinamik")</f>
        <v>dinamik</v>
      </c>
    </row>
    <row r="1382">
      <c r="A1382" s="3" t="s">
        <v>1382</v>
      </c>
      <c r="B1382" s="4" t="str">
        <f>IFERROR(__xludf.DUMMYFUNCTION("GOOGLETRANSLATE(A1382,""nl"",""tr"")"),"aerodinamik")</f>
        <v>aerodinamik</v>
      </c>
    </row>
    <row r="1383">
      <c r="A1383" s="3" t="s">
        <v>1383</v>
      </c>
      <c r="B1383" s="4" t="str">
        <f>IFERROR(__xludf.DUMMYFUNCTION("GOOGLETRANSLATE(A1383,""nl"",""tr"")"),"termodinamik")</f>
        <v>termodinamik</v>
      </c>
    </row>
    <row r="1384">
      <c r="A1384" s="3" t="s">
        <v>1384</v>
      </c>
      <c r="B1384" s="4" t="str">
        <f>IFERROR(__xludf.DUMMYFUNCTION("GOOGLETRANSLATE(A1384,""nl"",""tr"")"),"dinamit")</f>
        <v>dinamit</v>
      </c>
    </row>
    <row r="1385">
      <c r="A1385" s="3" t="s">
        <v>1385</v>
      </c>
      <c r="B1385" s="4" t="str">
        <f>IFERROR(__xludf.DUMMYFUNCTION("GOOGLETRANSLATE(A1385,""nl"",""tr"")"),"dinamik")</f>
        <v>dinamik</v>
      </c>
    </row>
    <row r="1386">
      <c r="A1386" s="3" t="s">
        <v>1386</v>
      </c>
      <c r="B1386" s="4" t="str">
        <f>IFERROR(__xludf.DUMMYFUNCTION("GOOGLETRANSLATE(A1386,""nl"",""tr"")"),"manyetodinamik")</f>
        <v>manyetodinamik</v>
      </c>
    </row>
    <row r="1387">
      <c r="A1387" s="3" t="s">
        <v>1387</v>
      </c>
      <c r="B1387" s="4" t="str">
        <f>IFERROR(__xludf.DUMMYFUNCTION("GOOGLETRANSLATE(A1387,""nl"",""tr"")"),"bitiş")</f>
        <v>bitiş</v>
      </c>
    </row>
    <row r="1388">
      <c r="A1388" s="3" t="s">
        <v>1388</v>
      </c>
      <c r="B1388" s="4" t="str">
        <f>IFERROR(__xludf.DUMMYFUNCTION("GOOGLETRANSLATE(A1388,""nl"",""tr"")"),"bitiş")</f>
        <v>bitiş</v>
      </c>
    </row>
    <row r="1389">
      <c r="A1389" s="3" t="s">
        <v>1389</v>
      </c>
      <c r="B1389" s="4" t="str">
        <f>IFERROR(__xludf.DUMMYFUNCTION("GOOGLETRANSLATE(A1389,""nl"",""tr"")"),"tiyatro")</f>
        <v>tiyatro</v>
      </c>
    </row>
    <row r="1390">
      <c r="A1390" s="3" t="s">
        <v>1390</v>
      </c>
      <c r="B1390" s="4" t="str">
        <f>IFERROR(__xludf.DUMMYFUNCTION("GOOGLETRANSLATE(A1390,""nl"",""tr"")"),"kukla Tiyatrosu")</f>
        <v>kukla Tiyatrosu</v>
      </c>
    </row>
    <row r="1391">
      <c r="A1391" s="3" t="s">
        <v>1391</v>
      </c>
      <c r="B1391" s="4" t="str">
        <f>IFERROR(__xludf.DUMMYFUNCTION("GOOGLETRANSLATE(A1391,""nl"",""tr"")"),"Açık -AIR Tiyatrosu")</f>
        <v>Açık -AIR Tiyatrosu</v>
      </c>
    </row>
    <row r="1392">
      <c r="A1392" s="3" t="s">
        <v>1392</v>
      </c>
      <c r="B1392" s="4" t="str">
        <f>IFERROR(__xludf.DUMMYFUNCTION("GOOGLETRANSLATE(A1392,""nl"",""tr"")"),"stres")</f>
        <v>stres</v>
      </c>
    </row>
    <row r="1393">
      <c r="A1393" s="3" t="s">
        <v>1393</v>
      </c>
      <c r="B1393" s="4" t="str">
        <f>IFERROR(__xludf.DUMMYFUNCTION("GOOGLETRANSLATE(A1393,""nl"",""tr"")"),"Kanat")</f>
        <v>Kanat</v>
      </c>
    </row>
    <row r="1394">
      <c r="A1394" s="3" t="s">
        <v>1394</v>
      </c>
      <c r="B1394" s="4" t="str">
        <f>IFERROR(__xludf.DUMMYFUNCTION("GOOGLETRANSLATE(A1394,""nl"",""tr"")"),"ceket")</f>
        <v>ceket</v>
      </c>
    </row>
    <row r="1395">
      <c r="A1395" s="3" t="s">
        <v>1395</v>
      </c>
      <c r="B1395" s="4" t="str">
        <f>IFERROR(__xludf.DUMMYFUNCTION("GOOGLETRANSLATE(A1395,""nl"",""tr"")"),"milyonlarca şehir")</f>
        <v>milyonlarca şehir</v>
      </c>
    </row>
    <row r="1396">
      <c r="A1396" s="3" t="s">
        <v>1396</v>
      </c>
      <c r="B1396" s="4" t="str">
        <f>IFERROR(__xludf.DUMMYFUNCTION("GOOGLETRANSLATE(A1396,""nl"",""tr"")"),"Milyon -bacaklı")</f>
        <v>Milyon -bacaklı</v>
      </c>
    </row>
    <row r="1397">
      <c r="A1397" s="3" t="s">
        <v>1397</v>
      </c>
      <c r="B1397" s="4" t="str">
        <f>IFERROR(__xludf.DUMMYFUNCTION("GOOGLETRANSLATE(A1397,""nl"",""tr"")"),"mumya")</f>
        <v>mumya</v>
      </c>
    </row>
    <row r="1398">
      <c r="A1398" s="3" t="s">
        <v>1398</v>
      </c>
      <c r="B1398" s="4" t="str">
        <f>IFERROR(__xludf.DUMMYFUNCTION("GOOGLETRANSLATE(A1398,""nl"",""tr"")"),"demokrasi")</f>
        <v>demokrasi</v>
      </c>
    </row>
    <row r="1399">
      <c r="A1399" s="3" t="s">
        <v>1399</v>
      </c>
      <c r="B1399" s="4" t="str">
        <f>IFERROR(__xludf.DUMMYFUNCTION("GOOGLETRANSLATE(A1399,""nl"",""tr"")"),"demokratik")</f>
        <v>demokratik</v>
      </c>
    </row>
    <row r="1400">
      <c r="A1400" s="3" t="s">
        <v>1400</v>
      </c>
      <c r="B1400" s="4" t="str">
        <f>IFERROR(__xludf.DUMMYFUNCTION("GOOGLETRANSLATE(A1400,""nl"",""tr"")"),"VVD")</f>
        <v>VVD</v>
      </c>
    </row>
    <row r="1401">
      <c r="A1401" s="3" t="s">
        <v>1401</v>
      </c>
      <c r="B1401" s="4" t="str">
        <f>IFERROR(__xludf.DUMMYFUNCTION("GOOGLETRANSLATE(A1401,""nl"",""tr"")"),"demokratik")</f>
        <v>demokratik</v>
      </c>
    </row>
    <row r="1402">
      <c r="A1402" s="3" t="s">
        <v>1402</v>
      </c>
      <c r="B1402" s="4" t="str">
        <f>IFERROR(__xludf.DUMMYFUNCTION("GOOGLETRANSLATE(A1402,""nl"",""tr"")"),"Hıristiyan Demokrasisi")</f>
        <v>Hıristiyan Demokrasisi</v>
      </c>
    </row>
    <row r="1403">
      <c r="A1403" s="3" t="s">
        <v>1403</v>
      </c>
      <c r="B1403" s="4" t="str">
        <f>IFERROR(__xludf.DUMMYFUNCTION("GOOGLETRANSLATE(A1403,""nl"",""tr"")"),"sosyal demokrasi")</f>
        <v>sosyal demokrasi</v>
      </c>
    </row>
    <row r="1404">
      <c r="A1404" s="3" t="s">
        <v>1404</v>
      </c>
      <c r="B1404" s="4" t="str">
        <f>IFERROR(__xludf.DUMMYFUNCTION("GOOGLETRANSLATE(A1404,""nl"",""tr"")"),"demokratikleştirmek")</f>
        <v>demokratikleştirmek</v>
      </c>
    </row>
    <row r="1405">
      <c r="A1405" s="3" t="s">
        <v>1405</v>
      </c>
      <c r="B1405" s="4" t="str">
        <f>IFERROR(__xludf.DUMMYFUNCTION("GOOGLETRANSLATE(A1405,""nl"",""tr"")"),"mediaMokrasi")</f>
        <v>mediaMokrasi</v>
      </c>
    </row>
    <row r="1406">
      <c r="A1406" s="3" t="s">
        <v>1406</v>
      </c>
      <c r="B1406" s="4" t="str">
        <f>IFERROR(__xludf.DUMMYFUNCTION("GOOGLETRANSLATE(A1406,""nl"",""tr"")"),"kalori")</f>
        <v>kalori</v>
      </c>
    </row>
    <row r="1407">
      <c r="A1407" s="3" t="s">
        <v>1407</v>
      </c>
      <c r="B1407" s="4" t="str">
        <f>IFERROR(__xludf.DUMMYFUNCTION("GOOGLETRANSLATE(A1407,""nl"",""tr"")"),"hacim akışı yoğunluğu")</f>
        <v>hacim akışı yoğunluğu</v>
      </c>
    </row>
    <row r="1408">
      <c r="A1408" s="3" t="s">
        <v>1408</v>
      </c>
      <c r="B1408" s="4" t="str">
        <f>IFERROR(__xludf.DUMMYFUNCTION("GOOGLETRANSLATE(A1408,""nl"",""tr"")"),"hacim yükleme")</f>
        <v>hacim yükleme</v>
      </c>
    </row>
    <row r="1409">
      <c r="A1409" s="3" t="s">
        <v>1409</v>
      </c>
      <c r="B1409" s="4" t="str">
        <f>IFERROR(__xludf.DUMMYFUNCTION("GOOGLETRANSLATE(A1409,""nl"",""tr"")"),"Cilt -Guy")</f>
        <v>Cilt -Guy</v>
      </c>
    </row>
    <row r="1410">
      <c r="A1410" s="3" t="s">
        <v>1410</v>
      </c>
      <c r="B1410" s="4" t="str">
        <f>IFERROR(__xludf.DUMMYFUNCTION("GOOGLETRANSLATE(A1410,""nl"",""tr"")"),"karamel")</f>
        <v>karamel</v>
      </c>
    </row>
    <row r="1411">
      <c r="A1411" s="3" t="s">
        <v>1411</v>
      </c>
      <c r="B1411" s="4" t="str">
        <f>IFERROR(__xludf.DUMMYFUNCTION("GOOGLETRANSLATE(A1411,""nl"",""tr"")"),"vinç")</f>
        <v>vinç</v>
      </c>
    </row>
    <row r="1412">
      <c r="A1412" s="3" t="s">
        <v>1412</v>
      </c>
      <c r="B1412" s="4" t="str">
        <f>IFERROR(__xludf.DUMMYFUNCTION("GOOGLETRANSLATE(A1412,""nl"",""tr"")"),"engelleyici")</f>
        <v>engelleyici</v>
      </c>
    </row>
    <row r="1413">
      <c r="A1413" s="3" t="s">
        <v>1413</v>
      </c>
      <c r="B1413" s="4" t="str">
        <f>IFERROR(__xludf.DUMMYFUNCTION("GOOGLETRANSLATE(A1413,""nl"",""tr"")"),"Lierhert")</f>
        <v>Lierhert</v>
      </c>
    </row>
    <row r="1414">
      <c r="A1414" s="3" t="s">
        <v>1414</v>
      </c>
      <c r="B1414" s="4" t="str">
        <f>IFERROR(__xludf.DUMMYFUNCTION("GOOGLETRANSLATE(A1414,""nl"",""tr"")"),"rüzgar enstrümanı")</f>
        <v>rüzgar enstrümanı</v>
      </c>
    </row>
    <row r="1415">
      <c r="A1415" s="3" t="s">
        <v>1415</v>
      </c>
      <c r="B1415" s="4" t="str">
        <f>IFERROR(__xludf.DUMMYFUNCTION("GOOGLETRANSLATE(A1415,""nl"",""tr"")"),"telli çalgı")</f>
        <v>telli çalgı</v>
      </c>
    </row>
    <row r="1416">
      <c r="A1416" s="3" t="s">
        <v>1416</v>
      </c>
      <c r="B1416" s="4" t="str">
        <f>IFERROR(__xludf.DUMMYFUNCTION("GOOGLETRANSLATE(A1416,""nl"",""tr"")"),"savaş enstrümanı")</f>
        <v>savaş enstrümanı</v>
      </c>
    </row>
    <row r="1417">
      <c r="A1417" s="3" t="s">
        <v>1417</v>
      </c>
      <c r="B1417" s="4" t="str">
        <f>IFERROR(__xludf.DUMMYFUNCTION("GOOGLETRANSLATE(A1417,""nl"",""tr"")"),"Ölçüm aleti")</f>
        <v>Ölçüm aleti</v>
      </c>
    </row>
    <row r="1418">
      <c r="A1418" s="3" t="s">
        <v>1418</v>
      </c>
      <c r="B1418" s="4" t="str">
        <f>IFERROR(__xludf.DUMMYFUNCTION("GOOGLETRANSLATE(A1418,""nl"",""tr"")"),"pluckel enstrümanı")</f>
        <v>pluckel enstrümanı</v>
      </c>
    </row>
    <row r="1419">
      <c r="A1419" s="3" t="s">
        <v>1419</v>
      </c>
      <c r="B1419" s="4" t="str">
        <f>IFERROR(__xludf.DUMMYFUNCTION("GOOGLETRANSLATE(A1419,""nl"",""tr"")"),"altyapı")</f>
        <v>altyapı</v>
      </c>
    </row>
    <row r="1420">
      <c r="A1420" s="3" t="s">
        <v>1420</v>
      </c>
      <c r="B1420" s="4" t="str">
        <f>IFERROR(__xludf.DUMMYFUNCTION("GOOGLETRANSLATE(A1420,""nl"",""tr"")"),"yapısal formül")</f>
        <v>yapısal formül</v>
      </c>
    </row>
    <row r="1421">
      <c r="A1421" s="3" t="s">
        <v>1421</v>
      </c>
      <c r="B1421" s="4" t="str">
        <f>IFERROR(__xludf.DUMMYFUNCTION("GOOGLETRANSLATE(A1421,""nl"",""tr"")"),"yapı")</f>
        <v>yapı</v>
      </c>
    </row>
    <row r="1422">
      <c r="A1422" s="3" t="s">
        <v>1422</v>
      </c>
      <c r="B1422" s="4" t="str">
        <f>IFERROR(__xludf.DUMMYFUNCTION("GOOGLETRANSLATE(A1422,""nl"",""tr"")"),"fosforik asit")</f>
        <v>fosforik asit</v>
      </c>
    </row>
    <row r="1423">
      <c r="A1423" s="3" t="s">
        <v>1423</v>
      </c>
      <c r="B1423" s="4" t="str">
        <f>IFERROR(__xludf.DUMMYFUNCTION("GOOGLETRANSLATE(A1423,""nl"",""tr"")"),"benzetme")</f>
        <v>benzetme</v>
      </c>
    </row>
    <row r="1424">
      <c r="A1424" s="3" t="s">
        <v>1424</v>
      </c>
      <c r="B1424" s="4" t="str">
        <f>IFERROR(__xludf.DUMMYFUNCTION("GOOGLETRANSLATE(A1424,""nl"",""tr"")"),"Céramique")</f>
        <v>Céramique</v>
      </c>
    </row>
    <row r="1425">
      <c r="A1425" s="3" t="s">
        <v>1425</v>
      </c>
      <c r="B1425" s="4" t="str">
        <f>IFERROR(__xludf.DUMMYFUNCTION("GOOGLETRANSLATE(A1425,""nl"",""tr"")"),"tenis")</f>
        <v>tenis</v>
      </c>
    </row>
    <row r="1426">
      <c r="A1426" s="3" t="s">
        <v>1426</v>
      </c>
      <c r="B1426" s="4" t="str">
        <f>IFERROR(__xludf.DUMMYFUNCTION("GOOGLETRANSLATE(A1426,""nl"",""tr"")"),"asteroit")</f>
        <v>asteroit</v>
      </c>
    </row>
    <row r="1427">
      <c r="A1427" s="3" t="s">
        <v>1427</v>
      </c>
      <c r="B1427" s="4" t="str">
        <f>IFERROR(__xludf.DUMMYFUNCTION("GOOGLETRANSLATE(A1427,""nl"",""tr"")"),"el feneri")</f>
        <v>el feneri</v>
      </c>
    </row>
    <row r="1428">
      <c r="A1428" s="3" t="s">
        <v>1428</v>
      </c>
      <c r="B1428" s="4" t="str">
        <f>IFERROR(__xludf.DUMMYFUNCTION("GOOGLETRANSLATE(A1428,""nl"",""tr"")"),"Fener")</f>
        <v>Fener</v>
      </c>
    </row>
    <row r="1429">
      <c r="A1429" s="3" t="s">
        <v>1429</v>
      </c>
      <c r="B1429" s="4" t="str">
        <f>IFERROR(__xludf.DUMMYFUNCTION("GOOGLETRANSLATE(A1429,""nl"",""tr"")"),"büyü")</f>
        <v>büyü</v>
      </c>
    </row>
    <row r="1430">
      <c r="A1430" s="3" t="s">
        <v>1430</v>
      </c>
      <c r="B1430" s="4" t="str">
        <f>IFERROR(__xludf.DUMMYFUNCTION("GOOGLETRANSLATE(A1430,""nl"",""tr"")"),"Fener")</f>
        <v>Fener</v>
      </c>
    </row>
    <row r="1431">
      <c r="A1431" s="3" t="s">
        <v>1431</v>
      </c>
      <c r="B1431" s="4" t="str">
        <f>IFERROR(__xludf.DUMMYFUNCTION("GOOGLETRANSLATE(A1431,""nl"",""tr"")"),"lamba direği")</f>
        <v>lamba direği</v>
      </c>
    </row>
    <row r="1432">
      <c r="A1432" s="3" t="s">
        <v>1432</v>
      </c>
      <c r="B1432" s="4" t="str">
        <f>IFERROR(__xludf.DUMMYFUNCTION("GOOGLETRANSLATE(A1432,""nl"",""tr"")"),"kol")</f>
        <v>kol</v>
      </c>
    </row>
    <row r="1433">
      <c r="A1433" s="3" t="s">
        <v>1433</v>
      </c>
      <c r="B1433" s="4" t="str">
        <f>IFERROR(__xludf.DUMMYFUNCTION("GOOGLETRANSLATE(A1433,""nl"",""tr"")"),"kerevit")</f>
        <v>kerevit</v>
      </c>
    </row>
    <row r="1434">
      <c r="A1434" s="3" t="s">
        <v>1434</v>
      </c>
      <c r="B1434" s="4" t="str">
        <f>IFERROR(__xludf.DUMMYFUNCTION("GOOGLETRANSLATE(A1434,""nl"",""tr"")"),"Helrivier")</f>
        <v>Helrivier</v>
      </c>
    </row>
    <row r="1435">
      <c r="A1435" s="3" t="s">
        <v>1435</v>
      </c>
      <c r="B1435" s="4" t="str">
        <f>IFERROR(__xludf.DUMMYFUNCTION("GOOGLETRANSLATE(A1435,""nl"",""tr"")"),"Nehir ağzı")</f>
        <v>Nehir ağzı</v>
      </c>
    </row>
    <row r="1436">
      <c r="A1436" s="3" t="s">
        <v>1436</v>
      </c>
      <c r="B1436" s="4" t="str">
        <f>IFERROR(__xludf.DUMMYFUNCTION("GOOGLETRANSLATE(A1436,""nl"",""tr"")"),"nehir yatağı")</f>
        <v>nehir yatağı</v>
      </c>
    </row>
    <row r="1437">
      <c r="A1437" s="3" t="s">
        <v>1437</v>
      </c>
      <c r="B1437" s="4" t="str">
        <f>IFERROR(__xludf.DUMMYFUNCTION("GOOGLETRANSLATE(A1437,""nl"",""tr"")"),"nehir delta")</f>
        <v>nehir delta</v>
      </c>
    </row>
    <row r="1438">
      <c r="A1438" s="3" t="s">
        <v>1438</v>
      </c>
      <c r="B1438" s="4" t="str">
        <f>IFERROR(__xludf.DUMMYFUNCTION("GOOGLETRANSLATE(A1438,""nl"",""tr"")"),"nehir alanı")</f>
        <v>nehir alanı</v>
      </c>
    </row>
    <row r="1439">
      <c r="A1439" s="3" t="s">
        <v>1439</v>
      </c>
      <c r="B1439" s="4" t="str">
        <f>IFERROR(__xludf.DUMMYFUNCTION("GOOGLETRANSLATE(A1439,""nl"",""tr"")"),"nehir alanı")</f>
        <v>nehir alanı</v>
      </c>
    </row>
    <row r="1440">
      <c r="A1440" s="3" t="s">
        <v>1440</v>
      </c>
      <c r="B1440" s="4" t="str">
        <f>IFERROR(__xludf.DUMMYFUNCTION("GOOGLETRANSLATE(A1440,""nl"",""tr"")"),"nehir delta")</f>
        <v>nehir delta</v>
      </c>
    </row>
    <row r="1441">
      <c r="A1441" s="3" t="s">
        <v>1441</v>
      </c>
      <c r="B1441" s="4" t="str">
        <f>IFERROR(__xludf.DUMMYFUNCTION("GOOGLETRANSLATE(A1441,""nl"",""tr"")"),"ağız")</f>
        <v>ağız</v>
      </c>
    </row>
    <row r="1442">
      <c r="A1442" s="3" t="s">
        <v>1442</v>
      </c>
      <c r="B1442" s="4" t="str">
        <f>IFERROR(__xludf.DUMMYFUNCTION("GOOGLETRANSLATE(A1442,""nl"",""tr"")"),"nehir havzası")</f>
        <v>nehir havzası</v>
      </c>
    </row>
    <row r="1443">
      <c r="A1443" s="3" t="s">
        <v>1443</v>
      </c>
      <c r="B1443" s="4" t="str">
        <f>IFERROR(__xludf.DUMMYFUNCTION("GOOGLETRANSLATE(A1443,""nl"",""tr"")"),"Nehir -River")</f>
        <v>Nehir -River</v>
      </c>
    </row>
    <row r="1444">
      <c r="A1444" s="3" t="s">
        <v>1444</v>
      </c>
      <c r="B1444" s="4" t="str">
        <f>IFERROR(__xludf.DUMMYFUNCTION("GOOGLETRANSLATE(A1444,""nl"",""tr"")"),"kaynak nehri")</f>
        <v>kaynak nehri</v>
      </c>
    </row>
    <row r="1445">
      <c r="A1445" s="3" t="s">
        <v>1445</v>
      </c>
      <c r="B1445" s="4" t="str">
        <f>IFERROR(__xludf.DUMMYFUNCTION("GOOGLETRANSLATE(A1445,""nl"",""tr"")"),"nehir vadisi")</f>
        <v>nehir vadisi</v>
      </c>
    </row>
    <row r="1446">
      <c r="A1446" s="3" t="s">
        <v>1446</v>
      </c>
      <c r="B1446" s="4" t="str">
        <f>IFERROR(__xludf.DUMMYFUNCTION("GOOGLETRANSLATE(A1446,""nl"",""tr"")"),"nehir yatağı")</f>
        <v>nehir yatağı</v>
      </c>
    </row>
    <row r="1447">
      <c r="A1447" s="3" t="s">
        <v>1447</v>
      </c>
      <c r="B1447" s="4" t="str">
        <f>IFERROR(__xludf.DUMMYFUNCTION("GOOGLETRANSLATE(A1447,""nl"",""tr"")"),"suaygırı")</f>
        <v>suaygırı</v>
      </c>
    </row>
    <row r="1448">
      <c r="A1448" s="3" t="s">
        <v>1448</v>
      </c>
      <c r="B1448" s="4" t="str">
        <f>IFERROR(__xludf.DUMMYFUNCTION("GOOGLETRANSLATE(A1448,""nl"",""tr"")"),"nehir zemini")</f>
        <v>nehir zemini</v>
      </c>
    </row>
    <row r="1449">
      <c r="A1449" s="3" t="s">
        <v>1449</v>
      </c>
      <c r="B1449" s="4" t="str">
        <f>IFERROR(__xludf.DUMMYFUNCTION("GOOGLETRANSLATE(A1449,""nl"",""tr"")"),"nehir kıvrımı")</f>
        <v>nehir kıvrımı</v>
      </c>
    </row>
    <row r="1450">
      <c r="A1450" s="3" t="s">
        <v>1450</v>
      </c>
      <c r="B1450" s="4" t="str">
        <f>IFERROR(__xludf.DUMMYFUNCTION("GOOGLETRANSLATE(A1450,""nl"",""tr"")"),"liman")</f>
        <v>liman</v>
      </c>
    </row>
    <row r="1451">
      <c r="A1451" s="3" t="s">
        <v>1451</v>
      </c>
      <c r="B1451" s="4" t="str">
        <f>IFERROR(__xludf.DUMMYFUNCTION("GOOGLETRANSLATE(A1451,""nl"",""tr"")"),"nehir yunus")</f>
        <v>nehir yunus</v>
      </c>
    </row>
    <row r="1452">
      <c r="A1452" s="3" t="s">
        <v>1452</v>
      </c>
      <c r="B1452" s="4" t="str">
        <f>IFERROR(__xludf.DUMMYFUNCTION("GOOGLETRANSLATE(A1452,""nl"",""tr"")"),"nehir kili")</f>
        <v>nehir kili</v>
      </c>
    </row>
    <row r="1453">
      <c r="A1453" s="3" t="s">
        <v>1453</v>
      </c>
      <c r="B1453" s="4" t="str">
        <f>IFERROR(__xludf.DUMMYFUNCTION("GOOGLETRANSLATE(A1453,""nl"",""tr"")"),"nehir gemisi")</f>
        <v>nehir gemisi</v>
      </c>
    </row>
    <row r="1454">
      <c r="A1454" s="3" t="s">
        <v>1454</v>
      </c>
      <c r="B1454" s="4" t="str">
        <f>IFERROR(__xludf.DUMMYFUNCTION("GOOGLETRANSLATE(A1454,""nl"",""tr"")"),"Heller Nehri")</f>
        <v>Heller Nehri</v>
      </c>
    </row>
    <row r="1455">
      <c r="A1455" s="3" t="s">
        <v>1455</v>
      </c>
      <c r="B1455" s="4" t="str">
        <f>IFERROR(__xludf.DUMMYFUNCTION("GOOGLETRANSLATE(A1455,""nl"",""tr"")"),"dergi")</f>
        <v>dergi</v>
      </c>
    </row>
    <row r="1456">
      <c r="A1456" s="3" t="s">
        <v>1456</v>
      </c>
      <c r="B1456" s="4" t="str">
        <f>IFERROR(__xludf.DUMMYFUNCTION("GOOGLETRANSLATE(A1456,""nl"",""tr"")"),"silah dergisi")</f>
        <v>silah dergisi</v>
      </c>
    </row>
    <row r="1457">
      <c r="A1457" s="3" t="s">
        <v>1457</v>
      </c>
      <c r="B1457" s="4" t="str">
        <f>IFERROR(__xludf.DUMMYFUNCTION("GOOGLETRANSLATE(A1457,""nl"",""tr"")"),"Depo")</f>
        <v>Depo</v>
      </c>
    </row>
    <row r="1458">
      <c r="A1458" s="3" t="s">
        <v>1458</v>
      </c>
      <c r="B1458" s="4" t="str">
        <f>IFERROR(__xludf.DUMMYFUNCTION("GOOGLETRANSLATE(A1458,""nl"",""tr"")"),"diyalojik")</f>
        <v>diyalojik</v>
      </c>
    </row>
    <row r="1459">
      <c r="A1459" s="3" t="s">
        <v>1459</v>
      </c>
      <c r="B1459" s="4" t="str">
        <f>IFERROR(__xludf.DUMMYFUNCTION("GOOGLETRANSLATE(A1459,""nl"",""tr"")"),"tramvay")</f>
        <v>tramvay</v>
      </c>
    </row>
    <row r="1460">
      <c r="A1460" s="3" t="s">
        <v>1460</v>
      </c>
      <c r="B1460" s="4" t="str">
        <f>IFERROR(__xludf.DUMMYFUNCTION("GOOGLETRANSLATE(A1460,""nl"",""tr"")"),"klinik")</f>
        <v>klinik</v>
      </c>
    </row>
    <row r="1461">
      <c r="A1461" s="3" t="s">
        <v>1461</v>
      </c>
      <c r="B1461" s="4" t="str">
        <f>IFERROR(__xludf.DUMMYFUNCTION("GOOGLETRANSLATE(A1461,""nl"",""tr"")"),"Corvette")</f>
        <v>Corvette</v>
      </c>
    </row>
    <row r="1462">
      <c r="A1462" s="3" t="s">
        <v>1462</v>
      </c>
      <c r="B1462" s="4" t="str">
        <f>IFERROR(__xludf.DUMMYFUNCTION("GOOGLETRANSLATE(A1462,""nl"",""tr"")"),"kedi")</f>
        <v>kedi</v>
      </c>
    </row>
    <row r="1463">
      <c r="A1463" s="3" t="s">
        <v>1463</v>
      </c>
      <c r="B1463" s="4" t="str">
        <f>IFERROR(__xludf.DUMMYFUNCTION("GOOGLETRANSLATE(A1463,""nl"",""tr"")"),"Budist")</f>
        <v>Budist</v>
      </c>
    </row>
    <row r="1464">
      <c r="A1464" s="3" t="s">
        <v>1464</v>
      </c>
      <c r="B1464" s="4" t="str">
        <f>IFERROR(__xludf.DUMMYFUNCTION("GOOGLETRANSLATE(A1464,""nl"",""tr"")"),"Budizm")</f>
        <v>Budizm</v>
      </c>
    </row>
    <row r="1465">
      <c r="A1465" s="3" t="s">
        <v>1465</v>
      </c>
      <c r="B1465" s="4" t="str">
        <f>IFERROR(__xludf.DUMMYFUNCTION("GOOGLETRANSLATE(A1465,""nl"",""tr"")"),"embriyoloji")</f>
        <v>embriyoloji</v>
      </c>
    </row>
    <row r="1466">
      <c r="A1466" s="3" t="s">
        <v>1466</v>
      </c>
      <c r="B1466" s="4" t="str">
        <f>IFERROR(__xludf.DUMMYFUNCTION("GOOGLETRANSLATE(A1466,""nl"",""tr"")"),"embriyonik")</f>
        <v>embriyonik</v>
      </c>
    </row>
    <row r="1467">
      <c r="A1467" s="3" t="s">
        <v>1467</v>
      </c>
      <c r="B1467" s="4" t="str">
        <f>IFERROR(__xludf.DUMMYFUNCTION("GOOGLETRANSLATE(A1467,""nl"",""tr"")"),"lüks")</f>
        <v>lüks</v>
      </c>
    </row>
    <row r="1468">
      <c r="A1468" s="3" t="s">
        <v>1468</v>
      </c>
      <c r="B1468" s="4" t="str">
        <f>IFERROR(__xludf.DUMMYFUNCTION("GOOGLETRANSLATE(A1468,""nl"",""tr"")"),"mersi")</f>
        <v>mersi</v>
      </c>
    </row>
    <row r="1469">
      <c r="A1469" s="3" t="s">
        <v>1469</v>
      </c>
      <c r="B1469" s="4" t="str">
        <f>IFERROR(__xludf.DUMMYFUNCTION("GOOGLETRANSLATE(A1469,""nl"",""tr"")"),"Onayla")</f>
        <v>Onayla</v>
      </c>
    </row>
    <row r="1470">
      <c r="A1470" s="3" t="s">
        <v>1470</v>
      </c>
      <c r="B1470" s="4" t="str">
        <f>IFERROR(__xludf.DUMMYFUNCTION("GOOGLETRANSLATE(A1470,""nl"",""tr"")"),"baca")</f>
        <v>baca</v>
      </c>
    </row>
    <row r="1471">
      <c r="A1471" s="3" t="s">
        <v>1471</v>
      </c>
      <c r="B1471" s="4" t="str">
        <f>IFERROR(__xludf.DUMMYFUNCTION("GOOGLETRANSLATE(A1471,""nl"",""tr"")"),"prensip")</f>
        <v>prensip</v>
      </c>
    </row>
    <row r="1472">
      <c r="A1472" s="3" t="s">
        <v>1472</v>
      </c>
      <c r="B1472" s="4" t="str">
        <f>IFERROR(__xludf.DUMMYFUNCTION("GOOGLETRANSLATE(A1472,""nl"",""tr"")"),"deniz fili")</f>
        <v>deniz fili</v>
      </c>
    </row>
    <row r="1473">
      <c r="A1473" s="3" t="s">
        <v>1473</v>
      </c>
      <c r="B1473" s="4" t="str">
        <f>IFERROR(__xludf.DUMMYFUNCTION("GOOGLETRANSLATE(A1473,""nl"",""tr"")"),"yılan")</f>
        <v>yılan</v>
      </c>
    </row>
    <row r="1474">
      <c r="A1474" s="3" t="s">
        <v>1474</v>
      </c>
      <c r="B1474" s="4" t="str">
        <f>IFERROR(__xludf.DUMMYFUNCTION("GOOGLETRANSLATE(A1474,""nl"",""tr"")"),"fil")</f>
        <v>fil</v>
      </c>
    </row>
    <row r="1475">
      <c r="A1475" s="3" t="s">
        <v>1475</v>
      </c>
      <c r="B1475" s="4" t="str">
        <f>IFERROR(__xludf.DUMMYFUNCTION("GOOGLETRANSLATE(A1475,""nl"",""tr"")"),"fil kuşu")</f>
        <v>fil kuşu</v>
      </c>
    </row>
    <row r="1476">
      <c r="A1476" s="3" t="s">
        <v>1476</v>
      </c>
      <c r="B1476" s="4" t="str">
        <f>IFERROR(__xludf.DUMMYFUNCTION("GOOGLETRANSLATE(A1476,""nl"",""tr"")"),"Fil Boğa")</f>
        <v>Fil Boğa</v>
      </c>
    </row>
    <row r="1477">
      <c r="A1477" s="3" t="s">
        <v>1477</v>
      </c>
      <c r="B1477" s="4" t="str">
        <f>IFERROR(__xludf.DUMMYFUNCTION("GOOGLETRANSLATE(A1477,""nl"",""tr"")"),"fil yolu")</f>
        <v>fil yolu</v>
      </c>
    </row>
    <row r="1478">
      <c r="A1478" s="3" t="s">
        <v>1478</v>
      </c>
      <c r="B1478" s="4" t="str">
        <f>IFERROR(__xludf.DUMMYFUNCTION("GOOGLETRANSLATE(A1478,""nl"",""tr"")"),"paradoks")</f>
        <v>paradoks</v>
      </c>
    </row>
    <row r="1479">
      <c r="A1479" s="3" t="s">
        <v>1479</v>
      </c>
      <c r="B1479" s="4" t="str">
        <f>IFERROR(__xludf.DUMMYFUNCTION("GOOGLETRANSLATE(A1479,""nl"",""tr"")"),"paradoksal")</f>
        <v>paradoksal</v>
      </c>
    </row>
    <row r="1480">
      <c r="A1480" s="3" t="s">
        <v>1480</v>
      </c>
      <c r="B1480" s="4" t="str">
        <f>IFERROR(__xludf.DUMMYFUNCTION("GOOGLETRANSLATE(A1480,""nl"",""tr"")"),"Eritre")</f>
        <v>Eritre</v>
      </c>
    </row>
    <row r="1481">
      <c r="A1481" s="3" t="s">
        <v>1481</v>
      </c>
      <c r="B1481" s="4" t="str">
        <f>IFERROR(__xludf.DUMMYFUNCTION("GOOGLETRANSLATE(A1481,""nl"",""tr"")"),"test kapasitesi")</f>
        <v>test kapasitesi</v>
      </c>
    </row>
    <row r="1482">
      <c r="A1482" s="3" t="s">
        <v>1482</v>
      </c>
      <c r="B1482" s="4" t="str">
        <f>IFERROR(__xludf.DUMMYFUNCTION("GOOGLETRANSLATE(A1482,""nl"",""tr"")"),"koç")</f>
        <v>koç</v>
      </c>
    </row>
    <row r="1483">
      <c r="A1483" s="3" t="s">
        <v>1483</v>
      </c>
      <c r="B1483" s="4" t="str">
        <f>IFERROR(__xludf.DUMMYFUNCTION("GOOGLETRANSLATE(A1483,""nl"",""tr"")"),"kargaşa")</f>
        <v>kargaşa</v>
      </c>
    </row>
    <row r="1484">
      <c r="A1484" s="3" t="s">
        <v>1484</v>
      </c>
      <c r="B1484" s="4" t="str">
        <f>IFERROR(__xludf.DUMMYFUNCTION("GOOGLETRANSLATE(A1484,""nl"",""tr"")"),"taşıyıcı")</f>
        <v>taşıyıcı</v>
      </c>
    </row>
    <row r="1485">
      <c r="A1485" s="3" t="s">
        <v>1485</v>
      </c>
      <c r="B1485" s="4" t="str">
        <f>IFERROR(__xludf.DUMMYFUNCTION("GOOGLETRANSLATE(A1485,""nl"",""tr"")"),"arabacı")</f>
        <v>arabacı</v>
      </c>
    </row>
    <row r="1486">
      <c r="A1486" s="3" t="s">
        <v>1486</v>
      </c>
      <c r="B1486" s="4" t="str">
        <f>IFERROR(__xludf.DUMMYFUNCTION("GOOGLETRANSLATE(A1486,""nl"",""tr"")"),"Koç evi")</f>
        <v>Koç evi</v>
      </c>
    </row>
    <row r="1487">
      <c r="A1487" s="3" t="s">
        <v>1487</v>
      </c>
      <c r="B1487" s="4" t="str">
        <f>IFERROR(__xludf.DUMMYFUNCTION("GOOGLETRANSLATE(A1487,""nl"",""tr"")"),"yarı satır")</f>
        <v>yarı satır</v>
      </c>
    </row>
    <row r="1488">
      <c r="A1488" s="3" t="s">
        <v>1488</v>
      </c>
      <c r="B1488" s="4" t="str">
        <f>IFERROR(__xludf.DUMMYFUNCTION("GOOGLETRANSLATE(A1488,""nl"",""tr"")"),"Post -Carriage")</f>
        <v>Post -Carriage</v>
      </c>
    </row>
    <row r="1489">
      <c r="A1489" s="3" t="s">
        <v>1489</v>
      </c>
      <c r="B1489" s="4" t="str">
        <f>IFERROR(__xludf.DUMMYFUNCTION("GOOGLETRANSLATE(A1489,""nl"",""tr"")"),"zarar")</f>
        <v>zarar</v>
      </c>
    </row>
    <row r="1490">
      <c r="A1490" s="3" t="s">
        <v>1490</v>
      </c>
      <c r="B1490" s="4" t="str">
        <f>IFERROR(__xludf.DUMMYFUNCTION("GOOGLETRANSLATE(A1490,""nl"",""tr"")"),"bulvar")</f>
        <v>bulvar</v>
      </c>
    </row>
    <row r="1491">
      <c r="A1491" s="3" t="s">
        <v>1491</v>
      </c>
      <c r="B1491" s="4" t="str">
        <f>IFERROR(__xludf.DUMMYFUNCTION("GOOGLETRANSLATE(A1491,""nl"",""tr"")"),"apartman")</f>
        <v>apartman</v>
      </c>
    </row>
    <row r="1492">
      <c r="A1492" s="3" t="s">
        <v>1492</v>
      </c>
      <c r="B1492" s="4" t="str">
        <f>IFERROR(__xludf.DUMMYFUNCTION("GOOGLETRANSLATE(A1492,""nl"",""tr"")"),"apartman binası")</f>
        <v>apartman binası</v>
      </c>
    </row>
    <row r="1493">
      <c r="A1493" s="3" t="s">
        <v>1493</v>
      </c>
      <c r="B1493" s="4" t="str">
        <f>IFERROR(__xludf.DUMMYFUNCTION("GOOGLETRANSLATE(A1493,""nl"",""tr"")"),"paspas orkestrası")</f>
        <v>paspas orkestrası</v>
      </c>
    </row>
    <row r="1494">
      <c r="A1494" s="3" t="s">
        <v>1494</v>
      </c>
      <c r="B1494" s="4" t="str">
        <f>IFERROR(__xludf.DUMMYFUNCTION("GOOGLETRANSLATE(A1494,""nl"",""tr"")"),"dize orkestrası")</f>
        <v>dize orkestrası</v>
      </c>
    </row>
    <row r="1495">
      <c r="A1495" s="3" t="s">
        <v>1495</v>
      </c>
      <c r="B1495" s="4" t="str">
        <f>IFERROR(__xludf.DUMMYFUNCTION("GOOGLETRANSLATE(A1495,""nl"",""tr"")"),"sprey")</f>
        <v>sprey</v>
      </c>
    </row>
    <row r="1496">
      <c r="A1496" s="3" t="s">
        <v>1496</v>
      </c>
      <c r="B1496" s="4" t="str">
        <f>IFERROR(__xludf.DUMMYFUNCTION("GOOGLETRANSLATE(A1496,""nl"",""tr"")"),"Katalog")</f>
        <v>Katalog</v>
      </c>
    </row>
    <row r="1497">
      <c r="A1497" s="3" t="s">
        <v>1497</v>
      </c>
      <c r="B1497" s="4" t="str">
        <f>IFERROR(__xludf.DUMMYFUNCTION("GOOGLETRANSLATE(A1497,""nl"",""tr"")"),"İspanyol")</f>
        <v>İspanyol</v>
      </c>
    </row>
    <row r="1498">
      <c r="A1498" s="3" t="s">
        <v>1498</v>
      </c>
      <c r="B1498" s="4" t="str">
        <f>IFERROR(__xludf.DUMMYFUNCTION("GOOGLETRANSLATE(A1498,""nl"",""tr"")"),"topluluk")</f>
        <v>topluluk</v>
      </c>
    </row>
    <row r="1499">
      <c r="A1499" s="3" t="s">
        <v>1499</v>
      </c>
      <c r="B1499" s="4" t="str">
        <f>IFERROR(__xludf.DUMMYFUNCTION("GOOGLETRANSLATE(A1499,""nl"",""tr"")"),"Vietnam")</f>
        <v>Vietnam</v>
      </c>
    </row>
    <row r="1500">
      <c r="A1500" s="3" t="s">
        <v>1500</v>
      </c>
      <c r="B1500" s="4" t="str">
        <f>IFERROR(__xludf.DUMMYFUNCTION("GOOGLETRANSLATE(A1500,""nl"",""tr"")"),"Vietnam Savaşı")</f>
        <v>Vietnam Savaşı</v>
      </c>
    </row>
    <row r="1501">
      <c r="A1501" s="3" t="s">
        <v>1501</v>
      </c>
      <c r="B1501" s="4" t="str">
        <f>IFERROR(__xludf.DUMMYFUNCTION("GOOGLETRANSLATE(A1501,""nl"",""tr"")"),"Garanti")</f>
        <v>Garanti</v>
      </c>
    </row>
    <row r="1502">
      <c r="A1502" s="3" t="s">
        <v>1502</v>
      </c>
      <c r="B1502" s="4" t="str">
        <f>IFERROR(__xludf.DUMMYFUNCTION("GOOGLETRANSLATE(A1502,""nl"",""tr"")"),"aktris")</f>
        <v>aktris</v>
      </c>
    </row>
    <row r="1503">
      <c r="A1503" s="3" t="s">
        <v>1503</v>
      </c>
      <c r="B1503" s="4" t="str">
        <f>IFERROR(__xludf.DUMMYFUNCTION("GOOGLETRANSLATE(A1503,""nl"",""tr"")"),"stajyer")</f>
        <v>stajyer</v>
      </c>
    </row>
    <row r="1504">
      <c r="A1504" s="3" t="s">
        <v>1504</v>
      </c>
      <c r="B1504" s="4" t="str">
        <f>IFERROR(__xludf.DUMMYFUNCTION("GOOGLETRANSLATE(A1504,""nl"",""tr"")"),"kanonik")</f>
        <v>kanonik</v>
      </c>
    </row>
    <row r="1505">
      <c r="A1505" s="3" t="s">
        <v>1505</v>
      </c>
      <c r="B1505" s="4" t="str">
        <f>IFERROR(__xludf.DUMMYFUNCTION("GOOGLETRANSLATE(A1505,""nl"",""tr"")"),"aritmetik")</f>
        <v>aritmetik</v>
      </c>
    </row>
    <row r="1506">
      <c r="A1506" s="3" t="s">
        <v>1506</v>
      </c>
      <c r="B1506" s="4" t="str">
        <f>IFERROR(__xludf.DUMMYFUNCTION("GOOGLETRANSLATE(A1506,""nl"",""tr"")"),"Balya")</f>
        <v>Balya</v>
      </c>
    </row>
    <row r="1507">
      <c r="A1507" s="3" t="s">
        <v>1507</v>
      </c>
      <c r="B1507" s="4" t="str">
        <f>IFERROR(__xludf.DUMMYFUNCTION("GOOGLETRANSLATE(A1507,""nl"",""tr"")"),"Baleinwalvis")</f>
        <v>Baleinwalvis</v>
      </c>
    </row>
    <row r="1508">
      <c r="A1508" s="3" t="s">
        <v>1508</v>
      </c>
      <c r="B1508" s="4" t="str">
        <f>IFERROR(__xludf.DUMMYFUNCTION("GOOGLETRANSLATE(A1508,""nl"",""tr"")"),"zıplamak")</f>
        <v>zıplamak</v>
      </c>
    </row>
    <row r="1509">
      <c r="A1509" s="3" t="s">
        <v>1509</v>
      </c>
      <c r="B1509" s="4" t="str">
        <f>IFERROR(__xludf.DUMMYFUNCTION("GOOGLETRANSLATE(A1509,""nl"",""tr"")"),"tasarım")</f>
        <v>tasarım</v>
      </c>
    </row>
    <row r="1510">
      <c r="A1510" s="3" t="s">
        <v>1510</v>
      </c>
      <c r="B1510" s="4" t="str">
        <f>IFERROR(__xludf.DUMMYFUNCTION("GOOGLETRANSLATE(A1510,""nl"",""tr"")"),"etnik")</f>
        <v>etnik</v>
      </c>
    </row>
    <row r="1511">
      <c r="A1511" s="3" t="s">
        <v>1511</v>
      </c>
      <c r="B1511" s="4" t="str">
        <f>IFERROR(__xludf.DUMMYFUNCTION("GOOGLETRANSLATE(A1511,""nl"",""tr"")"),"etnik köken")</f>
        <v>etnik köken</v>
      </c>
    </row>
    <row r="1512">
      <c r="A1512" s="3" t="s">
        <v>1512</v>
      </c>
      <c r="B1512" s="4" t="str">
        <f>IFERROR(__xludf.DUMMYFUNCTION("GOOGLETRANSLATE(A1512,""nl"",""tr"")"),"travmatik")</f>
        <v>travmatik</v>
      </c>
    </row>
    <row r="1513">
      <c r="A1513" s="3" t="s">
        <v>1513</v>
      </c>
      <c r="B1513" s="4" t="str">
        <f>IFERROR(__xludf.DUMMYFUNCTION("GOOGLETRANSLATE(A1513,""nl"",""tr"")"),"bölme")</f>
        <v>bölme</v>
      </c>
    </row>
    <row r="1514">
      <c r="A1514" s="3" t="s">
        <v>1514</v>
      </c>
      <c r="B1514" s="4" t="str">
        <f>IFERROR(__xludf.DUMMYFUNCTION("GOOGLETRANSLATE(A1514,""nl"",""tr"")"),"boullanger")</f>
        <v>boullanger</v>
      </c>
    </row>
    <row r="1515">
      <c r="A1515" s="3" t="s">
        <v>1515</v>
      </c>
      <c r="B1515" s="4" t="str">
        <f>IFERROR(__xludf.DUMMYFUNCTION("GOOGLETRANSLATE(A1515,""nl"",""tr"")"),"patlıcan")</f>
        <v>patlıcan</v>
      </c>
    </row>
    <row r="1516">
      <c r="A1516" s="3" t="s">
        <v>1516</v>
      </c>
      <c r="B1516" s="4" t="str">
        <f>IFERROR(__xludf.DUMMYFUNCTION("GOOGLETRANSLATE(A1516,""nl"",""tr"")"),"papağan")</f>
        <v>papağan</v>
      </c>
    </row>
    <row r="1517">
      <c r="A1517" s="3" t="s">
        <v>1517</v>
      </c>
      <c r="B1517" s="4" t="str">
        <f>IFERROR(__xludf.DUMMYFUNCTION("GOOGLETRANSLATE(A1517,""nl"",""tr"")"),"karavan")</f>
        <v>karavan</v>
      </c>
    </row>
    <row r="1518">
      <c r="A1518" s="3" t="s">
        <v>1518</v>
      </c>
      <c r="B1518" s="4" t="str">
        <f>IFERROR(__xludf.DUMMYFUNCTION("GOOGLETRANSLATE(A1518,""nl"",""tr"")"),"karavan")</f>
        <v>karavan</v>
      </c>
    </row>
    <row r="1519">
      <c r="A1519" s="3" t="s">
        <v>1519</v>
      </c>
      <c r="B1519" s="4" t="str">
        <f>IFERROR(__xludf.DUMMYFUNCTION("GOOGLETRANSLATE(A1519,""nl"",""tr"")"),"Katolik")</f>
        <v>Katolik</v>
      </c>
    </row>
    <row r="1520">
      <c r="A1520" s="3" t="s">
        <v>1520</v>
      </c>
      <c r="B1520" s="4" t="str">
        <f>IFERROR(__xludf.DUMMYFUNCTION("GOOGLETRANSLATE(A1520,""nl"",""tr"")"),"eliptik")</f>
        <v>eliptik</v>
      </c>
    </row>
    <row r="1521">
      <c r="A1521" s="3" t="s">
        <v>1521</v>
      </c>
      <c r="B1521" s="4" t="str">
        <f>IFERROR(__xludf.DUMMYFUNCTION("GOOGLETRANSLATE(A1521,""nl"",""tr"")"),"elips")</f>
        <v>elips</v>
      </c>
    </row>
    <row r="1522">
      <c r="A1522" s="3" t="s">
        <v>1522</v>
      </c>
      <c r="B1522" s="4" t="str">
        <f>IFERROR(__xludf.DUMMYFUNCTION("GOOGLETRANSLATE(A1522,""nl"",""tr"")"),"elipsoid")</f>
        <v>elipsoid</v>
      </c>
    </row>
    <row r="1523">
      <c r="A1523" s="3" t="s">
        <v>1523</v>
      </c>
      <c r="B1523" s="4" t="str">
        <f>IFERROR(__xludf.DUMMYFUNCTION("GOOGLETRANSLATE(A1523,""nl"",""tr"")"),"ambulans")</f>
        <v>ambulans</v>
      </c>
    </row>
    <row r="1524">
      <c r="A1524" s="3" t="s">
        <v>1524</v>
      </c>
      <c r="B1524" s="4" t="str">
        <f>IFERROR(__xludf.DUMMYFUNCTION("GOOGLETRANSLATE(A1524,""nl"",""tr"")"),"kütüphane")</f>
        <v>kütüphane</v>
      </c>
    </row>
    <row r="1525">
      <c r="A1525" s="3" t="s">
        <v>1525</v>
      </c>
      <c r="B1525" s="4" t="str">
        <f>IFERROR(__xludf.DUMMYFUNCTION("GOOGLETRANSLATE(A1525,""nl"",""tr"")"),"kütüphane")</f>
        <v>kütüphane</v>
      </c>
    </row>
    <row r="1526">
      <c r="A1526" s="3" t="s">
        <v>1526</v>
      </c>
      <c r="B1526" s="4" t="str">
        <f>IFERROR(__xludf.DUMMYFUNCTION("GOOGLETRANSLATE(A1526,""nl"",""tr"")"),"kütüphane")</f>
        <v>kütüphane</v>
      </c>
    </row>
    <row r="1527">
      <c r="A1527" s="3" t="s">
        <v>1527</v>
      </c>
      <c r="B1527" s="4" t="str">
        <f>IFERROR(__xludf.DUMMYFUNCTION("GOOGLETRANSLATE(A1527,""nl"",""tr"")"),"üniversite Kütüphanesi")</f>
        <v>üniversite Kütüphanesi</v>
      </c>
    </row>
    <row r="1528">
      <c r="A1528" s="3" t="s">
        <v>1528</v>
      </c>
      <c r="B1528" s="4" t="str">
        <f>IFERROR(__xludf.DUMMYFUNCTION("GOOGLETRANSLATE(A1528,""nl"",""tr"")"),"Mini -Library")</f>
        <v>Mini -Library</v>
      </c>
    </row>
    <row r="1529">
      <c r="A1529" s="3" t="s">
        <v>1529</v>
      </c>
      <c r="B1529" s="4" t="str">
        <f>IFERROR(__xludf.DUMMYFUNCTION("GOOGLETRANSLATE(A1529,""nl"",""tr"")"),"Uganda")</f>
        <v>Uganda</v>
      </c>
    </row>
    <row r="1530">
      <c r="A1530" s="3" t="s">
        <v>1530</v>
      </c>
      <c r="B1530" s="4" t="str">
        <f>IFERROR(__xludf.DUMMYFUNCTION("GOOGLETRANSLATE(A1530,""nl"",""tr"")"),"algoritma")</f>
        <v>algoritma</v>
      </c>
    </row>
    <row r="1531">
      <c r="A1531" s="3" t="s">
        <v>1531</v>
      </c>
      <c r="B1531" s="4" t="str">
        <f>IFERROR(__xludf.DUMMYFUNCTION("GOOGLETRANSLATE(A1531,""nl"",""tr"")"),"kesme")</f>
        <v>kesme</v>
      </c>
    </row>
    <row r="1532">
      <c r="A1532" s="3" t="s">
        <v>1532</v>
      </c>
      <c r="B1532" s="4" t="str">
        <f>IFERROR(__xludf.DUMMYFUNCTION("GOOGLETRANSLATE(A1532,""nl"",""tr"")"),"virtüöz")</f>
        <v>virtüöz</v>
      </c>
    </row>
    <row r="1533">
      <c r="A1533" s="3" t="s">
        <v>1533</v>
      </c>
      <c r="B1533" s="4" t="str">
        <f>IFERROR(__xludf.DUMMYFUNCTION("GOOGLETRANSLATE(A1533,""nl"",""tr"")"),"sultan")</f>
        <v>sultan</v>
      </c>
    </row>
    <row r="1534">
      <c r="A1534" s="3" t="s">
        <v>1534</v>
      </c>
      <c r="B1534" s="4" t="str">
        <f>IFERROR(__xludf.DUMMYFUNCTION("GOOGLETRANSLATE(A1534,""nl"",""tr"")"),"Sultanshoen")</f>
        <v>Sultanshoen</v>
      </c>
    </row>
    <row r="1535">
      <c r="A1535" s="3" t="s">
        <v>1535</v>
      </c>
      <c r="B1535" s="4" t="str">
        <f>IFERROR(__xludf.DUMMYFUNCTION("GOOGLETRANSLATE(A1535,""nl"",""tr"")"),"saltanat")</f>
        <v>saltanat</v>
      </c>
    </row>
    <row r="1536">
      <c r="A1536" s="3" t="s">
        <v>1536</v>
      </c>
      <c r="B1536" s="4" t="str">
        <f>IFERROR(__xludf.DUMMYFUNCTION("GOOGLETRANSLATE(A1536,""nl"",""tr"")"),"toplu")</f>
        <v>toplu</v>
      </c>
    </row>
    <row r="1537">
      <c r="A1537" s="3" t="s">
        <v>1537</v>
      </c>
      <c r="B1537" s="4" t="str">
        <f>IFERROR(__xludf.DUMMYFUNCTION("GOOGLETRANSLATE(A1537,""nl"",""tr"")"),"kolektivizm")</f>
        <v>kolektivizm</v>
      </c>
    </row>
    <row r="1538">
      <c r="A1538" s="3" t="s">
        <v>1538</v>
      </c>
      <c r="B1538" s="4" t="str">
        <f>IFERROR(__xludf.DUMMYFUNCTION("GOOGLETRANSLATE(A1538,""nl"",""tr"")"),"ipotek faizi")</f>
        <v>ipotek faizi</v>
      </c>
    </row>
    <row r="1539">
      <c r="A1539" s="3" t="s">
        <v>1539</v>
      </c>
      <c r="B1539" s="4" t="str">
        <f>IFERROR(__xludf.DUMMYFUNCTION("GOOGLETRANSLATE(A1539,""nl"",""tr"")"),"tefecilik")</f>
        <v>tefecilik</v>
      </c>
    </row>
    <row r="1540">
      <c r="A1540" s="3" t="s">
        <v>1540</v>
      </c>
      <c r="B1540" s="4" t="str">
        <f>IFERROR(__xludf.DUMMYFUNCTION("GOOGLETRANSLATE(A1540,""nl"",""tr"")"),"gündem seks")</f>
        <v>gündem seks</v>
      </c>
    </row>
    <row r="1541">
      <c r="A1541" s="3" t="s">
        <v>1541</v>
      </c>
      <c r="B1541" s="4" t="str">
        <f>IFERROR(__xludf.DUMMYFUNCTION("GOOGLETRANSLATE(A1541,""nl"",""tr"")"),"Gündem")</f>
        <v>Gündem</v>
      </c>
    </row>
    <row r="1542">
      <c r="A1542" s="3" t="s">
        <v>1542</v>
      </c>
      <c r="B1542" s="4" t="str">
        <f>IFERROR(__xludf.DUMMYFUNCTION("GOOGLETRANSLATE(A1542,""nl"",""tr"")"),"seçenek")</f>
        <v>seçenek</v>
      </c>
    </row>
    <row r="1543">
      <c r="A1543" s="3" t="s">
        <v>1543</v>
      </c>
      <c r="B1543" s="4" t="str">
        <f>IFERROR(__xludf.DUMMYFUNCTION("GOOGLETRANSLATE(A1543,""nl"",""tr"")"),"seçenek")</f>
        <v>seçenek</v>
      </c>
    </row>
    <row r="1544">
      <c r="A1544" s="3" t="s">
        <v>1544</v>
      </c>
      <c r="B1544" s="4" t="str">
        <f>IFERROR(__xludf.DUMMYFUNCTION("GOOGLETRANSLATE(A1544,""nl"",""tr"")"),"bisiklet taksi")</f>
        <v>bisiklet taksi</v>
      </c>
    </row>
    <row r="1545">
      <c r="A1545" s="3" t="s">
        <v>1545</v>
      </c>
      <c r="B1545" s="4" t="str">
        <f>IFERROR(__xludf.DUMMYFUNCTION("GOOGLETRANSLATE(A1545,""nl"",""tr"")"),"taksi sürücüsü")</f>
        <v>taksi sürücüsü</v>
      </c>
    </row>
    <row r="1546">
      <c r="A1546" s="3" t="s">
        <v>1546</v>
      </c>
      <c r="B1546" s="4" t="str">
        <f>IFERROR(__xludf.DUMMYFUNCTION("GOOGLETRANSLATE(A1546,""nl"",""tr"")"),"goril")</f>
        <v>goril</v>
      </c>
    </row>
    <row r="1547">
      <c r="A1547" s="3" t="s">
        <v>1547</v>
      </c>
      <c r="B1547" s="4" t="str">
        <f>IFERROR(__xludf.DUMMYFUNCTION("GOOGLETRANSLATE(A1547,""nl"",""tr"")"),"Ananas")</f>
        <v>Ananas</v>
      </c>
    </row>
    <row r="1548">
      <c r="A1548" s="3" t="s">
        <v>1548</v>
      </c>
      <c r="B1548" s="4" t="str">
        <f>IFERROR(__xludf.DUMMYFUNCTION("GOOGLETRANSLATE(A1548,""nl"",""tr"")"),"su aygırı")</f>
        <v>su aygırı</v>
      </c>
    </row>
    <row r="1549">
      <c r="A1549" s="3" t="s">
        <v>1549</v>
      </c>
      <c r="B1549" s="4" t="str">
        <f>IFERROR(__xludf.DUMMYFUNCTION("GOOGLETRANSLATE(A1549,""nl"",""tr"")"),"cüce at")</f>
        <v>cüce at</v>
      </c>
    </row>
    <row r="1550">
      <c r="A1550" s="3" t="s">
        <v>1550</v>
      </c>
      <c r="B1550" s="4" t="str">
        <f>IFERROR(__xludf.DUMMYFUNCTION("GOOGLETRANSLATE(A1550,""nl"",""tr"")"),"mafya")</f>
        <v>mafya</v>
      </c>
    </row>
    <row r="1551">
      <c r="A1551" s="3" t="s">
        <v>1551</v>
      </c>
      <c r="B1551" s="4" t="str">
        <f>IFERROR(__xludf.DUMMYFUNCTION("GOOGLETRANSLATE(A1551,""nl"",""tr"")"),"migren")</f>
        <v>migren</v>
      </c>
    </row>
    <row r="1552">
      <c r="A1552" s="3" t="s">
        <v>1552</v>
      </c>
      <c r="B1552" s="4" t="str">
        <f>IFERROR(__xludf.DUMMYFUNCTION("GOOGLETRANSLATE(A1552,""nl"",""tr"")"),"Chateau Migren")</f>
        <v>Chateau Migren</v>
      </c>
    </row>
    <row r="1553">
      <c r="A1553" s="3" t="s">
        <v>1553</v>
      </c>
      <c r="B1553" s="4" t="str">
        <f>IFERROR(__xludf.DUMMYFUNCTION("GOOGLETRANSLATE(A1553,""nl"",""tr"")"),"manşet")</f>
        <v>manşet</v>
      </c>
    </row>
    <row r="1554">
      <c r="A1554" s="3" t="s">
        <v>1554</v>
      </c>
      <c r="B1554" s="4" t="str">
        <f>IFERROR(__xludf.DUMMYFUNCTION("GOOGLETRANSLATE(A1554,""nl"",""tr"")"),"ödem")</f>
        <v>ödem</v>
      </c>
    </row>
    <row r="1555">
      <c r="A1555" s="3" t="s">
        <v>1555</v>
      </c>
      <c r="B1555" s="4" t="str">
        <f>IFERROR(__xludf.DUMMYFUNCTION("GOOGLETRANSLATE(A1555,""nl"",""tr"")"),"astronomi")</f>
        <v>astronomi</v>
      </c>
    </row>
    <row r="1556">
      <c r="A1556" s="3" t="s">
        <v>1556</v>
      </c>
      <c r="B1556" s="4" t="str">
        <f>IFERROR(__xludf.DUMMYFUNCTION("GOOGLETRANSLATE(A1556,""nl"",""tr"")"),"astronomik")</f>
        <v>astronomik</v>
      </c>
    </row>
    <row r="1557">
      <c r="A1557" s="3" t="s">
        <v>1557</v>
      </c>
      <c r="B1557" s="4" t="str">
        <f>IFERROR(__xludf.DUMMYFUNCTION("GOOGLETRANSLATE(A1557,""nl"",""tr"")"),"gazete")</f>
        <v>gazete</v>
      </c>
    </row>
    <row r="1558">
      <c r="A1558" s="3" t="s">
        <v>1558</v>
      </c>
      <c r="B1558" s="4" t="str">
        <f>IFERROR(__xludf.DUMMYFUNCTION("GOOGLETRANSLATE(A1558,""nl"",""tr"")"),"köşk")</f>
        <v>köşk</v>
      </c>
    </row>
    <row r="1559">
      <c r="A1559" s="3" t="s">
        <v>1559</v>
      </c>
      <c r="B1559" s="4" t="str">
        <f>IFERROR(__xludf.DUMMYFUNCTION("GOOGLETRANSLATE(A1559,""nl"",""tr"")"),"Kiraz")</f>
        <v>Kiraz</v>
      </c>
    </row>
    <row r="1560">
      <c r="A1560" s="3" t="s">
        <v>1560</v>
      </c>
      <c r="B1560" s="4" t="str">
        <f>IFERROR(__xludf.DUMMYFUNCTION("GOOGLETRANSLATE(A1560,""nl"",""tr"")"),"kelime bilgisi")</f>
        <v>kelime bilgisi</v>
      </c>
    </row>
    <row r="1561">
      <c r="A1561" s="3" t="s">
        <v>1561</v>
      </c>
      <c r="B1561" s="4" t="str">
        <f>IFERROR(__xludf.DUMMYFUNCTION("GOOGLETRANSLATE(A1561,""nl"",""tr"")"),"susam")</f>
        <v>susam</v>
      </c>
    </row>
    <row r="1562">
      <c r="A1562" s="3" t="s">
        <v>1562</v>
      </c>
      <c r="B1562" s="4" t="str">
        <f>IFERROR(__xludf.DUMMYFUNCTION("GOOGLETRANSLATE(A1562,""nl"",""tr"")"),"Susam yağı")</f>
        <v>Susam yağı</v>
      </c>
    </row>
    <row r="1563">
      <c r="A1563" s="3" t="s">
        <v>1563</v>
      </c>
      <c r="B1563" s="4" t="str">
        <f>IFERROR(__xludf.DUMMYFUNCTION("GOOGLETRANSLATE(A1563,""nl"",""tr"")"),"fetiş")</f>
        <v>fetiş</v>
      </c>
    </row>
    <row r="1564">
      <c r="A1564" s="3" t="s">
        <v>1564</v>
      </c>
      <c r="B1564" s="4" t="str">
        <f>IFERROR(__xludf.DUMMYFUNCTION("GOOGLETRANSLATE(A1564,""nl"",""tr"")"),"fanal")</f>
        <v>fanal</v>
      </c>
    </row>
    <row r="1565">
      <c r="A1565" s="3" t="s">
        <v>1565</v>
      </c>
      <c r="B1565" s="4" t="str">
        <f>IFERROR(__xludf.DUMMYFUNCTION("GOOGLETRANSLATE(A1565,""nl"",""tr"")"),"shambock")</f>
        <v>shambock</v>
      </c>
    </row>
    <row r="1566">
      <c r="A1566" s="3" t="s">
        <v>1566</v>
      </c>
      <c r="B1566" s="4" t="str">
        <f>IFERROR(__xludf.DUMMYFUNCTION("GOOGLETRANSLATE(A1566,""nl"",""tr"")"),"yalan literatürü")</f>
        <v>yalan literatürü</v>
      </c>
    </row>
    <row r="1567">
      <c r="A1567" s="3" t="s">
        <v>1567</v>
      </c>
      <c r="B1567" s="4" t="str">
        <f>IFERROR(__xludf.DUMMYFUNCTION("GOOGLETRANSLATE(A1567,""nl"",""tr"")"),"kabuk literatürü")</f>
        <v>kabuk literatürü</v>
      </c>
    </row>
    <row r="1568">
      <c r="A1568" s="3" t="s">
        <v>1568</v>
      </c>
      <c r="B1568" s="4" t="str">
        <f>IFERROR(__xludf.DUMMYFUNCTION("GOOGLETRANSLATE(A1568,""nl"",""tr"")"),"literatür incelemesi")</f>
        <v>literatür incelemesi</v>
      </c>
    </row>
    <row r="1569">
      <c r="A1569" s="3" t="s">
        <v>1569</v>
      </c>
      <c r="B1569" s="4" t="str">
        <f>IFERROR(__xludf.DUMMYFUNCTION("GOOGLETRANSLATE(A1569,""nl"",""tr"")"),"bölgesel literatür")</f>
        <v>bölgesel literatür</v>
      </c>
    </row>
    <row r="1570">
      <c r="A1570" s="3" t="s">
        <v>1570</v>
      </c>
      <c r="B1570" s="4" t="str">
        <f>IFERROR(__xludf.DUMMYFUNCTION("GOOGLETRANSLATE(A1570,""nl"",""tr"")"),"milis")</f>
        <v>milis</v>
      </c>
    </row>
    <row r="1571">
      <c r="A1571" s="3" t="s">
        <v>1571</v>
      </c>
      <c r="B1571" s="4" t="str">
        <f>IFERROR(__xludf.DUMMYFUNCTION("GOOGLETRANSLATE(A1571,""nl"",""tr"")"),"sitoskelet")</f>
        <v>sitoskelet</v>
      </c>
    </row>
    <row r="1572">
      <c r="A1572" s="3" t="s">
        <v>1572</v>
      </c>
      <c r="B1572" s="4" t="str">
        <f>IFERROR(__xludf.DUMMYFUNCTION("GOOGLETRANSLATE(A1572,""nl"",""tr"")"),"iskelet kası")</f>
        <v>iskelet kası</v>
      </c>
    </row>
    <row r="1573">
      <c r="A1573" s="3" t="s">
        <v>1573</v>
      </c>
      <c r="B1573" s="4" t="str">
        <f>IFERROR(__xludf.DUMMYFUNCTION("GOOGLETRANSLATE(A1573,""nl"",""tr"")"),"iyi şanslar")</f>
        <v>iyi şanslar</v>
      </c>
    </row>
    <row r="1574">
      <c r="A1574" s="3" t="s">
        <v>1574</v>
      </c>
      <c r="B1574" s="4" t="str">
        <f>IFERROR(__xludf.DUMMYFUNCTION("GOOGLETRANSLATE(A1574,""nl"",""tr"")"),"başarılı")</f>
        <v>başarılı</v>
      </c>
    </row>
    <row r="1575">
      <c r="A1575" s="3" t="s">
        <v>1575</v>
      </c>
      <c r="B1575" s="4" t="str">
        <f>IFERROR(__xludf.DUMMYFUNCTION("GOOGLETRANSLATE(A1575,""nl"",""tr"")"),"Başarı Numarası")</f>
        <v>Başarı Numarası</v>
      </c>
    </row>
    <row r="1576">
      <c r="A1576" s="3" t="s">
        <v>1576</v>
      </c>
      <c r="B1576" s="4" t="str">
        <f>IFERROR(__xludf.DUMMYFUNCTION("GOOGLETRANSLATE(A1576,""nl"",""tr"")"),"nakit başarısı")</f>
        <v>nakit başarısı</v>
      </c>
    </row>
    <row r="1577">
      <c r="A1577" s="3" t="s">
        <v>1577</v>
      </c>
      <c r="B1577" s="4" t="str">
        <f>IFERROR(__xludf.DUMMYFUNCTION("GOOGLETRANSLATE(A1577,""nl"",""tr"")"),"teknoloji")</f>
        <v>teknoloji</v>
      </c>
    </row>
    <row r="1578">
      <c r="A1578" s="3" t="s">
        <v>1578</v>
      </c>
      <c r="B1578" s="4" t="str">
        <f>IFERROR(__xludf.DUMMYFUNCTION("GOOGLETRANSLATE(A1578,""nl"",""tr"")"),"biyoteknoloji")</f>
        <v>biyoteknoloji</v>
      </c>
    </row>
    <row r="1579">
      <c r="A1579" s="3" t="s">
        <v>1579</v>
      </c>
      <c r="B1579" s="4" t="str">
        <f>IFERROR(__xludf.DUMMYFUNCTION("GOOGLETRANSLATE(A1579,""nl"",""tr"")"),"teknolojik")</f>
        <v>teknolojik</v>
      </c>
    </row>
    <row r="1580">
      <c r="A1580" s="3" t="s">
        <v>1580</v>
      </c>
      <c r="B1580" s="4" t="str">
        <f>IFERROR(__xludf.DUMMYFUNCTION("GOOGLETRANSLATE(A1580,""nl"",""tr"")"),"jüri üyesi")</f>
        <v>jüri üyesi</v>
      </c>
    </row>
    <row r="1581">
      <c r="A1581" s="3" t="s">
        <v>1581</v>
      </c>
      <c r="B1581" s="4" t="str">
        <f>IFERROR(__xludf.DUMMYFUNCTION("GOOGLETRANSLATE(A1581,""nl"",""tr"")"),"hobi")</f>
        <v>hobi</v>
      </c>
    </row>
    <row r="1582">
      <c r="A1582" s="3" t="s">
        <v>1582</v>
      </c>
      <c r="B1582" s="4" t="str">
        <f>IFERROR(__xludf.DUMMYFUNCTION("GOOGLETRANSLATE(A1582,""nl"",""tr"")"),"koronacris")</f>
        <v>koronacris</v>
      </c>
    </row>
    <row r="1583">
      <c r="A1583" s="3" t="s">
        <v>1583</v>
      </c>
      <c r="B1583" s="4" t="str">
        <f>IFERROR(__xludf.DUMMYFUNCTION("GOOGLETRANSLATE(A1583,""nl"",""tr"")"),"petrol krizi")</f>
        <v>petrol krizi</v>
      </c>
    </row>
    <row r="1584">
      <c r="A1584" s="3" t="s">
        <v>1584</v>
      </c>
      <c r="B1584" s="4" t="str">
        <f>IFERROR(__xludf.DUMMYFUNCTION("GOOGLETRANSLATE(A1584,""nl"",""tr"")"),"Kimlik krizi")</f>
        <v>Kimlik krizi</v>
      </c>
    </row>
    <row r="1585">
      <c r="A1585" s="3" t="s">
        <v>1585</v>
      </c>
      <c r="B1585" s="4" t="str">
        <f>IFERROR(__xludf.DUMMYFUNCTION("GOOGLETRANSLATE(A1585,""nl"",""tr"")"),"Euro krizi")</f>
        <v>Euro krizi</v>
      </c>
    </row>
    <row r="1586">
      <c r="A1586" s="3" t="s">
        <v>1586</v>
      </c>
      <c r="B1586" s="4" t="str">
        <f>IFERROR(__xludf.DUMMYFUNCTION("GOOGLETRANSLATE(A1586,""nl"",""tr"")"),"macron")</f>
        <v>macron</v>
      </c>
    </row>
    <row r="1587">
      <c r="A1587" s="3" t="s">
        <v>1587</v>
      </c>
      <c r="B1587" s="4" t="str">
        <f>IFERROR(__xludf.DUMMYFUNCTION("GOOGLETRANSLATE(A1587,""nl"",""tr"")"),"ironi")</f>
        <v>ironi</v>
      </c>
    </row>
    <row r="1588">
      <c r="A1588" s="3" t="s">
        <v>1588</v>
      </c>
      <c r="B1588" s="4" t="str">
        <f>IFERROR(__xludf.DUMMYFUNCTION("GOOGLETRANSLATE(A1588,""nl"",""tr"")"),"antilop")</f>
        <v>antilop</v>
      </c>
    </row>
    <row r="1589">
      <c r="A1589" s="3" t="s">
        <v>1589</v>
      </c>
      <c r="B1589" s="4" t="str">
        <f>IFERROR(__xludf.DUMMYFUNCTION("GOOGLETRANSLATE(A1589,""nl"",""tr"")"),"ellanantilop")</f>
        <v>ellanantilop</v>
      </c>
    </row>
    <row r="1590">
      <c r="A1590" s="3" t="s">
        <v>1590</v>
      </c>
      <c r="B1590" s="4" t="str">
        <f>IFERROR(__xludf.DUMMYFUNCTION("GOOGLETRANSLATE(A1590,""nl"",""tr"")"),"Vilajet")</f>
        <v>Vilajet</v>
      </c>
    </row>
    <row r="1591">
      <c r="A1591" s="3" t="s">
        <v>1591</v>
      </c>
      <c r="B1591" s="4" t="str">
        <f>IFERROR(__xludf.DUMMYFUNCTION("GOOGLETRANSLATE(A1591,""nl"",""tr"")"),"parantez")</f>
        <v>parantez</v>
      </c>
    </row>
    <row r="1592">
      <c r="A1592" s="3" t="s">
        <v>1592</v>
      </c>
      <c r="B1592" s="4" t="str">
        <f>IFERROR(__xludf.DUMMYFUNCTION("GOOGLETRANSLATE(A1592,""nl"",""tr"")"),"silindir")</f>
        <v>silindir</v>
      </c>
    </row>
    <row r="1593">
      <c r="A1593" s="3" t="s">
        <v>1593</v>
      </c>
      <c r="B1593" s="4" t="str">
        <f>IFERROR(__xludf.DUMMYFUNCTION("GOOGLETRANSLATE(A1593,""nl"",""tr"")"),"silindirik")</f>
        <v>silindirik</v>
      </c>
    </row>
    <row r="1594">
      <c r="A1594" s="3" t="s">
        <v>1594</v>
      </c>
      <c r="B1594" s="4" t="str">
        <f>IFERROR(__xludf.DUMMYFUNCTION("GOOGLETRANSLATE(A1594,""nl"",""tr"")"),"Silindir koordinatları")</f>
        <v>Silindir koordinatları</v>
      </c>
    </row>
    <row r="1595">
      <c r="A1595" s="3" t="s">
        <v>1595</v>
      </c>
      <c r="B1595" s="4" t="str">
        <f>IFERROR(__xludf.DUMMYFUNCTION("GOOGLETRANSLATE(A1595,""nl"",""tr"")"),"Üç Cylinder")</f>
        <v>Üç Cylinder</v>
      </c>
    </row>
    <row r="1596">
      <c r="A1596" s="3" t="s">
        <v>1596</v>
      </c>
      <c r="B1596" s="4" t="str">
        <f>IFERROR(__xludf.DUMMYFUNCTION("GOOGLETRANSLATE(A1596,""nl"",""tr"")"),"oksijen silindiri")</f>
        <v>oksijen silindiri</v>
      </c>
    </row>
    <row r="1597">
      <c r="A1597" s="3" t="s">
        <v>1597</v>
      </c>
      <c r="B1597" s="4" t="str">
        <f>IFERROR(__xludf.DUMMYFUNCTION("GOOGLETRANSLATE(A1597,""nl"",""tr"")"),"bedenler")</f>
        <v>bedenler</v>
      </c>
    </row>
    <row r="1598">
      <c r="A1598" s="3" t="s">
        <v>1598</v>
      </c>
      <c r="B1598" s="4" t="str">
        <f>IFERROR(__xludf.DUMMYFUNCTION("GOOGLETRANSLATE(A1598,""nl"",""tr"")"),"silindir şapkası")</f>
        <v>silindir şapkası</v>
      </c>
    </row>
    <row r="1599">
      <c r="A1599" s="3" t="s">
        <v>1599</v>
      </c>
      <c r="B1599" s="4" t="str">
        <f>IFERROR(__xludf.DUMMYFUNCTION("GOOGLETRANSLATE(A1599,""nl"",""tr"")"),"kander")</f>
        <v>kander</v>
      </c>
    </row>
    <row r="1600">
      <c r="A1600" s="3" t="s">
        <v>1600</v>
      </c>
      <c r="B1600" s="4" t="str">
        <f>IFERROR(__xludf.DUMMYFUNCTION("GOOGLETRANSLATE(A1600,""nl"",""tr"")"),"silindir kapısı")</f>
        <v>silindir kapısı</v>
      </c>
    </row>
    <row r="1601">
      <c r="A1601" s="3" t="s">
        <v>1601</v>
      </c>
      <c r="B1601" s="4" t="str">
        <f>IFERROR(__xludf.DUMMYFUNCTION("GOOGLETRANSLATE(A1601,""nl"",""tr"")"),"pijama")</f>
        <v>pijama</v>
      </c>
    </row>
    <row r="1602">
      <c r="A1602" s="3" t="s">
        <v>1602</v>
      </c>
      <c r="B1602" s="4" t="str">
        <f>IFERROR(__xludf.DUMMYFUNCTION("GOOGLETRANSLATE(A1602,""nl"",""tr"")"),"öğretmen")</f>
        <v>öğretmen</v>
      </c>
    </row>
    <row r="1603">
      <c r="A1603" s="3" t="s">
        <v>1603</v>
      </c>
      <c r="B1603" s="4" t="str">
        <f>IFERROR(__xludf.DUMMYFUNCTION("GOOGLETRANSLATE(A1603,""nl"",""tr"")"),"Biftek Sosyalist")</f>
        <v>Biftek Sosyalist</v>
      </c>
    </row>
    <row r="1604">
      <c r="A1604" s="3" t="s">
        <v>1604</v>
      </c>
      <c r="B1604" s="4" t="str">
        <f>IFERROR(__xludf.DUMMYFUNCTION("GOOGLETRANSLATE(A1604,""nl"",""tr"")"),"castagnet")</f>
        <v>castagnet</v>
      </c>
    </row>
    <row r="1605">
      <c r="A1605" s="3" t="s">
        <v>1605</v>
      </c>
      <c r="B1605" s="4" t="str">
        <f>IFERROR(__xludf.DUMMYFUNCTION("GOOGLETRANSLATE(A1605,""nl"",""tr"")"),"monolog")</f>
        <v>monolog</v>
      </c>
    </row>
    <row r="1606">
      <c r="A1606" s="3" t="s">
        <v>1606</v>
      </c>
      <c r="B1606" s="4" t="str">
        <f>IFERROR(__xludf.DUMMYFUNCTION("GOOGLETRANSLATE(A1606,""nl"",""tr"")"),"koşul")</f>
        <v>koşul</v>
      </c>
    </row>
    <row r="1607">
      <c r="A1607" s="3" t="s">
        <v>1607</v>
      </c>
      <c r="B1607" s="4" t="str">
        <f>IFERROR(__xludf.DUMMYFUNCTION("GOOGLETRANSLATE(A1607,""nl"",""tr"")"),"fatima")</f>
        <v>fatima</v>
      </c>
    </row>
    <row r="1608">
      <c r="A1608" s="3" t="s">
        <v>1608</v>
      </c>
      <c r="B1608" s="4" t="str">
        <f>IFERROR(__xludf.DUMMYFUNCTION("GOOGLETRANSLATE(A1608,""nl"",""tr"")"),"periyodik")</f>
        <v>periyodik</v>
      </c>
    </row>
    <row r="1609">
      <c r="A1609" s="3" t="s">
        <v>1609</v>
      </c>
      <c r="B1609" s="4" t="str">
        <f>IFERROR(__xludf.DUMMYFUNCTION("GOOGLETRANSLATE(A1609,""nl"",""tr"")"),"yapay penis")</f>
        <v>yapay penis</v>
      </c>
    </row>
    <row r="1610">
      <c r="A1610" s="3" t="s">
        <v>1610</v>
      </c>
      <c r="B1610" s="4" t="str">
        <f>IFERROR(__xludf.DUMMYFUNCTION("GOOGLETRANSLATE(A1610,""nl"",""tr"")"),"marmelat")</f>
        <v>marmelat</v>
      </c>
    </row>
    <row r="1611">
      <c r="A1611" s="3" t="s">
        <v>1611</v>
      </c>
      <c r="B1611" s="4" t="str">
        <f>IFERROR(__xludf.DUMMYFUNCTION("GOOGLETRANSLATE(A1611,""nl"",""tr"")"),"afyon")</f>
        <v>afyon</v>
      </c>
    </row>
    <row r="1612">
      <c r="A1612" s="3" t="s">
        <v>1612</v>
      </c>
      <c r="B1612" s="4" t="str">
        <f>IFERROR(__xludf.DUMMYFUNCTION("GOOGLETRANSLATE(A1612,""nl"",""tr"")"),"Haşhaş")</f>
        <v>Haşhaş</v>
      </c>
    </row>
    <row r="1613">
      <c r="A1613" s="3" t="s">
        <v>1613</v>
      </c>
      <c r="B1613" s="4" t="str">
        <f>IFERROR(__xludf.DUMMYFUNCTION("GOOGLETRANSLATE(A1613,""nl"",""tr"")"),"afyon deliği")</f>
        <v>afyon deliği</v>
      </c>
    </row>
    <row r="1614">
      <c r="A1614" s="3" t="s">
        <v>1614</v>
      </c>
      <c r="B1614" s="4" t="str">
        <f>IFERROR(__xludf.DUMMYFUNCTION("GOOGLETRANSLATE(A1614,""nl"",""tr"")"),"afyon kaydırıcısı")</f>
        <v>afyon kaydırıcısı</v>
      </c>
    </row>
    <row r="1615">
      <c r="A1615" s="3" t="s">
        <v>1615</v>
      </c>
      <c r="B1615" s="4" t="str">
        <f>IFERROR(__xludf.DUMMYFUNCTION("GOOGLETRANSLATE(A1615,""nl"",""tr"")"),"Amphion")</f>
        <v>Amphion</v>
      </c>
    </row>
    <row r="1616">
      <c r="A1616" s="3" t="s">
        <v>1616</v>
      </c>
      <c r="B1616" s="4" t="str">
        <f>IFERROR(__xludf.DUMMYFUNCTION("GOOGLETRANSLATE(A1616,""nl"",""tr"")"),"zor")</f>
        <v>zor</v>
      </c>
    </row>
    <row r="1617">
      <c r="A1617" s="3" t="s">
        <v>1617</v>
      </c>
      <c r="B1617" s="4" t="str">
        <f>IFERROR(__xludf.DUMMYFUNCTION("GOOGLETRANSLATE(A1617,""nl"",""tr"")"),"bağış yapmak")</f>
        <v>bağış yapmak</v>
      </c>
    </row>
    <row r="1618">
      <c r="A1618" s="3" t="s">
        <v>1618</v>
      </c>
      <c r="B1618" s="4" t="str">
        <f>IFERROR(__xludf.DUMMYFUNCTION("GOOGLETRANSLATE(A1618,""nl"",""tr"")"),"anten")</f>
        <v>anten</v>
      </c>
    </row>
    <row r="1619">
      <c r="A1619" s="3" t="s">
        <v>1619</v>
      </c>
      <c r="B1619" s="4" t="str">
        <f>IFERROR(__xludf.DUMMYFUNCTION("GOOGLETRANSLATE(A1619,""nl"",""tr"")"),"Rederijkerspel")</f>
        <v>Rederijkerspel</v>
      </c>
    </row>
    <row r="1620">
      <c r="A1620" s="3" t="s">
        <v>1620</v>
      </c>
      <c r="B1620" s="4" t="str">
        <f>IFERROR(__xludf.DUMMYFUNCTION("GOOGLETRANSLATE(A1620,""nl"",""tr"")"),"İstanbul")</f>
        <v>İstanbul</v>
      </c>
    </row>
    <row r="1621">
      <c r="A1621" s="3" t="s">
        <v>1621</v>
      </c>
      <c r="B1621" s="4" t="str">
        <f>IFERROR(__xludf.DUMMYFUNCTION("GOOGLETRANSLATE(A1621,""nl"",""tr"")"),"ilkel")</f>
        <v>ilkel</v>
      </c>
    </row>
    <row r="1622">
      <c r="A1622" s="3" t="s">
        <v>1622</v>
      </c>
      <c r="B1622" s="4" t="str">
        <f>IFERROR(__xludf.DUMMYFUNCTION("GOOGLETRANSLATE(A1622,""nl"",""tr"")"),"bazalt")</f>
        <v>bazalt</v>
      </c>
    </row>
    <row r="1623">
      <c r="A1623" s="3" t="s">
        <v>1623</v>
      </c>
      <c r="B1623" s="4" t="str">
        <f>IFERROR(__xludf.DUMMYFUNCTION("GOOGLETRANSLATE(A1623,""nl"",""tr"")"),"temel")</f>
        <v>temel</v>
      </c>
    </row>
    <row r="1624">
      <c r="A1624" s="3" t="s">
        <v>1624</v>
      </c>
      <c r="B1624" s="4" t="str">
        <f>IFERROR(__xludf.DUMMYFUNCTION("GOOGLETRANSLATE(A1624,""nl"",""tr"")"),"komuta merkezi")</f>
        <v>komuta merkezi</v>
      </c>
    </row>
    <row r="1625">
      <c r="A1625" s="3" t="s">
        <v>1625</v>
      </c>
      <c r="B1625" s="4" t="str">
        <f>IFERROR(__xludf.DUMMYFUNCTION("GOOGLETRANSLATE(A1625,""nl"",""tr"")"),"komuta merkezi")</f>
        <v>komuta merkezi</v>
      </c>
    </row>
    <row r="1626">
      <c r="A1626" s="3" t="s">
        <v>1626</v>
      </c>
      <c r="B1626" s="4" t="str">
        <f>IFERROR(__xludf.DUMMYFUNCTION("GOOGLETRANSLATE(A1626,""nl"",""tr"")"),"bikini")</f>
        <v>bikini</v>
      </c>
    </row>
    <row r="1627">
      <c r="A1627" s="3" t="s">
        <v>1627</v>
      </c>
      <c r="B1627" s="4" t="str">
        <f>IFERROR(__xludf.DUMMYFUNCTION("GOOGLETRANSLATE(A1627,""nl"",""tr"")"),"ekinoks")</f>
        <v>ekinoks</v>
      </c>
    </row>
    <row r="1628">
      <c r="A1628" s="3" t="s">
        <v>1628</v>
      </c>
      <c r="B1628" s="4" t="str">
        <f>IFERROR(__xludf.DUMMYFUNCTION("GOOGLETRANSLATE(A1628,""nl"",""tr"")"),"ekinoksiyal")</f>
        <v>ekinoksiyal</v>
      </c>
    </row>
    <row r="1629">
      <c r="A1629" s="3" t="s">
        <v>1629</v>
      </c>
      <c r="B1629" s="4" t="str">
        <f>IFERROR(__xludf.DUMMYFUNCTION("GOOGLETRANSLATE(A1629,""nl"",""tr"")"),"Amphion")</f>
        <v>Amphion</v>
      </c>
    </row>
    <row r="1630">
      <c r="A1630" s="3" t="s">
        <v>1630</v>
      </c>
      <c r="B1630" s="4" t="str">
        <f>IFERROR(__xludf.DUMMYFUNCTION("GOOGLETRANSLATE(A1630,""nl"",""tr"")"),"konfederasyon")</f>
        <v>konfederasyon</v>
      </c>
    </row>
    <row r="1631">
      <c r="A1631" s="3" t="s">
        <v>1631</v>
      </c>
      <c r="B1631" s="4" t="str">
        <f>IFERROR(__xludf.DUMMYFUNCTION("GOOGLETRANSLATE(A1631,""nl"",""tr"")"),"televizyon")</f>
        <v>televizyon</v>
      </c>
    </row>
    <row r="1632">
      <c r="A1632" s="3" t="s">
        <v>1632</v>
      </c>
      <c r="B1632" s="4" t="str">
        <f>IFERROR(__xludf.DUMMYFUNCTION("GOOGLETRANSLATE(A1632,""nl"",""tr"")"),"Futbol")</f>
        <v>Futbol</v>
      </c>
    </row>
    <row r="1633">
      <c r="A1633" s="3" t="s">
        <v>1633</v>
      </c>
      <c r="B1633" s="4" t="str">
        <f>IFERROR(__xludf.DUMMYFUNCTION("GOOGLETRANSLATE(A1633,""nl"",""tr"")"),"kanser")</f>
        <v>kanser</v>
      </c>
    </row>
    <row r="1634">
      <c r="A1634" s="3" t="s">
        <v>1634</v>
      </c>
      <c r="B1634" s="4" t="str">
        <f>IFERROR(__xludf.DUMMYFUNCTION("GOOGLETRANSLATE(A1634,""nl"",""tr"")"),"seksi")</f>
        <v>seksi</v>
      </c>
    </row>
    <row r="1635">
      <c r="A1635" s="3" t="s">
        <v>1635</v>
      </c>
      <c r="B1635" s="4" t="str">
        <f>IFERROR(__xludf.DUMMYFUNCTION("GOOGLETRANSLATE(A1635,""nl"",""tr"")"),"pasaport")</f>
        <v>pasaport</v>
      </c>
    </row>
    <row r="1636">
      <c r="A1636" s="3" t="s">
        <v>1636</v>
      </c>
      <c r="B1636" s="4" t="str">
        <f>IFERROR(__xludf.DUMMYFUNCTION("GOOGLETRANSLATE(A1636,""nl"",""tr"")"),"öz")</f>
        <v>öz</v>
      </c>
    </row>
    <row r="1637">
      <c r="A1637" s="3" t="s">
        <v>1637</v>
      </c>
      <c r="B1637" s="4" t="str">
        <f>IFERROR(__xludf.DUMMYFUNCTION("GOOGLETRANSLATE(A1637,""nl"",""tr"")"),"Işaretçi")</f>
        <v>Işaretçi</v>
      </c>
    </row>
    <row r="1638">
      <c r="A1638" s="3" t="s">
        <v>1638</v>
      </c>
      <c r="B1638" s="4" t="str">
        <f>IFERROR(__xludf.DUMMYFUNCTION("GOOGLETRANSLATE(A1638,""nl"",""tr"")"),"bayan")</f>
        <v>bayan</v>
      </c>
    </row>
    <row r="1639">
      <c r="A1639" s="3" t="s">
        <v>1639</v>
      </c>
      <c r="B1639" s="4" t="str">
        <f>IFERROR(__xludf.DUMMYFUNCTION("GOOGLETRANSLATE(A1639,""nl"",""tr"")"),"reklam arası")</f>
        <v>reklam arası</v>
      </c>
    </row>
    <row r="1640">
      <c r="A1640" s="3" t="s">
        <v>1640</v>
      </c>
      <c r="B1640" s="4" t="str">
        <f>IFERROR(__xludf.DUMMYFUNCTION("GOOGLETRANSLATE(A1640,""nl"",""tr"")"),"hedef")</f>
        <v>hedef</v>
      </c>
    </row>
    <row r="1641">
      <c r="A1641" s="3" t="s">
        <v>1641</v>
      </c>
      <c r="B1641" s="4" t="str">
        <f>IFERROR(__xludf.DUMMYFUNCTION("GOOGLETRANSLATE(A1641,""nl"",""tr"")"),"modeller")</f>
        <v>modeller</v>
      </c>
    </row>
    <row r="1642">
      <c r="A1642" s="3" t="s">
        <v>1642</v>
      </c>
      <c r="B1642" s="4" t="str">
        <f>IFERROR(__xludf.DUMMYFUNCTION("GOOGLETRANSLATE(A1642,""nl"",""tr"")"),"yerine getirmek")</f>
        <v>yerine getirmek</v>
      </c>
    </row>
    <row r="1643">
      <c r="A1643" s="3" t="s">
        <v>1643</v>
      </c>
      <c r="B1643" s="4" t="str">
        <f>IFERROR(__xludf.DUMMYFUNCTION("GOOGLETRANSLATE(A1643,""nl"",""tr"")"),"poz")</f>
        <v>poz</v>
      </c>
    </row>
    <row r="1644">
      <c r="A1644" s="3" t="s">
        <v>1644</v>
      </c>
      <c r="B1644" s="4" t="str">
        <f>IFERROR(__xludf.DUMMYFUNCTION("GOOGLETRANSLATE(A1644,""nl"",""tr"")"),"madalya")</f>
        <v>madalya</v>
      </c>
    </row>
    <row r="1645">
      <c r="A1645" s="3" t="s">
        <v>1645</v>
      </c>
      <c r="B1645" s="4" t="str">
        <f>IFERROR(__xludf.DUMMYFUNCTION("GOOGLETRANSLATE(A1645,""nl"",""tr"")"),"disiplin")</f>
        <v>disiplin</v>
      </c>
    </row>
    <row r="1646">
      <c r="A1646" s="3" t="s">
        <v>1646</v>
      </c>
      <c r="B1646" s="4" t="str">
        <f>IFERROR(__xludf.DUMMYFUNCTION("GOOGLETRANSLATE(A1646,""nl"",""tr"")"),"sürpriz")</f>
        <v>sürpriz</v>
      </c>
    </row>
    <row r="1647">
      <c r="A1647" s="3" t="s">
        <v>1647</v>
      </c>
      <c r="B1647" s="4" t="str">
        <f>IFERROR(__xludf.DUMMYFUNCTION("GOOGLETRANSLATE(A1647,""nl"",""tr"")"),"faktör")</f>
        <v>faktör</v>
      </c>
    </row>
    <row r="1648">
      <c r="A1648" s="3" t="s">
        <v>1648</v>
      </c>
      <c r="B1648" s="4" t="str">
        <f>IFERROR(__xludf.DUMMYFUNCTION("GOOGLETRANSLATE(A1648,""nl"",""tr"")"),"cephe")</f>
        <v>cephe</v>
      </c>
    </row>
    <row r="1649">
      <c r="A1649" s="3" t="s">
        <v>1649</v>
      </c>
      <c r="B1649" s="4" t="str">
        <f>IFERROR(__xludf.DUMMYFUNCTION("GOOGLETRANSLATE(A1649,""nl"",""tr"")"),"Sekreter")</f>
        <v>Sekreter</v>
      </c>
    </row>
    <row r="1650">
      <c r="A1650" s="3" t="s">
        <v>1650</v>
      </c>
      <c r="B1650" s="4" t="str">
        <f>IFERROR(__xludf.DUMMYFUNCTION("GOOGLETRANSLATE(A1650,""nl"",""tr"")"),"Çıkış yapmak")</f>
        <v>Çıkış yapmak</v>
      </c>
    </row>
    <row r="1651">
      <c r="A1651" s="3" t="s">
        <v>1651</v>
      </c>
      <c r="B1651" s="4" t="str">
        <f>IFERROR(__xludf.DUMMYFUNCTION("GOOGLETRANSLATE(A1651,""nl"",""tr"")"),"milyarder")</f>
        <v>milyarder</v>
      </c>
    </row>
    <row r="1652">
      <c r="A1652" s="3" t="s">
        <v>1652</v>
      </c>
      <c r="B1652" s="4" t="str">
        <f>IFERROR(__xludf.DUMMYFUNCTION("GOOGLETRANSLATE(A1652,""nl"",""tr"")"),"Hamburger")</f>
        <v>Hamburger</v>
      </c>
    </row>
    <row r="1653">
      <c r="A1653" s="3" t="s">
        <v>1653</v>
      </c>
      <c r="B1653" s="4" t="str">
        <f>IFERROR(__xludf.DUMMYFUNCTION("GOOGLETRANSLATE(A1653,""nl"",""tr"")"),"dahi")</f>
        <v>dahi</v>
      </c>
    </row>
    <row r="1654">
      <c r="A1654" s="3" t="s">
        <v>1654</v>
      </c>
      <c r="B1654" s="4" t="str">
        <f>IFERROR(__xludf.DUMMYFUNCTION("GOOGLETRANSLATE(A1654,""nl"",""tr"")"),"güler yüzlü")</f>
        <v>güler yüzlü</v>
      </c>
    </row>
    <row r="1655">
      <c r="A1655" s="3" t="s">
        <v>1655</v>
      </c>
      <c r="B1655" s="4" t="str">
        <f>IFERROR(__xludf.DUMMYFUNCTION("GOOGLETRANSLATE(A1655,""nl"",""tr"")"),"kodlamak")</f>
        <v>kodlamak</v>
      </c>
    </row>
    <row r="1656">
      <c r="A1656" s="3" t="s">
        <v>1656</v>
      </c>
      <c r="B1656" s="4" t="str">
        <f>IFERROR(__xludf.DUMMYFUNCTION("GOOGLETRANSLATE(A1656,""nl"",""tr"")"),"şantaj")</f>
        <v>şantaj</v>
      </c>
    </row>
    <row r="1657">
      <c r="A1657" s="3" t="s">
        <v>1657</v>
      </c>
      <c r="B1657" s="4" t="str">
        <f>IFERROR(__xludf.DUMMYFUNCTION("GOOGLETRANSLATE(A1657,""nl"",""tr"")"),"tren")</f>
        <v>tren</v>
      </c>
    </row>
    <row r="1658">
      <c r="A1658" s="3" t="s">
        <v>1658</v>
      </c>
      <c r="B1658" s="4" t="str">
        <f>IFERROR(__xludf.DUMMYFUNCTION("GOOGLETRANSLATE(A1658,""nl"",""tr"")"),"rapor")</f>
        <v>rapor</v>
      </c>
    </row>
    <row r="1659">
      <c r="A1659" s="3" t="s">
        <v>1659</v>
      </c>
      <c r="B1659" s="4" t="str">
        <f>IFERROR(__xludf.DUMMYFUNCTION("GOOGLETRANSLATE(A1659,""nl"",""tr"")"),"rapor")</f>
        <v>rapor</v>
      </c>
    </row>
    <row r="1660">
      <c r="A1660" s="3" t="s">
        <v>1660</v>
      </c>
      <c r="B1660" s="4" t="str">
        <f>IFERROR(__xludf.DUMMYFUNCTION("GOOGLETRANSLATE(A1660,""nl"",""tr"")"),"litre")</f>
        <v>litre</v>
      </c>
    </row>
    <row r="1661">
      <c r="A1661" s="3" t="s">
        <v>1661</v>
      </c>
      <c r="B1661" s="4" t="str">
        <f>IFERROR(__xludf.DUMMYFUNCTION("GOOGLETRANSLATE(A1661,""nl"",""tr"")"),"masaj")</f>
        <v>masaj</v>
      </c>
    </row>
    <row r="1662">
      <c r="A1662" s="3" t="s">
        <v>1662</v>
      </c>
      <c r="B1662" s="4" t="str">
        <f>IFERROR(__xludf.DUMMYFUNCTION("GOOGLETRANSLATE(A1662,""nl"",""tr"")"),"duş")</f>
        <v>duş</v>
      </c>
    </row>
    <row r="1663">
      <c r="A1663" s="3" t="s">
        <v>1663</v>
      </c>
      <c r="B1663" s="4" t="str">
        <f>IFERROR(__xludf.DUMMYFUNCTION("GOOGLETRANSLATE(A1663,""nl"",""tr"")"),"şok")</f>
        <v>şok</v>
      </c>
    </row>
    <row r="1664">
      <c r="A1664" s="3" t="s">
        <v>1664</v>
      </c>
      <c r="B1664" s="4" t="str">
        <f>IFERROR(__xludf.DUMMYFUNCTION("GOOGLETRANSLATE(A1664,""nl"",""tr"")"),"fırsat")</f>
        <v>fırsat</v>
      </c>
    </row>
    <row r="1665">
      <c r="A1665" s="3" t="s">
        <v>1665</v>
      </c>
      <c r="B1665" s="4" t="str">
        <f>IFERROR(__xludf.DUMMYFUNCTION("GOOGLETRANSLATE(A1665,""nl"",""tr"")"),"tuvalet")</f>
        <v>tuvalet</v>
      </c>
    </row>
    <row r="1666">
      <c r="A1666" s="3" t="s">
        <v>1666</v>
      </c>
      <c r="B1666" s="4" t="str">
        <f>IFERROR(__xludf.DUMMYFUNCTION("GOOGLETRANSLATE(A1666,""nl"",""tr"")"),"balon")</f>
        <v>balon</v>
      </c>
    </row>
    <row r="1667">
      <c r="A1667" s="3" t="s">
        <v>1667</v>
      </c>
      <c r="B1667" s="4" t="str">
        <f>IFERROR(__xludf.DUMMYFUNCTION("GOOGLETRANSLATE(A1667,""nl"",""tr"")"),"dosya")</f>
        <v>dosya</v>
      </c>
    </row>
    <row r="1668">
      <c r="A1668" s="3" t="s">
        <v>1668</v>
      </c>
      <c r="B1668" s="4" t="str">
        <f>IFERROR(__xludf.DUMMYFUNCTION("GOOGLETRANSLATE(A1668,""nl"",""tr"")"),"sandviç")</f>
        <v>sandviç</v>
      </c>
    </row>
    <row r="1669">
      <c r="A1669" s="3" t="s">
        <v>1669</v>
      </c>
      <c r="B1669" s="4" t="str">
        <f>IFERROR(__xludf.DUMMYFUNCTION("GOOGLETRANSLATE(A1669,""nl"",""tr"")"),"prezervatif")</f>
        <v>prezervatif</v>
      </c>
    </row>
    <row r="1670">
      <c r="A1670" s="3" t="s">
        <v>1670</v>
      </c>
      <c r="B1670" s="4" t="str">
        <f>IFERROR(__xludf.DUMMYFUNCTION("GOOGLETRANSLATE(A1670,""nl"",""tr"")"),"yaralanma")</f>
        <v>yaralanma</v>
      </c>
    </row>
    <row r="1671">
      <c r="A1671" s="3" t="s">
        <v>1671</v>
      </c>
      <c r="B1671" s="4" t="str">
        <f>IFERROR(__xludf.DUMMYFUNCTION("GOOGLETRANSLATE(A1671,""nl"",""tr"")"),"sosyalizm")</f>
        <v>sosyalizm</v>
      </c>
    </row>
    <row r="1672">
      <c r="A1672" s="3" t="s">
        <v>1672</v>
      </c>
      <c r="B1672" s="4" t="str">
        <f>IFERROR(__xludf.DUMMYFUNCTION("GOOGLETRANSLATE(A1672,""nl"",""tr"")"),"ilginç")</f>
        <v>ilginç</v>
      </c>
    </row>
    <row r="1673">
      <c r="A1673" s="3" t="s">
        <v>1673</v>
      </c>
      <c r="B1673" s="4" t="str">
        <f>IFERROR(__xludf.DUMMYFUNCTION("GOOGLETRANSLATE(A1673,""nl"",""tr"")"),"şerit")</f>
        <v>şerit</v>
      </c>
    </row>
    <row r="1674">
      <c r="A1674" s="3" t="s">
        <v>1674</v>
      </c>
      <c r="B1674" s="4" t="str">
        <f>IFERROR(__xludf.DUMMYFUNCTION("GOOGLETRANSLATE(A1674,""nl"",""tr"")"),"Sos")</f>
        <v>Sos</v>
      </c>
    </row>
    <row r="1675">
      <c r="A1675" s="3" t="s">
        <v>1675</v>
      </c>
      <c r="B1675" s="4" t="str">
        <f>IFERROR(__xludf.DUMMYFUNCTION("GOOGLETRANSLATE(A1675,""nl"",""tr"")"),"maaş")</f>
        <v>maaş</v>
      </c>
    </row>
    <row r="1676">
      <c r="A1676" s="3" t="s">
        <v>1676</v>
      </c>
      <c r="B1676" s="4" t="str">
        <f>IFERROR(__xludf.DUMMYFUNCTION("GOOGLETRANSLATE(A1676,""nl"",""tr"")"),"takla")</f>
        <v>takla</v>
      </c>
    </row>
    <row r="1677">
      <c r="A1677" s="3" t="s">
        <v>1677</v>
      </c>
      <c r="B1677" s="4" t="str">
        <f>IFERROR(__xludf.DUMMYFUNCTION("GOOGLETRANSLATE(A1677,""nl"",""tr"")"),"hane")</f>
        <v>hane</v>
      </c>
    </row>
    <row r="1678">
      <c r="A1678" s="3" t="s">
        <v>1678</v>
      </c>
      <c r="B1678" s="4" t="str">
        <f>IFERROR(__xludf.DUMMYFUNCTION("GOOGLETRANSLATE(A1678,""nl"",""tr"")"),"konser")</f>
        <v>konser</v>
      </c>
    </row>
    <row r="1679">
      <c r="A1679" s="3" t="s">
        <v>1679</v>
      </c>
      <c r="B1679" s="4" t="str">
        <f>IFERROR(__xludf.DUMMYFUNCTION("GOOGLETRANSLATE(A1679,""nl"",""tr"")"),"şef")</f>
        <v>şef</v>
      </c>
    </row>
    <row r="1680">
      <c r="A1680" s="3" t="s">
        <v>1680</v>
      </c>
      <c r="B1680" s="4" t="str">
        <f>IFERROR(__xludf.DUMMYFUNCTION("GOOGLETRANSLATE(A1680,""nl"",""tr"")"),"panda")</f>
        <v>panda</v>
      </c>
    </row>
    <row r="1681">
      <c r="A1681" s="3" t="s">
        <v>1681</v>
      </c>
      <c r="B1681" s="4" t="str">
        <f>IFERROR(__xludf.DUMMYFUNCTION("GOOGLETRANSLATE(A1681,""nl"",""tr"")"),"kehribar")</f>
        <v>kehribar</v>
      </c>
    </row>
    <row r="1682">
      <c r="A1682" s="3" t="s">
        <v>1682</v>
      </c>
      <c r="B1682" s="4" t="str">
        <f>IFERROR(__xludf.DUMMYFUNCTION("GOOGLETRANSLATE(A1682,""nl"",""tr"")"),"çikolata")</f>
        <v>çikolata</v>
      </c>
    </row>
    <row r="1683">
      <c r="A1683" s="3" t="s">
        <v>1683</v>
      </c>
      <c r="B1683" s="4" t="str">
        <f>IFERROR(__xludf.DUMMYFUNCTION("GOOGLETRANSLATE(A1683,""nl"",""tr"")"),"fakir")</f>
        <v>fakir</v>
      </c>
    </row>
    <row r="1684">
      <c r="A1684" s="3" t="s">
        <v>1684</v>
      </c>
      <c r="B1684" s="4" t="str">
        <f>IFERROR(__xludf.DUMMYFUNCTION("GOOGLETRANSLATE(A1684,""nl"",""tr"")"),"garçon")</f>
        <v>garçon</v>
      </c>
    </row>
    <row r="1685">
      <c r="A1685" s="3" t="s">
        <v>1685</v>
      </c>
      <c r="B1685" s="4" t="str">
        <f>IFERROR(__xludf.DUMMYFUNCTION("GOOGLETRANSLATE(A1685,""nl"",""tr"")"),"sığır biftek")</f>
        <v>sığır biftek</v>
      </c>
    </row>
    <row r="1686">
      <c r="A1686" s="3" t="s">
        <v>1686</v>
      </c>
      <c r="B1686" s="4" t="str">
        <f>IFERROR(__xludf.DUMMYFUNCTION("GOOGLETRANSLATE(A1686,""nl"",""tr"")"),"profesyonel")</f>
        <v>profesyonel</v>
      </c>
    </row>
    <row r="1687">
      <c r="A1687" s="3" t="s">
        <v>1687</v>
      </c>
      <c r="B1687" s="4" t="str">
        <f>IFERROR(__xludf.DUMMYFUNCTION("GOOGLETRANSLATE(A1687,""nl"",""tr"")"),"Demiryolu")</f>
        <v>Demiryolu</v>
      </c>
    </row>
    <row r="1688">
      <c r="A1688" s="3" t="s">
        <v>1688</v>
      </c>
      <c r="B1688" s="4" t="str">
        <f>IFERROR(__xludf.DUMMYFUNCTION("GOOGLETRANSLATE(A1688,""nl"",""tr"")"),"roman")</f>
        <v>roman</v>
      </c>
    </row>
    <row r="1689">
      <c r="A1689" s="3" t="s">
        <v>1689</v>
      </c>
      <c r="B1689" s="4" t="str">
        <f>IFERROR(__xludf.DUMMYFUNCTION("GOOGLETRANSLATE(A1689,""nl"",""tr"")"),"dilenmek")</f>
        <v>dilenmek</v>
      </c>
    </row>
    <row r="1690">
      <c r="A1690" s="3" t="s">
        <v>1690</v>
      </c>
      <c r="B1690" s="4" t="str">
        <f>IFERROR(__xludf.DUMMYFUNCTION("GOOGLETRANSLATE(A1690,""nl"",""tr"")"),"divan")</f>
        <v>divan</v>
      </c>
    </row>
    <row r="1691">
      <c r="A1691" s="3" t="s">
        <v>1691</v>
      </c>
      <c r="B1691" s="4" t="str">
        <f>IFERROR(__xludf.DUMMYFUNCTION("GOOGLETRANSLATE(A1691,""nl"",""tr"")"),"Kebap")</f>
        <v>Kebap</v>
      </c>
    </row>
    <row r="1692">
      <c r="A1692" s="3" t="s">
        <v>1692</v>
      </c>
      <c r="B1692" s="4" t="str">
        <f>IFERROR(__xludf.DUMMYFUNCTION("GOOGLETRANSLATE(A1692,""nl"",""tr"")"),"minar")</f>
        <v>minar</v>
      </c>
    </row>
    <row r="1693">
      <c r="A1693" s="3" t="s">
        <v>1693</v>
      </c>
      <c r="B1693" s="4" t="str">
        <f>IFERROR(__xludf.DUMMYFUNCTION("GOOGLETRANSLATE(A1693,""nl"",""tr"")"),"baklava")</f>
        <v>baklava</v>
      </c>
    </row>
    <row r="1694">
      <c r="A1694" s="3" t="s">
        <v>1694</v>
      </c>
      <c r="B1694" s="4" t="str">
        <f>IFERROR(__xludf.DUMMYFUNCTION("GOOGLETRANSLATE(A1694,""nl"",""tr"")"),"yoğurt")</f>
        <v>yoğurt</v>
      </c>
    </row>
    <row r="1695">
      <c r="A1695" s="3" t="s">
        <v>1695</v>
      </c>
      <c r="B1695" s="4" t="str">
        <f>IFERROR(__xludf.DUMMYFUNCTION("GOOGLETRANSLATE(A1695,""nl"",""tr"")"),"gayda")</f>
        <v>gayda</v>
      </c>
    </row>
    <row r="1696">
      <c r="A1696" s="3" t="s">
        <v>1696</v>
      </c>
      <c r="B1696" s="4" t="str">
        <f>IFERROR(__xludf.DUMMYFUNCTION("GOOGLETRANSLATE(A1696,""nl"",""tr"")"),"şubat")</f>
        <v>şubat</v>
      </c>
    </row>
    <row r="1697">
      <c r="A1697" s="3" t="s">
        <v>1697</v>
      </c>
      <c r="B1697" s="4" t="str">
        <f>IFERROR(__xludf.DUMMYFUNCTION("GOOGLETRANSLATE(A1697,""nl"",""tr"")"),"hamam")</f>
        <v>hamam</v>
      </c>
    </row>
    <row r="1698">
      <c r="A1698" s="3" t="s">
        <v>1698</v>
      </c>
      <c r="B1698" s="4" t="str">
        <f>IFERROR(__xludf.DUMMYFUNCTION("GOOGLETRANSLATE(A1698,""nl"",""tr"")"),"Ulan")</f>
        <v>Ulan</v>
      </c>
    </row>
    <row r="1699">
      <c r="A1699" s="3" t="s">
        <v>1699</v>
      </c>
      <c r="B1699" s="4" t="str">
        <f>IFERROR(__xludf.DUMMYFUNCTION("GOOGLETRANSLATE(A1699,""nl"",""tr"")"),"Uuskuub")</f>
        <v>Uuskuub</v>
      </c>
    </row>
    <row r="1700">
      <c r="A1700" s="3" t="s">
        <v>1700</v>
      </c>
      <c r="B1700" s="4" t="str">
        <f>IFERROR(__xludf.DUMMYFUNCTION("GOOGLETRANSLATE(A1700,""nl"",""tr"")"),"paşa")</f>
        <v>paşa</v>
      </c>
    </row>
    <row r="1701">
      <c r="A1701" s="3" t="s">
        <v>1701</v>
      </c>
      <c r="B1701" s="4" t="str">
        <f>IFERROR(__xludf.DUMMYFUNCTION("GOOGLETRANSLATE(A1701,""nl"",""tr"")"),"tavuskuşu")</f>
        <v>tavuskuşu</v>
      </c>
    </row>
    <row r="1702">
      <c r="A1702" s="3" t="s">
        <v>1702</v>
      </c>
      <c r="B1702" s="4" t="str">
        <f>IFERROR(__xludf.DUMMYFUNCTION("GOOGLETRANSLATE(A1702,""nl"",""tr"")"),"vah")</f>
        <v>vah</v>
      </c>
    </row>
    <row r="1703">
      <c r="A1703" s="3" t="s">
        <v>1703</v>
      </c>
      <c r="B1703" s="4" t="str">
        <f>IFERROR(__xludf.DUMMYFUNCTION("GOOGLETRANSLATE(A1703,""nl"",""tr"")"),"basur")</f>
        <v>basur</v>
      </c>
    </row>
    <row r="1704">
      <c r="A1704" s="3" t="s">
        <v>1704</v>
      </c>
      <c r="B1704" s="4" t="str">
        <f>IFERROR(__xludf.DUMMYFUNCTION("GOOGLETRANSLATE(A1704,""nl"",""tr"")"),"köprü")</f>
        <v>köprü</v>
      </c>
    </row>
    <row r="1705">
      <c r="A1705" s="3" t="s">
        <v>1705</v>
      </c>
      <c r="B1705" s="4" t="str">
        <f>IFERROR(__xludf.DUMMYFUNCTION("GOOGLETRANSLATE(A1705,""nl"",""tr"")"),"Urdu")</f>
        <v>Urdu</v>
      </c>
    </row>
    <row r="1706">
      <c r="A1706" s="3" t="s">
        <v>1706</v>
      </c>
      <c r="B1706" s="4" t="str">
        <f>IFERROR(__xludf.DUMMYFUNCTION("GOOGLETRANSLATE(A1706,""nl"",""tr"")"),"Çay")</f>
        <v>Çay</v>
      </c>
    </row>
    <row r="1707">
      <c r="A1707" s="3" t="s">
        <v>1707</v>
      </c>
      <c r="B1707" s="4" t="str">
        <f>IFERROR(__xludf.DUMMYFUNCTION("GOOGLETRANSLATE(A1707,""nl"",""tr"")"),"Jiroskop")</f>
        <v>Jiroskop</v>
      </c>
    </row>
    <row r="1708">
      <c r="A1708" s="3" t="s">
        <v>1708</v>
      </c>
      <c r="B1708" s="4" t="str">
        <f>IFERROR(__xludf.DUMMYFUNCTION("GOOGLETRANSLATE(A1708,""nl"",""tr"")"),"tuval")</f>
        <v>tuval</v>
      </c>
    </row>
    <row r="1709">
      <c r="A1709" s="3" t="s">
        <v>1709</v>
      </c>
      <c r="B1709" s="4" t="str">
        <f>IFERROR(__xludf.DUMMYFUNCTION("GOOGLETRANSLATE(A1709,""nl"",""tr"")"),"karacal")</f>
        <v>karacal</v>
      </c>
    </row>
    <row r="1710">
      <c r="A1710" s="3" t="s">
        <v>1710</v>
      </c>
      <c r="B1710" s="4" t="str">
        <f>IFERROR(__xludf.DUMMYFUNCTION("GOOGLETRANSLATE(A1710,""nl"",""tr"")"),"gayda")</f>
        <v>gayda</v>
      </c>
    </row>
    <row r="1711">
      <c r="A1711" s="3" t="s">
        <v>1711</v>
      </c>
      <c r="B1711" s="4" t="str">
        <f>IFERROR(__xludf.DUMMYFUNCTION("GOOGLETRANSLATE(A1711,""nl"",""tr"")"),"saddle jack")</f>
        <v>saddle jack</v>
      </c>
    </row>
    <row r="1712">
      <c r="A1712" s="3" t="s">
        <v>1712</v>
      </c>
      <c r="B1712" s="4" t="str">
        <f>IFERROR(__xludf.DUMMYFUNCTION("GOOGLETRANSLATE(A1712,""nl"",""tr"")"),"goldjack")</f>
        <v>goldjack</v>
      </c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