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<sst xmlns="http://schemas.openxmlformats.org/spreadsheetml/2006/main" count="2327" uniqueCount="2327">
  <si>
    <t>turkish_word</t>
  </si>
  <si>
    <t>dutch_word</t>
  </si>
  <si>
    <t>egzersiz</t>
  </si>
  <si>
    <t>süspansiyon</t>
  </si>
  <si>
    <t>piyes</t>
  </si>
  <si>
    <t>stüdyo</t>
  </si>
  <si>
    <t>portbebe</t>
  </si>
  <si>
    <t>inisiyatif</t>
  </si>
  <si>
    <t>arena</t>
  </si>
  <si>
    <t>offshore</t>
  </si>
  <si>
    <t>ray</t>
  </si>
  <si>
    <t>geometri</t>
  </si>
  <si>
    <t>kramp</t>
  </si>
  <si>
    <t>antrepo</t>
  </si>
  <si>
    <t>spiker</t>
  </si>
  <si>
    <t>amper</t>
  </si>
  <si>
    <t>onkolog</t>
  </si>
  <si>
    <t>psikolog</t>
  </si>
  <si>
    <t>link</t>
  </si>
  <si>
    <t>angaje</t>
  </si>
  <si>
    <t>prompter</t>
  </si>
  <si>
    <t>berber</t>
  </si>
  <si>
    <t>tripleks</t>
  </si>
  <si>
    <t>milyarder</t>
  </si>
  <si>
    <t>jelatin</t>
  </si>
  <si>
    <t>pipet</t>
  </si>
  <si>
    <t>figür</t>
  </si>
  <si>
    <t>opsiyon</t>
  </si>
  <si>
    <t>akrobat</t>
  </si>
  <si>
    <t>noter</t>
  </si>
  <si>
    <t>deterjan</t>
  </si>
  <si>
    <t>virgül</t>
  </si>
  <si>
    <t>kalori</t>
  </si>
  <si>
    <t>portföy</t>
  </si>
  <si>
    <t>şarlatan</t>
  </si>
  <si>
    <t>beta</t>
  </si>
  <si>
    <t>file</t>
  </si>
  <si>
    <t>hektar</t>
  </si>
  <si>
    <t>bank</t>
  </si>
  <si>
    <t>kupür</t>
  </si>
  <si>
    <t>foto</t>
  </si>
  <si>
    <t>peruk</t>
  </si>
  <si>
    <t>randevu</t>
  </si>
  <si>
    <t>realite</t>
  </si>
  <si>
    <t>stand-by</t>
  </si>
  <si>
    <t>astronomik</t>
  </si>
  <si>
    <t>illüzyon</t>
  </si>
  <si>
    <t>müslüman</t>
  </si>
  <si>
    <t>diktatör</t>
  </si>
  <si>
    <t>barikat</t>
  </si>
  <si>
    <t>monoton</t>
  </si>
  <si>
    <t>koni</t>
  </si>
  <si>
    <t>abaküs</t>
  </si>
  <si>
    <t>supap</t>
  </si>
  <si>
    <t>sirkülasyon</t>
  </si>
  <si>
    <t>deplasman</t>
  </si>
  <si>
    <t>rezerv</t>
  </si>
  <si>
    <t>patates</t>
  </si>
  <si>
    <t>panter</t>
  </si>
  <si>
    <t>zürafa</t>
  </si>
  <si>
    <t>destinasyon</t>
  </si>
  <si>
    <t>patent</t>
  </si>
  <si>
    <t>joker</t>
  </si>
  <si>
    <t>kompetan</t>
  </si>
  <si>
    <t>delege</t>
  </si>
  <si>
    <t>kanepe</t>
  </si>
  <si>
    <t>dekolte</t>
  </si>
  <si>
    <t>penaltı</t>
  </si>
  <si>
    <t>sistem</t>
  </si>
  <si>
    <t>laktoz</t>
  </si>
  <si>
    <t>fragman</t>
  </si>
  <si>
    <t>zum</t>
  </si>
  <si>
    <t>komisyon</t>
  </si>
  <si>
    <t>rezerve</t>
  </si>
  <si>
    <t>rehabilitasyon</t>
  </si>
  <si>
    <t>menajer</t>
  </si>
  <si>
    <t>karoten</t>
  </si>
  <si>
    <t>demonte</t>
  </si>
  <si>
    <t>metabolizma</t>
  </si>
  <si>
    <t>rönesans</t>
  </si>
  <si>
    <t>puding</t>
  </si>
  <si>
    <t>flamingo</t>
  </si>
  <si>
    <t>bordro</t>
  </si>
  <si>
    <t>park</t>
  </si>
  <si>
    <t>klik</t>
  </si>
  <si>
    <t>hidroelektrik</t>
  </si>
  <si>
    <t>metot</t>
  </si>
  <si>
    <t>hamak</t>
  </si>
  <si>
    <t>periyot</t>
  </si>
  <si>
    <t>fosfor</t>
  </si>
  <si>
    <t>varyete</t>
  </si>
  <si>
    <t>poliklinik</t>
  </si>
  <si>
    <t>tork</t>
  </si>
  <si>
    <t>sempatizan</t>
  </si>
  <si>
    <t>tolerans</t>
  </si>
  <si>
    <t>skeç</t>
  </si>
  <si>
    <t>halter</t>
  </si>
  <si>
    <t>gaz</t>
  </si>
  <si>
    <t>bumerang</t>
  </si>
  <si>
    <t>torpil</t>
  </si>
  <si>
    <t>iskelet</t>
  </si>
  <si>
    <t>ekskavatör</t>
  </si>
  <si>
    <t>enstitü</t>
  </si>
  <si>
    <t>kote</t>
  </si>
  <si>
    <t>bipolar</t>
  </si>
  <si>
    <t>jinekolog</t>
  </si>
  <si>
    <t>kokteyl</t>
  </si>
  <si>
    <t>kupon</t>
  </si>
  <si>
    <t>pitbull</t>
  </si>
  <si>
    <t>falez</t>
  </si>
  <si>
    <t>garantör</t>
  </si>
  <si>
    <t>kanyon</t>
  </si>
  <si>
    <t>trend</t>
  </si>
  <si>
    <t>kronolojik</t>
  </si>
  <si>
    <t>oryantal</t>
  </si>
  <si>
    <t>tattoo</t>
  </si>
  <si>
    <t>ahtapot</t>
  </si>
  <si>
    <t>otobüs</t>
  </si>
  <si>
    <t>tsunami</t>
  </si>
  <si>
    <t>akademisyen</t>
  </si>
  <si>
    <t>vestiyer</t>
  </si>
  <si>
    <t>promosyon</t>
  </si>
  <si>
    <t>apse</t>
  </si>
  <si>
    <t>fason</t>
  </si>
  <si>
    <t>handikap</t>
  </si>
  <si>
    <t>kur</t>
  </si>
  <si>
    <t>kravat</t>
  </si>
  <si>
    <t>dekoratör</t>
  </si>
  <si>
    <t>santim</t>
  </si>
  <si>
    <t>endirekt</t>
  </si>
  <si>
    <t>vegan</t>
  </si>
  <si>
    <t>know-how</t>
  </si>
  <si>
    <t>Anadolu</t>
  </si>
  <si>
    <t>gri</t>
  </si>
  <si>
    <t>eşantiyon</t>
  </si>
  <si>
    <t>sistemik</t>
  </si>
  <si>
    <t>radyoaktif</t>
  </si>
  <si>
    <t>hipermetrop</t>
  </si>
  <si>
    <t>eksper</t>
  </si>
  <si>
    <t>kervan</t>
  </si>
  <si>
    <t>barones</t>
  </si>
  <si>
    <t>yasemin</t>
  </si>
  <si>
    <t>kapasite</t>
  </si>
  <si>
    <t>telegraf</t>
  </si>
  <si>
    <t>reflektör</t>
  </si>
  <si>
    <t>sinerji</t>
  </si>
  <si>
    <t>ıspatula</t>
  </si>
  <si>
    <t>rant</t>
  </si>
  <si>
    <t>entelektüel</t>
  </si>
  <si>
    <t>demografi</t>
  </si>
  <si>
    <t>tur</t>
  </si>
  <si>
    <t>jön</t>
  </si>
  <si>
    <t>stabilize</t>
  </si>
  <si>
    <t>aperitif</t>
  </si>
  <si>
    <t>piercing</t>
  </si>
  <si>
    <t>ekstrem</t>
  </si>
  <si>
    <t>krem</t>
  </si>
  <si>
    <t>motor</t>
  </si>
  <si>
    <t>analog</t>
  </si>
  <si>
    <t>reset</t>
  </si>
  <si>
    <t>mikrofon</t>
  </si>
  <si>
    <t>ergonomi</t>
  </si>
  <si>
    <t>psikiyatrist</t>
  </si>
  <si>
    <t>admin</t>
  </si>
  <si>
    <t>as</t>
  </si>
  <si>
    <t>enerji</t>
  </si>
  <si>
    <t>parantez</t>
  </si>
  <si>
    <t>akort</t>
  </si>
  <si>
    <t>klasman</t>
  </si>
  <si>
    <t>teknolojik</t>
  </si>
  <si>
    <t>neon</t>
  </si>
  <si>
    <t>turkuaz</t>
  </si>
  <si>
    <t>palto</t>
  </si>
  <si>
    <t>sübvansiyon</t>
  </si>
  <si>
    <t>pert</t>
  </si>
  <si>
    <t>lüks</t>
  </si>
  <si>
    <t>kaşe</t>
  </si>
  <si>
    <t>pizza</t>
  </si>
  <si>
    <t>kapsül</t>
  </si>
  <si>
    <t>lokomotif</t>
  </si>
  <si>
    <t>senato</t>
  </si>
  <si>
    <t>blöf</t>
  </si>
  <si>
    <t>antrenman</t>
  </si>
  <si>
    <t>ütopya</t>
  </si>
  <si>
    <t>teknoloji</t>
  </si>
  <si>
    <t>gerilla</t>
  </si>
  <si>
    <t>abiye</t>
  </si>
  <si>
    <t>büst</t>
  </si>
  <si>
    <t>tiraj</t>
  </si>
  <si>
    <t>popüler</t>
  </si>
  <si>
    <t>bisiklet</t>
  </si>
  <si>
    <t>distribütör</t>
  </si>
  <si>
    <t>karavan</t>
  </si>
  <si>
    <t>garnitür</t>
  </si>
  <si>
    <t>kontra</t>
  </si>
  <si>
    <t>model</t>
  </si>
  <si>
    <t>fosil</t>
  </si>
  <si>
    <t>matriks</t>
  </si>
  <si>
    <t>küvet</t>
  </si>
  <si>
    <t>dijital</t>
  </si>
  <si>
    <t>santral</t>
  </si>
  <si>
    <t>kuaför</t>
  </si>
  <si>
    <t>sörf</t>
  </si>
  <si>
    <t>komedi</t>
  </si>
  <si>
    <t>protez</t>
  </si>
  <si>
    <t>broker</t>
  </si>
  <si>
    <t>reform</t>
  </si>
  <si>
    <t>selüloz</t>
  </si>
  <si>
    <t>baget</t>
  </si>
  <si>
    <t>deklanşör</t>
  </si>
  <si>
    <t>imparator</t>
  </si>
  <si>
    <t>anemi</t>
  </si>
  <si>
    <t>kolye</t>
  </si>
  <si>
    <t>dekatlon</t>
  </si>
  <si>
    <t>matris</t>
  </si>
  <si>
    <t>farmakoloji</t>
  </si>
  <si>
    <t>röntgen</t>
  </si>
  <si>
    <t>faks</t>
  </si>
  <si>
    <t>ban</t>
  </si>
  <si>
    <t>cent</t>
  </si>
  <si>
    <t>palet</t>
  </si>
  <si>
    <t>elektron</t>
  </si>
  <si>
    <t>gliserin</t>
  </si>
  <si>
    <t>dominant</t>
  </si>
  <si>
    <t>makro</t>
  </si>
  <si>
    <t>spiral</t>
  </si>
  <si>
    <t>hipotenüs</t>
  </si>
  <si>
    <t>küp</t>
  </si>
  <si>
    <t>biftek</t>
  </si>
  <si>
    <t>avukat</t>
  </si>
  <si>
    <t>karbonat</t>
  </si>
  <si>
    <t>dans</t>
  </si>
  <si>
    <t>level</t>
  </si>
  <si>
    <t>dekoder</t>
  </si>
  <si>
    <t>pastör</t>
  </si>
  <si>
    <t>termostat</t>
  </si>
  <si>
    <t>pasaport</t>
  </si>
  <si>
    <t>santimetre</t>
  </si>
  <si>
    <t>anadolu</t>
  </si>
  <si>
    <t>endüstri</t>
  </si>
  <si>
    <t>referandum</t>
  </si>
  <si>
    <t>prim</t>
  </si>
  <si>
    <t>kota</t>
  </si>
  <si>
    <t>menü</t>
  </si>
  <si>
    <t>sismik</t>
  </si>
  <si>
    <t>zombi</t>
  </si>
  <si>
    <t>koli</t>
  </si>
  <si>
    <t>klas</t>
  </si>
  <si>
    <t>karton</t>
  </si>
  <si>
    <t>komünist</t>
  </si>
  <si>
    <t>ajans</t>
  </si>
  <si>
    <t>bonservis</t>
  </si>
  <si>
    <t>robot</t>
  </si>
  <si>
    <t>mayıs</t>
  </si>
  <si>
    <t>engizisyon</t>
  </si>
  <si>
    <t>festival</t>
  </si>
  <si>
    <t>üniter</t>
  </si>
  <si>
    <t>felsefeci</t>
  </si>
  <si>
    <t>nöroloji</t>
  </si>
  <si>
    <t>kavalye</t>
  </si>
  <si>
    <t>bukle</t>
  </si>
  <si>
    <t>kontrast</t>
  </si>
  <si>
    <t>rövanş</t>
  </si>
  <si>
    <t>anomali</t>
  </si>
  <si>
    <t>hiperaktif</t>
  </si>
  <si>
    <t>punto</t>
  </si>
  <si>
    <t>çikolata</t>
  </si>
  <si>
    <t>modern</t>
  </si>
  <si>
    <t>mors</t>
  </si>
  <si>
    <t>derbi</t>
  </si>
  <si>
    <t>monolog</t>
  </si>
  <si>
    <t>karat</t>
  </si>
  <si>
    <t>aft</t>
  </si>
  <si>
    <t>milföy</t>
  </si>
  <si>
    <t>optimist</t>
  </si>
  <si>
    <t>italik</t>
  </si>
  <si>
    <t>biyoteknoloji</t>
  </si>
  <si>
    <t>formel</t>
  </si>
  <si>
    <t>sinema</t>
  </si>
  <si>
    <t>gofret</t>
  </si>
  <si>
    <t>manyetik</t>
  </si>
  <si>
    <t>feyk</t>
  </si>
  <si>
    <t>dantel</t>
  </si>
  <si>
    <t>düşes</t>
  </si>
  <si>
    <t>biberon</t>
  </si>
  <si>
    <t>gazino</t>
  </si>
  <si>
    <t>ideoloji</t>
  </si>
  <si>
    <t>abandone</t>
  </si>
  <si>
    <t>manolya</t>
  </si>
  <si>
    <t>buldog</t>
  </si>
  <si>
    <t>bordo</t>
  </si>
  <si>
    <t>taktik</t>
  </si>
  <si>
    <t>input</t>
  </si>
  <si>
    <t>mutant</t>
  </si>
  <si>
    <t>tema</t>
  </si>
  <si>
    <t>şarjör</t>
  </si>
  <si>
    <t>depar</t>
  </si>
  <si>
    <t>viraj</t>
  </si>
  <si>
    <t>kampüs</t>
  </si>
  <si>
    <t>misyon</t>
  </si>
  <si>
    <t>teatral</t>
  </si>
  <si>
    <t>hipodrom</t>
  </si>
  <si>
    <t>oryantasyon</t>
  </si>
  <si>
    <t>arp</t>
  </si>
  <si>
    <t>ortodonti</t>
  </si>
  <si>
    <t>amfibik</t>
  </si>
  <si>
    <t>şose</t>
  </si>
  <si>
    <t>interaktif</t>
  </si>
  <si>
    <t>sosyete</t>
  </si>
  <si>
    <t>moda</t>
  </si>
  <si>
    <t>prodüksiyon</t>
  </si>
  <si>
    <t>spekülasyon</t>
  </si>
  <si>
    <t>kruvaziyer</t>
  </si>
  <si>
    <t>agresif</t>
  </si>
  <si>
    <t>transfer</t>
  </si>
  <si>
    <t>hologram</t>
  </si>
  <si>
    <t>kart</t>
  </si>
  <si>
    <t>sansür</t>
  </si>
  <si>
    <t>gangster</t>
  </si>
  <si>
    <t>tart</t>
  </si>
  <si>
    <t>istasyon</t>
  </si>
  <si>
    <t>maço</t>
  </si>
  <si>
    <t>astronomi</t>
  </si>
  <si>
    <t>sekans</t>
  </si>
  <si>
    <t>kulüp</t>
  </si>
  <si>
    <t>bariyer</t>
  </si>
  <si>
    <t>vibrasyon</t>
  </si>
  <si>
    <t>dupleks</t>
  </si>
  <si>
    <t>ambulans</t>
  </si>
  <si>
    <t>levye</t>
  </si>
  <si>
    <t>imparatorluk</t>
  </si>
  <si>
    <t>endeks</t>
  </si>
  <si>
    <t>konser</t>
  </si>
  <si>
    <t>mikroskobik</t>
  </si>
  <si>
    <t>popülasyon</t>
  </si>
  <si>
    <t>akademi</t>
  </si>
  <si>
    <t>faz</t>
  </si>
  <si>
    <t>seleksiyon</t>
  </si>
  <si>
    <t>program</t>
  </si>
  <si>
    <t>turne</t>
  </si>
  <si>
    <t>kamyon</t>
  </si>
  <si>
    <t>protestan</t>
  </si>
  <si>
    <t>buket</t>
  </si>
  <si>
    <t>otomatik</t>
  </si>
  <si>
    <t>megafon</t>
  </si>
  <si>
    <t>kabare</t>
  </si>
  <si>
    <t>partner</t>
  </si>
  <si>
    <t>kokpit</t>
  </si>
  <si>
    <t>seans</t>
  </si>
  <si>
    <t>baz</t>
  </si>
  <si>
    <t>prototip</t>
  </si>
  <si>
    <t>ton</t>
  </si>
  <si>
    <t>ağustos</t>
  </si>
  <si>
    <t>korse</t>
  </si>
  <si>
    <t>estetik</t>
  </si>
  <si>
    <t>radikal</t>
  </si>
  <si>
    <t>koloni</t>
  </si>
  <si>
    <t>botoks</t>
  </si>
  <si>
    <t>travmatik</t>
  </si>
  <si>
    <t>reyting</t>
  </si>
  <si>
    <t>diyafram</t>
  </si>
  <si>
    <t>puzzle</t>
  </si>
  <si>
    <t>simültane</t>
  </si>
  <si>
    <t>ekosistem</t>
  </si>
  <si>
    <t>rota</t>
  </si>
  <si>
    <t>senaryo</t>
  </si>
  <si>
    <t>kumpas</t>
  </si>
  <si>
    <t>kondüktör</t>
  </si>
  <si>
    <t>moderatör</t>
  </si>
  <si>
    <t>endeksli</t>
  </si>
  <si>
    <t>optimize</t>
  </si>
  <si>
    <t>heterojen</t>
  </si>
  <si>
    <t>aplik</t>
  </si>
  <si>
    <t>villa</t>
  </si>
  <si>
    <t>enjeksiyon</t>
  </si>
  <si>
    <t>pipo</t>
  </si>
  <si>
    <t>büfe</t>
  </si>
  <si>
    <t>arşiv</t>
  </si>
  <si>
    <t>sauna</t>
  </si>
  <si>
    <t>sistemli</t>
  </si>
  <si>
    <t>harita</t>
  </si>
  <si>
    <t>oligopoli</t>
  </si>
  <si>
    <t>salon</t>
  </si>
  <si>
    <t>alyans</t>
  </si>
  <si>
    <t>nitrojen</t>
  </si>
  <si>
    <t>resepsiyon</t>
  </si>
  <si>
    <t>istatistik</t>
  </si>
  <si>
    <t>hemoroit</t>
  </si>
  <si>
    <t>kano</t>
  </si>
  <si>
    <t>matine</t>
  </si>
  <si>
    <t>deşarj</t>
  </si>
  <si>
    <t>liberal</t>
  </si>
  <si>
    <t>spontane</t>
  </si>
  <si>
    <t>balans</t>
  </si>
  <si>
    <t>anestezi</t>
  </si>
  <si>
    <t>retina</t>
  </si>
  <si>
    <t>oral</t>
  </si>
  <si>
    <t>idealizm</t>
  </si>
  <si>
    <t>bonkör</t>
  </si>
  <si>
    <t>perde</t>
  </si>
  <si>
    <t>fantastik</t>
  </si>
  <si>
    <t>empati</t>
  </si>
  <si>
    <t>parametre</t>
  </si>
  <si>
    <t>şoför</t>
  </si>
  <si>
    <t>konsol</t>
  </si>
  <si>
    <t>ansiklopedik</t>
  </si>
  <si>
    <t>brüt</t>
  </si>
  <si>
    <t>taverna</t>
  </si>
  <si>
    <t>magazin</t>
  </si>
  <si>
    <t>akrobatik</t>
  </si>
  <si>
    <t>şifre</t>
  </si>
  <si>
    <t>almanya</t>
  </si>
  <si>
    <t>bibliyografi</t>
  </si>
  <si>
    <t>konfigüre</t>
  </si>
  <si>
    <t>eko</t>
  </si>
  <si>
    <t>feribot</t>
  </si>
  <si>
    <t>şempanze</t>
  </si>
  <si>
    <t>onkoloji</t>
  </si>
  <si>
    <t>blog</t>
  </si>
  <si>
    <t>aksesuar</t>
  </si>
  <si>
    <t>litre</t>
  </si>
  <si>
    <t>rektör</t>
  </si>
  <si>
    <t>taksi</t>
  </si>
  <si>
    <t>barometre</t>
  </si>
  <si>
    <t>kuşe</t>
  </si>
  <si>
    <t>enternasyonal</t>
  </si>
  <si>
    <t>madalyon</t>
  </si>
  <si>
    <t>teleskop</t>
  </si>
  <si>
    <t>konservatuvar</t>
  </si>
  <si>
    <t>reverans</t>
  </si>
  <si>
    <t>aranjman</t>
  </si>
  <si>
    <t>üniforma</t>
  </si>
  <si>
    <t>klinik</t>
  </si>
  <si>
    <t>stopaj</t>
  </si>
  <si>
    <t>sürpriz</t>
  </si>
  <si>
    <t>segment</t>
  </si>
  <si>
    <t>üre</t>
  </si>
  <si>
    <t>i̇skender</t>
  </si>
  <si>
    <t>aerobik</t>
  </si>
  <si>
    <t>pusula</t>
  </si>
  <si>
    <t>van</t>
  </si>
  <si>
    <t>folyo</t>
  </si>
  <si>
    <t>ünite</t>
  </si>
  <si>
    <t>granül</t>
  </si>
  <si>
    <t>bambu</t>
  </si>
  <si>
    <t>centilmen</t>
  </si>
  <si>
    <t>şizofren</t>
  </si>
  <si>
    <t>kategorizasyon</t>
  </si>
  <si>
    <t>ekspres</t>
  </si>
  <si>
    <t>asfalt</t>
  </si>
  <si>
    <t>tansiyon</t>
  </si>
  <si>
    <t>asitsiz</t>
  </si>
  <si>
    <t>burjuva</t>
  </si>
  <si>
    <t>kartonpiyer</t>
  </si>
  <si>
    <t>şef</t>
  </si>
  <si>
    <t>konvoy</t>
  </si>
  <si>
    <t>stand</t>
  </si>
  <si>
    <t>şantiye</t>
  </si>
  <si>
    <t>nötr</t>
  </si>
  <si>
    <t>fayton</t>
  </si>
  <si>
    <t>fizikçi</t>
  </si>
  <si>
    <t>doktrin</t>
  </si>
  <si>
    <t>kasa</t>
  </si>
  <si>
    <t>matmazel</t>
  </si>
  <si>
    <t>marmelat</t>
  </si>
  <si>
    <t>kasket</t>
  </si>
  <si>
    <t>minimum</t>
  </si>
  <si>
    <t>aksan</t>
  </si>
  <si>
    <t>emperyalizm</t>
  </si>
  <si>
    <t>kabine</t>
  </si>
  <si>
    <t>kardiyolog</t>
  </si>
  <si>
    <t>granit</t>
  </si>
  <si>
    <t>aktris</t>
  </si>
  <si>
    <t>tornado</t>
  </si>
  <si>
    <t>entübe</t>
  </si>
  <si>
    <t>korner</t>
  </si>
  <si>
    <t>piksel</t>
  </si>
  <si>
    <t>türbin</t>
  </si>
  <si>
    <t>catering</t>
  </si>
  <si>
    <t>mumya</t>
  </si>
  <si>
    <t>branş</t>
  </si>
  <si>
    <t>okul</t>
  </si>
  <si>
    <t>komplike</t>
  </si>
  <si>
    <t>armonika</t>
  </si>
  <si>
    <t>toner</t>
  </si>
  <si>
    <t>ataşe</t>
  </si>
  <si>
    <t>peri</t>
  </si>
  <si>
    <t>elektrik</t>
  </si>
  <si>
    <t>tropik</t>
  </si>
  <si>
    <t>sonar</t>
  </si>
  <si>
    <t>enstrüman</t>
  </si>
  <si>
    <t>korteks</t>
  </si>
  <si>
    <t>stres</t>
  </si>
  <si>
    <t>dublör</t>
  </si>
  <si>
    <t>şampiyon</t>
  </si>
  <si>
    <t>pantolon</t>
  </si>
  <si>
    <t>abonman</t>
  </si>
  <si>
    <t>albüm</t>
  </si>
  <si>
    <t>üniversal</t>
  </si>
  <si>
    <t>külot</t>
  </si>
  <si>
    <t>hümanist</t>
  </si>
  <si>
    <t>benzin</t>
  </si>
  <si>
    <t>fonksiyon</t>
  </si>
  <si>
    <t>konjonktür</t>
  </si>
  <si>
    <t>eskrim</t>
  </si>
  <si>
    <t>şut</t>
  </si>
  <si>
    <t>aktiflik</t>
  </si>
  <si>
    <t>maç</t>
  </si>
  <si>
    <t>motel</t>
  </si>
  <si>
    <t>buat</t>
  </si>
  <si>
    <t>kanguru</t>
  </si>
  <si>
    <t>monitör</t>
  </si>
  <si>
    <t>pasifik</t>
  </si>
  <si>
    <t>katrilyon</t>
  </si>
  <si>
    <t>porselen</t>
  </si>
  <si>
    <t>klorlu</t>
  </si>
  <si>
    <t>donut</t>
  </si>
  <si>
    <t>mekanizma</t>
  </si>
  <si>
    <t>telgraf</t>
  </si>
  <si>
    <t>karikatür</t>
  </si>
  <si>
    <t>pankart</t>
  </si>
  <si>
    <t>portatif</t>
  </si>
  <si>
    <t>editör</t>
  </si>
  <si>
    <t>avans</t>
  </si>
  <si>
    <t>nargile</t>
  </si>
  <si>
    <t>döpiyes</t>
  </si>
  <si>
    <t>akordiyon</t>
  </si>
  <si>
    <t>filozof</t>
  </si>
  <si>
    <t>ketçap</t>
  </si>
  <si>
    <t>like</t>
  </si>
  <si>
    <t>bronz</t>
  </si>
  <si>
    <t>telesekreter</t>
  </si>
  <si>
    <t>nota</t>
  </si>
  <si>
    <t>panik</t>
  </si>
  <si>
    <t>karizmatik</t>
  </si>
  <si>
    <t>soket</t>
  </si>
  <si>
    <t>şal</t>
  </si>
  <si>
    <t>psikiyatr</t>
  </si>
  <si>
    <t>pijama</t>
  </si>
  <si>
    <t>tez</t>
  </si>
  <si>
    <t>gard</t>
  </si>
  <si>
    <t>föy</t>
  </si>
  <si>
    <t>bebek</t>
  </si>
  <si>
    <t>komik</t>
  </si>
  <si>
    <t>tenisçi</t>
  </si>
  <si>
    <t>efektif</t>
  </si>
  <si>
    <t>kale</t>
  </si>
  <si>
    <t>bazuka</t>
  </si>
  <si>
    <t>tropikal</t>
  </si>
  <si>
    <t>maraton</t>
  </si>
  <si>
    <t>dük</t>
  </si>
  <si>
    <t>mayın</t>
  </si>
  <si>
    <t>balya</t>
  </si>
  <si>
    <t>hipopotam</t>
  </si>
  <si>
    <t>mikrobiyoloji</t>
  </si>
  <si>
    <t>jest</t>
  </si>
  <si>
    <t>lord</t>
  </si>
  <si>
    <t>maskot</t>
  </si>
  <si>
    <t>pike</t>
  </si>
  <si>
    <t>parizyen</t>
  </si>
  <si>
    <t>enfeksiyon</t>
  </si>
  <si>
    <t>oval</t>
  </si>
  <si>
    <t>kruvasan</t>
  </si>
  <si>
    <t>yat</t>
  </si>
  <si>
    <t>replik</t>
  </si>
  <si>
    <t>akropol</t>
  </si>
  <si>
    <t>hormon</t>
  </si>
  <si>
    <t>koma</t>
  </si>
  <si>
    <t>tablet</t>
  </si>
  <si>
    <t>bidon</t>
  </si>
  <si>
    <t>organik</t>
  </si>
  <si>
    <t>medya</t>
  </si>
  <si>
    <t>basen</t>
  </si>
  <si>
    <t>hibrit</t>
  </si>
  <si>
    <t>nektar</t>
  </si>
  <si>
    <t>radyasyon</t>
  </si>
  <si>
    <t>antet</t>
  </si>
  <si>
    <t>alaturka</t>
  </si>
  <si>
    <t>senyör</t>
  </si>
  <si>
    <t>şansölye</t>
  </si>
  <si>
    <t>aksiyon</t>
  </si>
  <si>
    <t>sertifika</t>
  </si>
  <si>
    <t>palas</t>
  </si>
  <si>
    <t>favori</t>
  </si>
  <si>
    <t>otorite</t>
  </si>
  <si>
    <t>motivasyon</t>
  </si>
  <si>
    <t>pozisyon</t>
  </si>
  <si>
    <t>fan</t>
  </si>
  <si>
    <t>disco</t>
  </si>
  <si>
    <t>gurme</t>
  </si>
  <si>
    <t>sekonder</t>
  </si>
  <si>
    <t>reflü</t>
  </si>
  <si>
    <t>egosantrik</t>
  </si>
  <si>
    <t>salam</t>
  </si>
  <si>
    <t>düzine</t>
  </si>
  <si>
    <t>leopar</t>
  </si>
  <si>
    <t>ego</t>
  </si>
  <si>
    <t>gişe</t>
  </si>
  <si>
    <t>diplomat</t>
  </si>
  <si>
    <t>aritmi</t>
  </si>
  <si>
    <t>alyan</t>
  </si>
  <si>
    <t>sekreter</t>
  </si>
  <si>
    <t>amazon</t>
  </si>
  <si>
    <t>pantalon</t>
  </si>
  <si>
    <t>fotokopi</t>
  </si>
  <si>
    <t>refüj</t>
  </si>
  <si>
    <t>naif</t>
  </si>
  <si>
    <t>trajik</t>
  </si>
  <si>
    <t>disko</t>
  </si>
  <si>
    <t>pansuman</t>
  </si>
  <si>
    <t>komiser</t>
  </si>
  <si>
    <t>çekap</t>
  </si>
  <si>
    <t>şırınga</t>
  </si>
  <si>
    <t>vitamin</t>
  </si>
  <si>
    <t>kortej</t>
  </si>
  <si>
    <t>mistik</t>
  </si>
  <si>
    <t>şans</t>
  </si>
  <si>
    <t>pasaj</t>
  </si>
  <si>
    <t>nosyon</t>
  </si>
  <si>
    <t>şok</t>
  </si>
  <si>
    <t>birader</t>
  </si>
  <si>
    <t>duş</t>
  </si>
  <si>
    <t>dosya</t>
  </si>
  <si>
    <t>dinamik</t>
  </si>
  <si>
    <t>balast</t>
  </si>
  <si>
    <t>begonya</t>
  </si>
  <si>
    <t>bombacı</t>
  </si>
  <si>
    <t>akü</t>
  </si>
  <si>
    <t>piyon</t>
  </si>
  <si>
    <t>kalifiye</t>
  </si>
  <si>
    <t>fitness</t>
  </si>
  <si>
    <t>rezervasyon</t>
  </si>
  <si>
    <t>bowling</t>
  </si>
  <si>
    <t>beyzbol</t>
  </si>
  <si>
    <t>aplikasyon</t>
  </si>
  <si>
    <t>bergamot</t>
  </si>
  <si>
    <t>kettle</t>
  </si>
  <si>
    <t>kategori</t>
  </si>
  <si>
    <t>mortgage</t>
  </si>
  <si>
    <t>abonelik</t>
  </si>
  <si>
    <t>adisyon</t>
  </si>
  <si>
    <t>aktif</t>
  </si>
  <si>
    <t>internet</t>
  </si>
  <si>
    <t>galeri</t>
  </si>
  <si>
    <t>kartuş</t>
  </si>
  <si>
    <t>soya</t>
  </si>
  <si>
    <t>alfabe</t>
  </si>
  <si>
    <t>otonomi</t>
  </si>
  <si>
    <t>karoseri</t>
  </si>
  <si>
    <t>direkt</t>
  </si>
  <si>
    <t>çizburger</t>
  </si>
  <si>
    <t>federasyon</t>
  </si>
  <si>
    <t>form</t>
  </si>
  <si>
    <t>korna</t>
  </si>
  <si>
    <t>roket</t>
  </si>
  <si>
    <t>demoralizasyon</t>
  </si>
  <si>
    <t>otomobil</t>
  </si>
  <si>
    <t>köri</t>
  </si>
  <si>
    <t>transfüzyon</t>
  </si>
  <si>
    <t>reaksiyon</t>
  </si>
  <si>
    <t>sempati</t>
  </si>
  <si>
    <t>alternatif</t>
  </si>
  <si>
    <t>ekipman</t>
  </si>
  <si>
    <t>kripto</t>
  </si>
  <si>
    <t>asimilasyon</t>
  </si>
  <si>
    <t>atmosfer</t>
  </si>
  <si>
    <t>demode</t>
  </si>
  <si>
    <t>sivil</t>
  </si>
  <si>
    <t>bekar</t>
  </si>
  <si>
    <t>peyzaj</t>
  </si>
  <si>
    <t>şort</t>
  </si>
  <si>
    <t>pasta</t>
  </si>
  <si>
    <t>barkod</t>
  </si>
  <si>
    <t>jaguar</t>
  </si>
  <si>
    <t>senkronize</t>
  </si>
  <si>
    <t>amortisör</t>
  </si>
  <si>
    <t>margarin</t>
  </si>
  <si>
    <t>pırlanta</t>
  </si>
  <si>
    <t>kilo</t>
  </si>
  <si>
    <t>topikal</t>
  </si>
  <si>
    <t>piyano</t>
  </si>
  <si>
    <t>ekose</t>
  </si>
  <si>
    <t>siber</t>
  </si>
  <si>
    <t>müzikal</t>
  </si>
  <si>
    <t>pediyatri</t>
  </si>
  <si>
    <t>konteyner</t>
  </si>
  <si>
    <t>euro</t>
  </si>
  <si>
    <t>izole</t>
  </si>
  <si>
    <t>klavye</t>
  </si>
  <si>
    <t>feminizm</t>
  </si>
  <si>
    <t>ansiklopedi</t>
  </si>
  <si>
    <t>konsey</t>
  </si>
  <si>
    <t>tekstil</t>
  </si>
  <si>
    <t>kadastro</t>
  </si>
  <si>
    <t>spazm</t>
  </si>
  <si>
    <t>çakal</t>
  </si>
  <si>
    <t>paraşüt</t>
  </si>
  <si>
    <t>atlet</t>
  </si>
  <si>
    <t>paket</t>
  </si>
  <si>
    <t>profil</t>
  </si>
  <si>
    <t>barmen</t>
  </si>
  <si>
    <t>üroloji</t>
  </si>
  <si>
    <t>venüs</t>
  </si>
  <si>
    <t>koridor</t>
  </si>
  <si>
    <t>bonfile</t>
  </si>
  <si>
    <t>badminton</t>
  </si>
  <si>
    <t>milyonlarca</t>
  </si>
  <si>
    <t>sultan</t>
  </si>
  <si>
    <t>biyoloji</t>
  </si>
  <si>
    <t>aromatik</t>
  </si>
  <si>
    <t>banliyö</t>
  </si>
  <si>
    <t>amber</t>
  </si>
  <si>
    <t>pedal</t>
  </si>
  <si>
    <t>moron</t>
  </si>
  <si>
    <t>ekarte</t>
  </si>
  <si>
    <t>kolej</t>
  </si>
  <si>
    <t>bitter</t>
  </si>
  <si>
    <t>bando</t>
  </si>
  <si>
    <t>noodle</t>
  </si>
  <si>
    <t>etüt</t>
  </si>
  <si>
    <t>ped</t>
  </si>
  <si>
    <t>formen</t>
  </si>
  <si>
    <t>golf</t>
  </si>
  <si>
    <t>milyar</t>
  </si>
  <si>
    <t>kaptan</t>
  </si>
  <si>
    <t>miting</t>
  </si>
  <si>
    <t>boks</t>
  </si>
  <si>
    <t>antifriz</t>
  </si>
  <si>
    <t>inovasyon</t>
  </si>
  <si>
    <t>mutasyon</t>
  </si>
  <si>
    <t>fizyoloji</t>
  </si>
  <si>
    <t>marşpiye</t>
  </si>
  <si>
    <t>planör</t>
  </si>
  <si>
    <t>hobi</t>
  </si>
  <si>
    <t>abone</t>
  </si>
  <si>
    <t>versiyon</t>
  </si>
  <si>
    <t>gong</t>
  </si>
  <si>
    <t>kozmopolit</t>
  </si>
  <si>
    <t>parti</t>
  </si>
  <si>
    <t>harddisk</t>
  </si>
  <si>
    <t>kauçuk</t>
  </si>
  <si>
    <t>efekt</t>
  </si>
  <si>
    <t>migren</t>
  </si>
  <si>
    <t>sigara</t>
  </si>
  <si>
    <t>kolonya</t>
  </si>
  <si>
    <t>briyantin</t>
  </si>
  <si>
    <t>forma</t>
  </si>
  <si>
    <t>legal</t>
  </si>
  <si>
    <t>mikrofilm</t>
  </si>
  <si>
    <t>latin</t>
  </si>
  <si>
    <t>kafein</t>
  </si>
  <si>
    <t>kulvar</t>
  </si>
  <si>
    <t>refleks</t>
  </si>
  <si>
    <t>armada</t>
  </si>
  <si>
    <t>stadyum</t>
  </si>
  <si>
    <t>kateter</t>
  </si>
  <si>
    <t>garanti</t>
  </si>
  <si>
    <t>kebap</t>
  </si>
  <si>
    <t>şanzıman</t>
  </si>
  <si>
    <t>etnik</t>
  </si>
  <si>
    <t>reaktif</t>
  </si>
  <si>
    <t>fatura</t>
  </si>
  <si>
    <t>optimum</t>
  </si>
  <si>
    <t>vizite</t>
  </si>
  <si>
    <t>düello</t>
  </si>
  <si>
    <t>ispiyon</t>
  </si>
  <si>
    <t>katarakt</t>
  </si>
  <si>
    <t>miyop</t>
  </si>
  <si>
    <t>strateji</t>
  </si>
  <si>
    <t>asit</t>
  </si>
  <si>
    <t>argo</t>
  </si>
  <si>
    <t>borsa</t>
  </si>
  <si>
    <t>bistro</t>
  </si>
  <si>
    <t>aspiratör</t>
  </si>
  <si>
    <t>endüstriyel</t>
  </si>
  <si>
    <t>depo</t>
  </si>
  <si>
    <t>analiz</t>
  </si>
  <si>
    <t>dümen</t>
  </si>
  <si>
    <t>karne</t>
  </si>
  <si>
    <t>radyatör</t>
  </si>
  <si>
    <t>tempo</t>
  </si>
  <si>
    <t>web</t>
  </si>
  <si>
    <t>rutin</t>
  </si>
  <si>
    <t>revizyon</t>
  </si>
  <si>
    <t>jeneratör</t>
  </si>
  <si>
    <t>far</t>
  </si>
  <si>
    <t>olimpiyat</t>
  </si>
  <si>
    <t>gaf</t>
  </si>
  <si>
    <t>optik</t>
  </si>
  <si>
    <t>antivirüs</t>
  </si>
  <si>
    <t>immün</t>
  </si>
  <si>
    <t>meryem</t>
  </si>
  <si>
    <t>lider</t>
  </si>
  <si>
    <t>batarya</t>
  </si>
  <si>
    <t>anket</t>
  </si>
  <si>
    <t>notebook</t>
  </si>
  <si>
    <t>kartvizit</t>
  </si>
  <si>
    <t>demokrasi</t>
  </si>
  <si>
    <t>kemoterapi</t>
  </si>
  <si>
    <t>ambargo</t>
  </si>
  <si>
    <t>bordür</t>
  </si>
  <si>
    <t>kurye</t>
  </si>
  <si>
    <t>not</t>
  </si>
  <si>
    <t>aktivite</t>
  </si>
  <si>
    <t>analoji</t>
  </si>
  <si>
    <t>misyoner</t>
  </si>
  <si>
    <t>karkas</t>
  </si>
  <si>
    <t>bandana</t>
  </si>
  <si>
    <t>banka</t>
  </si>
  <si>
    <t>pas</t>
  </si>
  <si>
    <t>bijuteri</t>
  </si>
  <si>
    <t>Pasifik</t>
  </si>
  <si>
    <t>tramvay</t>
  </si>
  <si>
    <t>telekom</t>
  </si>
  <si>
    <t>defans</t>
  </si>
  <si>
    <t>kargo</t>
  </si>
  <si>
    <t>kariyer</t>
  </si>
  <si>
    <t>ofans</t>
  </si>
  <si>
    <t>sponsor</t>
  </si>
  <si>
    <t>envanter</t>
  </si>
  <si>
    <t>süpersonik</t>
  </si>
  <si>
    <t>betoniyer</t>
  </si>
  <si>
    <t>kuzine</t>
  </si>
  <si>
    <t>lezyon</t>
  </si>
  <si>
    <t>fakülte</t>
  </si>
  <si>
    <t>deklare</t>
  </si>
  <si>
    <t>dizanteri</t>
  </si>
  <si>
    <t>komando</t>
  </si>
  <si>
    <t>ortopedi</t>
  </si>
  <si>
    <t>snowboard</t>
  </si>
  <si>
    <t>steril</t>
  </si>
  <si>
    <t>pomfrit</t>
  </si>
  <si>
    <t>nanoteknoloji</t>
  </si>
  <si>
    <t>meteoroloji</t>
  </si>
  <si>
    <t>botanik</t>
  </si>
  <si>
    <t>plaj</t>
  </si>
  <si>
    <t>sistematik</t>
  </si>
  <si>
    <t>final</t>
  </si>
  <si>
    <t>bluz</t>
  </si>
  <si>
    <t>anonim</t>
  </si>
  <si>
    <t>sempozyum</t>
  </si>
  <si>
    <t>star</t>
  </si>
  <si>
    <t>rol</t>
  </si>
  <si>
    <t>müzikhol</t>
  </si>
  <si>
    <t>algoritma</t>
  </si>
  <si>
    <t>diyaliz</t>
  </si>
  <si>
    <t>herbal</t>
  </si>
  <si>
    <t>likit</t>
  </si>
  <si>
    <t>polis</t>
  </si>
  <si>
    <t>diskotek</t>
  </si>
  <si>
    <t>plazma</t>
  </si>
  <si>
    <t>sabotaj</t>
  </si>
  <si>
    <t>antik</t>
  </si>
  <si>
    <t>jeolog</t>
  </si>
  <si>
    <t>kovboy</t>
  </si>
  <si>
    <t>angajman</t>
  </si>
  <si>
    <t>vaftiz</t>
  </si>
  <si>
    <t>turnike</t>
  </si>
  <si>
    <t>astım</t>
  </si>
  <si>
    <t>bant</t>
  </si>
  <si>
    <t>şömine</t>
  </si>
  <si>
    <t>rötar</t>
  </si>
  <si>
    <t>endokrin</t>
  </si>
  <si>
    <t>pür</t>
  </si>
  <si>
    <t>deodoran</t>
  </si>
  <si>
    <t>kredi</t>
  </si>
  <si>
    <t>font</t>
  </si>
  <si>
    <t>radyoloji</t>
  </si>
  <si>
    <t>otogar</t>
  </si>
  <si>
    <t>idealist</t>
  </si>
  <si>
    <t>fransız</t>
  </si>
  <si>
    <t>asistan</t>
  </si>
  <si>
    <t>sübjektif</t>
  </si>
  <si>
    <t>lavanta</t>
  </si>
  <si>
    <t>doküman</t>
  </si>
  <si>
    <t>sandviç</t>
  </si>
  <si>
    <t>koleksiyon</t>
  </si>
  <si>
    <t>anjiyo</t>
  </si>
  <si>
    <t>astronom</t>
  </si>
  <si>
    <t>net</t>
  </si>
  <si>
    <t>dolar</t>
  </si>
  <si>
    <t>kompozisyon</t>
  </si>
  <si>
    <t>rezervuar</t>
  </si>
  <si>
    <t>cursor</t>
  </si>
  <si>
    <t>bravo</t>
  </si>
  <si>
    <t>mozaik</t>
  </si>
  <si>
    <t>termometre</t>
  </si>
  <si>
    <t>greyder</t>
  </si>
  <si>
    <t>asteroid</t>
  </si>
  <si>
    <t>raket</t>
  </si>
  <si>
    <t>dual</t>
  </si>
  <si>
    <t>alakart</t>
  </si>
  <si>
    <t>bas</t>
  </si>
  <si>
    <t>monşer</t>
  </si>
  <si>
    <t>foseptik</t>
  </si>
  <si>
    <t>tünel</t>
  </si>
  <si>
    <t>bürokratik</t>
  </si>
  <si>
    <t>metropol</t>
  </si>
  <si>
    <t>sofistike</t>
  </si>
  <si>
    <t>valiz</t>
  </si>
  <si>
    <t>psikanaliz</t>
  </si>
  <si>
    <t>endikasyon</t>
  </si>
  <si>
    <t>adaptasyon</t>
  </si>
  <si>
    <t>portre</t>
  </si>
  <si>
    <t>majeste</t>
  </si>
  <si>
    <t>ropdöşambr</t>
  </si>
  <si>
    <t>membran</t>
  </si>
  <si>
    <t>pudra</t>
  </si>
  <si>
    <t>açelya</t>
  </si>
  <si>
    <t>hokus pokus</t>
  </si>
  <si>
    <t>formasyon</t>
  </si>
  <si>
    <t>leydi</t>
  </si>
  <si>
    <t>baret</t>
  </si>
  <si>
    <t>seri</t>
  </si>
  <si>
    <t>walkie talkie</t>
  </si>
  <si>
    <t>brifing</t>
  </si>
  <si>
    <t>patinaj</t>
  </si>
  <si>
    <t>spa</t>
  </si>
  <si>
    <t>sendika</t>
  </si>
  <si>
    <t>vites</t>
  </si>
  <si>
    <t>repo</t>
  </si>
  <si>
    <t>pil</t>
  </si>
  <si>
    <t>püre</t>
  </si>
  <si>
    <t>kompleks</t>
  </si>
  <si>
    <t>travma</t>
  </si>
  <si>
    <t>adres</t>
  </si>
  <si>
    <t>eskiz</t>
  </si>
  <si>
    <t>kronik</t>
  </si>
  <si>
    <t>start</t>
  </si>
  <si>
    <t>spiritüel</t>
  </si>
  <si>
    <t>restoran</t>
  </si>
  <si>
    <t>kafeterya</t>
  </si>
  <si>
    <t>direktif</t>
  </si>
  <si>
    <t>priz</t>
  </si>
  <si>
    <t>barok</t>
  </si>
  <si>
    <t>popülist</t>
  </si>
  <si>
    <t>kek</t>
  </si>
  <si>
    <t>nostalji</t>
  </si>
  <si>
    <t>diplomatik</t>
  </si>
  <si>
    <t>piston</t>
  </si>
  <si>
    <t>kasis</t>
  </si>
  <si>
    <t>patoloji</t>
  </si>
  <si>
    <t>damacana</t>
  </si>
  <si>
    <t>kriket</t>
  </si>
  <si>
    <t>emaye</t>
  </si>
  <si>
    <t>ruj</t>
  </si>
  <si>
    <t>diktatörlük</t>
  </si>
  <si>
    <t>jel</t>
  </si>
  <si>
    <t>likide</t>
  </si>
  <si>
    <t>kask</t>
  </si>
  <si>
    <t>tango</t>
  </si>
  <si>
    <t>protein</t>
  </si>
  <si>
    <t>sosis</t>
  </si>
  <si>
    <t>akne</t>
  </si>
  <si>
    <t>papa</t>
  </si>
  <si>
    <t>dermatoloji</t>
  </si>
  <si>
    <t>psikolojik</t>
  </si>
  <si>
    <t>regülasyon</t>
  </si>
  <si>
    <t>defo</t>
  </si>
  <si>
    <t>santra</t>
  </si>
  <si>
    <t>feminen</t>
  </si>
  <si>
    <t>aparküt</t>
  </si>
  <si>
    <t>pardon</t>
  </si>
  <si>
    <t>goril</t>
  </si>
  <si>
    <t>panorama</t>
  </si>
  <si>
    <t>fizik</t>
  </si>
  <si>
    <t>mansiyon</t>
  </si>
  <si>
    <t>rapor</t>
  </si>
  <si>
    <t>anketör</t>
  </si>
  <si>
    <t>regüle</t>
  </si>
  <si>
    <t>ereksiyon</t>
  </si>
  <si>
    <t>silindir</t>
  </si>
  <si>
    <t>hipnotize</t>
  </si>
  <si>
    <t>kontak</t>
  </si>
  <si>
    <t>profesör</t>
  </si>
  <si>
    <t>fırın</t>
  </si>
  <si>
    <t>havyar</t>
  </si>
  <si>
    <t>konsültasyon</t>
  </si>
  <si>
    <t>putrel</t>
  </si>
  <si>
    <t>anormal</t>
  </si>
  <si>
    <t>romatizma</t>
  </si>
  <si>
    <t>skandal</t>
  </si>
  <si>
    <t>habitat</t>
  </si>
  <si>
    <t>pense</t>
  </si>
  <si>
    <t>kronoloji</t>
  </si>
  <si>
    <t>katedral</t>
  </si>
  <si>
    <t>fertilite</t>
  </si>
  <si>
    <t>ajanda</t>
  </si>
  <si>
    <t>pragmatik</t>
  </si>
  <si>
    <t>kaos</t>
  </si>
  <si>
    <t>fay</t>
  </si>
  <si>
    <t>penisilin</t>
  </si>
  <si>
    <t>vampir</t>
  </si>
  <si>
    <t>trafik</t>
  </si>
  <si>
    <t>şeker</t>
  </si>
  <si>
    <t>panel</t>
  </si>
  <si>
    <t>brownie</t>
  </si>
  <si>
    <t>simetri</t>
  </si>
  <si>
    <t>kumandan</t>
  </si>
  <si>
    <t>orijinal</t>
  </si>
  <si>
    <t>otomotiv</t>
  </si>
  <si>
    <t>statik</t>
  </si>
  <si>
    <t>enzim</t>
  </si>
  <si>
    <t>betonarme</t>
  </si>
  <si>
    <t>narkoz</t>
  </si>
  <si>
    <t>volt</t>
  </si>
  <si>
    <t>prematüre</t>
  </si>
  <si>
    <t>totaliter</t>
  </si>
  <si>
    <t>komutan</t>
  </si>
  <si>
    <t>gardrop</t>
  </si>
  <si>
    <t>poster</t>
  </si>
  <si>
    <t>imaj</t>
  </si>
  <si>
    <t>tren</t>
  </si>
  <si>
    <t>minyatür</t>
  </si>
  <si>
    <t>kordon</t>
  </si>
  <si>
    <t>butik</t>
  </si>
  <si>
    <t>folklor</t>
  </si>
  <si>
    <t>debriyaj</t>
  </si>
  <si>
    <t>sosyopat</t>
  </si>
  <si>
    <t>deodorant</t>
  </si>
  <si>
    <t>pres</t>
  </si>
  <si>
    <t>limit</t>
  </si>
  <si>
    <t>dispanser</t>
  </si>
  <si>
    <t>orkide</t>
  </si>
  <si>
    <t>piton</t>
  </si>
  <si>
    <t>etajer</t>
  </si>
  <si>
    <t>adapte</t>
  </si>
  <si>
    <t>beşamel</t>
  </si>
  <si>
    <t>kompartıman</t>
  </si>
  <si>
    <t>averaj</t>
  </si>
  <si>
    <t>kupa</t>
  </si>
  <si>
    <t>şart</t>
  </si>
  <si>
    <t>kapitalist</t>
  </si>
  <si>
    <t>organ</t>
  </si>
  <si>
    <t>direksiyon</t>
  </si>
  <si>
    <t>jeton</t>
  </si>
  <si>
    <t>rasyonel</t>
  </si>
  <si>
    <t>kreş</t>
  </si>
  <si>
    <t>süje</t>
  </si>
  <si>
    <t>barbar</t>
  </si>
  <si>
    <t>benmari</t>
  </si>
  <si>
    <t>hippi</t>
  </si>
  <si>
    <t>negatif</t>
  </si>
  <si>
    <t>kumpanya</t>
  </si>
  <si>
    <t>soda</t>
  </si>
  <si>
    <t>software</t>
  </si>
  <si>
    <t>test</t>
  </si>
  <si>
    <t>programcı</t>
  </si>
  <si>
    <t>dekar</t>
  </si>
  <si>
    <t>global</t>
  </si>
  <si>
    <t>kanser</t>
  </si>
  <si>
    <t>paragraf</t>
  </si>
  <si>
    <t>mikrop</t>
  </si>
  <si>
    <t>egoizm</t>
  </si>
  <si>
    <t>balon</t>
  </si>
  <si>
    <t>pandemi</t>
  </si>
  <si>
    <t>general</t>
  </si>
  <si>
    <t>kübik</t>
  </si>
  <si>
    <t>staj</t>
  </si>
  <si>
    <t>terörizm</t>
  </si>
  <si>
    <t>motorize</t>
  </si>
  <si>
    <t>helikopter</t>
  </si>
  <si>
    <t>dinamo</t>
  </si>
  <si>
    <t>demokrat</t>
  </si>
  <si>
    <t>portal</t>
  </si>
  <si>
    <t>kürdan</t>
  </si>
  <si>
    <t>tuş</t>
  </si>
  <si>
    <t>seksiyon</t>
  </si>
  <si>
    <t>teknik</t>
  </si>
  <si>
    <t>profesyonel</t>
  </si>
  <si>
    <t>bar</t>
  </si>
  <si>
    <t>filtre</t>
  </si>
  <si>
    <t>realize</t>
  </si>
  <si>
    <t>pakt</t>
  </si>
  <si>
    <t>piramit</t>
  </si>
  <si>
    <t>kanalizasyon</t>
  </si>
  <si>
    <t>kongre</t>
  </si>
  <si>
    <t>otopsi</t>
  </si>
  <si>
    <t>enjektör</t>
  </si>
  <si>
    <t>arma</t>
  </si>
  <si>
    <t>taksimetre</t>
  </si>
  <si>
    <t>faktör</t>
  </si>
  <si>
    <t>ritüel</t>
  </si>
  <si>
    <t>sahne</t>
  </si>
  <si>
    <t>bej</t>
  </si>
  <si>
    <t>numara</t>
  </si>
  <si>
    <t>teyp</t>
  </si>
  <si>
    <t>arapça</t>
  </si>
  <si>
    <t>ajan</t>
  </si>
  <si>
    <t>koreli</t>
  </si>
  <si>
    <t>prens</t>
  </si>
  <si>
    <t>planya</t>
  </si>
  <si>
    <t>penguen</t>
  </si>
  <si>
    <t>kurs</t>
  </si>
  <si>
    <t>ekol</t>
  </si>
  <si>
    <t>kod</t>
  </si>
  <si>
    <t>plaket</t>
  </si>
  <si>
    <t>akupunktur</t>
  </si>
  <si>
    <t>skor</t>
  </si>
  <si>
    <t>redaksiyon</t>
  </si>
  <si>
    <t>profesyonellik</t>
  </si>
  <si>
    <t>petrol</t>
  </si>
  <si>
    <t>firma</t>
  </si>
  <si>
    <t>hol</t>
  </si>
  <si>
    <t>süit</t>
  </si>
  <si>
    <t>mantalite</t>
  </si>
  <si>
    <t>fiş</t>
  </si>
  <si>
    <t>hidrokarbon</t>
  </si>
  <si>
    <t>oto</t>
  </si>
  <si>
    <t>seküler</t>
  </si>
  <si>
    <t>abluka</t>
  </si>
  <si>
    <t>fon</t>
  </si>
  <si>
    <t>fobi</t>
  </si>
  <si>
    <t>milimetre</t>
  </si>
  <si>
    <t>formalite</t>
  </si>
  <si>
    <t>koordinat</t>
  </si>
  <si>
    <t>stabilite</t>
  </si>
  <si>
    <t>pektoral</t>
  </si>
  <si>
    <t>rafineri</t>
  </si>
  <si>
    <t>deklarasyon</t>
  </si>
  <si>
    <t>vale</t>
  </si>
  <si>
    <t>depresif</t>
  </si>
  <si>
    <t>atraksiyon</t>
  </si>
  <si>
    <t>idol</t>
  </si>
  <si>
    <t>akredite</t>
  </si>
  <si>
    <t>wireless</t>
  </si>
  <si>
    <t>konyak</t>
  </si>
  <si>
    <t>kruvazör</t>
  </si>
  <si>
    <t>bombalamak</t>
  </si>
  <si>
    <t>jargon</t>
  </si>
  <si>
    <t>hipotez</t>
  </si>
  <si>
    <t>trifaze</t>
  </si>
  <si>
    <t>egale</t>
  </si>
  <si>
    <t>otobiyografi</t>
  </si>
  <si>
    <t>krep</t>
  </si>
  <si>
    <t>liderlik</t>
  </si>
  <si>
    <t>kontenjan</t>
  </si>
  <si>
    <t>problem</t>
  </si>
  <si>
    <t>garson</t>
  </si>
  <si>
    <t>kablo</t>
  </si>
  <si>
    <t>terör</t>
  </si>
  <si>
    <t>espiyonaj</t>
  </si>
  <si>
    <t>genetik</t>
  </si>
  <si>
    <t>sentez</t>
  </si>
  <si>
    <t>briket</t>
  </si>
  <si>
    <t>badigard</t>
  </si>
  <si>
    <t>rejim</t>
  </si>
  <si>
    <t>bandaj</t>
  </si>
  <si>
    <t>konfigürasyon</t>
  </si>
  <si>
    <t>asist</t>
  </si>
  <si>
    <t>krater</t>
  </si>
  <si>
    <t>manikür</t>
  </si>
  <si>
    <t>doz</t>
  </si>
  <si>
    <t>dejenere</t>
  </si>
  <si>
    <t>provokasyon</t>
  </si>
  <si>
    <t>bayt</t>
  </si>
  <si>
    <t>karnaval</t>
  </si>
  <si>
    <t>doktora</t>
  </si>
  <si>
    <t>kaşkol</t>
  </si>
  <si>
    <t>metal</t>
  </si>
  <si>
    <t>apne</t>
  </si>
  <si>
    <t>turist</t>
  </si>
  <si>
    <t>möble</t>
  </si>
  <si>
    <t>tretuvar</t>
  </si>
  <si>
    <t>sendikasyon</t>
  </si>
  <si>
    <t>geometrik</t>
  </si>
  <si>
    <t>semantik</t>
  </si>
  <si>
    <t>volkan</t>
  </si>
  <si>
    <t>süper</t>
  </si>
  <si>
    <t>norm</t>
  </si>
  <si>
    <t>etap</t>
  </si>
  <si>
    <t>anatomik</t>
  </si>
  <si>
    <t>emisyon</t>
  </si>
  <si>
    <t>spesiyal</t>
  </si>
  <si>
    <t>mart</t>
  </si>
  <si>
    <t>alerji</t>
  </si>
  <si>
    <t>şaryo</t>
  </si>
  <si>
    <t>tabure</t>
  </si>
  <si>
    <t>manyak</t>
  </si>
  <si>
    <t>klor</t>
  </si>
  <si>
    <t>tematik</t>
  </si>
  <si>
    <t>televizyon</t>
  </si>
  <si>
    <t>otopilot</t>
  </si>
  <si>
    <t>mizanpaj</t>
  </si>
  <si>
    <t>kafeinsiz</t>
  </si>
  <si>
    <t>avangard</t>
  </si>
  <si>
    <t>sezaryen</t>
  </si>
  <si>
    <t>solo</t>
  </si>
  <si>
    <t>tiyatro</t>
  </si>
  <si>
    <t>prodüktör</t>
  </si>
  <si>
    <t>jimnastik</t>
  </si>
  <si>
    <t>hamster</t>
  </si>
  <si>
    <t>flamenko</t>
  </si>
  <si>
    <t>galvanize</t>
  </si>
  <si>
    <t>kahve</t>
  </si>
  <si>
    <t>blender</t>
  </si>
  <si>
    <t>morfin</t>
  </si>
  <si>
    <t>aritmetik</t>
  </si>
  <si>
    <t>transit</t>
  </si>
  <si>
    <t>enformasyon</t>
  </si>
  <si>
    <t>piknik</t>
  </si>
  <si>
    <t>iskele</t>
  </si>
  <si>
    <t>termosifon</t>
  </si>
  <si>
    <t>jenerasyon</t>
  </si>
  <si>
    <t>pötikare</t>
  </si>
  <si>
    <t>donör</t>
  </si>
  <si>
    <t>ispirto</t>
  </si>
  <si>
    <t>portmanto</t>
  </si>
  <si>
    <t>antibakteriyel</t>
  </si>
  <si>
    <t>bakteri</t>
  </si>
  <si>
    <t>armatür</t>
  </si>
  <si>
    <t>hoparlör</t>
  </si>
  <si>
    <t>labrador</t>
  </si>
  <si>
    <t>şampanya</t>
  </si>
  <si>
    <t>manyetizma</t>
  </si>
  <si>
    <t>konfor</t>
  </si>
  <si>
    <t>moral</t>
  </si>
  <si>
    <t>bazlı</t>
  </si>
  <si>
    <t>reklam</t>
  </si>
  <si>
    <t>lens</t>
  </si>
  <si>
    <t>otantik</t>
  </si>
  <si>
    <t>galaksi</t>
  </si>
  <si>
    <t>dejavü</t>
  </si>
  <si>
    <t>prizma</t>
  </si>
  <si>
    <t>flaş</t>
  </si>
  <si>
    <t>politik</t>
  </si>
  <si>
    <t>domestik</t>
  </si>
  <si>
    <t>despot</t>
  </si>
  <si>
    <t>detone</t>
  </si>
  <si>
    <t>devalüasyon</t>
  </si>
  <si>
    <t>çip</t>
  </si>
  <si>
    <t>kolektif</t>
  </si>
  <si>
    <t>pedagoji</t>
  </si>
  <si>
    <t>büro</t>
  </si>
  <si>
    <t>banker</t>
  </si>
  <si>
    <t>terörist</t>
  </si>
  <si>
    <t>şambrel</t>
  </si>
  <si>
    <t>elektroliz</t>
  </si>
  <si>
    <t>mikroçip</t>
  </si>
  <si>
    <t>palmiye</t>
  </si>
  <si>
    <t>rezistans</t>
  </si>
  <si>
    <t>banket</t>
  </si>
  <si>
    <t>militer</t>
  </si>
  <si>
    <t>bülten</t>
  </si>
  <si>
    <t>epik</t>
  </si>
  <si>
    <t>tank</t>
  </si>
  <si>
    <t>proje</t>
  </si>
  <si>
    <t>tirbuşon</t>
  </si>
  <si>
    <t>fantezi</t>
  </si>
  <si>
    <t>dizayn</t>
  </si>
  <si>
    <t>akvaryum</t>
  </si>
  <si>
    <t>pasif</t>
  </si>
  <si>
    <t>tuvalet</t>
  </si>
  <si>
    <t>aerodinamik</t>
  </si>
  <si>
    <t>prensip</t>
  </si>
  <si>
    <t>apartman</t>
  </si>
  <si>
    <t>kompliman</t>
  </si>
  <si>
    <t>tekno</t>
  </si>
  <si>
    <t>fabrikasyon</t>
  </si>
  <si>
    <t>termal</t>
  </si>
  <si>
    <t>disket</t>
  </si>
  <si>
    <t>yoga</t>
  </si>
  <si>
    <t>antioksidan</t>
  </si>
  <si>
    <t>bomba</t>
  </si>
  <si>
    <t>milyoner</t>
  </si>
  <si>
    <t>entrika</t>
  </si>
  <si>
    <t>stabil</t>
  </si>
  <si>
    <t>trajedi</t>
  </si>
  <si>
    <t>modül</t>
  </si>
  <si>
    <t>judo</t>
  </si>
  <si>
    <t>koreografi</t>
  </si>
  <si>
    <t>off-road</t>
  </si>
  <si>
    <t>embriyo</t>
  </si>
  <si>
    <t>reçete</t>
  </si>
  <si>
    <t>turistik</t>
  </si>
  <si>
    <t>hokey</t>
  </si>
  <si>
    <t>baybay</t>
  </si>
  <si>
    <t>manuel</t>
  </si>
  <si>
    <t>kakao</t>
  </si>
  <si>
    <t>kahverengi</t>
  </si>
  <si>
    <t>tomografi</t>
  </si>
  <si>
    <t>armatör</t>
  </si>
  <si>
    <t>enflasyon</t>
  </si>
  <si>
    <t>kaban</t>
  </si>
  <si>
    <t>kornişon</t>
  </si>
  <si>
    <t>film</t>
  </si>
  <si>
    <t>sosyalist</t>
  </si>
  <si>
    <t>babun</t>
  </si>
  <si>
    <t>demo</t>
  </si>
  <si>
    <t>metre</t>
  </si>
  <si>
    <t>mesaj</t>
  </si>
  <si>
    <t>tonaj</t>
  </si>
  <si>
    <t>minibüs</t>
  </si>
  <si>
    <t>korelasyon</t>
  </si>
  <si>
    <t>nam</t>
  </si>
  <si>
    <t>epilasyon</t>
  </si>
  <si>
    <t>debi</t>
  </si>
  <si>
    <t>sendrom</t>
  </si>
  <si>
    <t>baskül</t>
  </si>
  <si>
    <t>bio</t>
  </si>
  <si>
    <t>diyabet</t>
  </si>
  <si>
    <t>manifesto</t>
  </si>
  <si>
    <t>arter</t>
  </si>
  <si>
    <t>elastik</t>
  </si>
  <si>
    <t>baklava</t>
  </si>
  <si>
    <t>konsept</t>
  </si>
  <si>
    <t>restorasyon</t>
  </si>
  <si>
    <t>fotoğraf</t>
  </si>
  <si>
    <t>organizasyon</t>
  </si>
  <si>
    <t>çar</t>
  </si>
  <si>
    <t>silikon</t>
  </si>
  <si>
    <t>tipik</t>
  </si>
  <si>
    <t>holding</t>
  </si>
  <si>
    <t>anatomi</t>
  </si>
  <si>
    <t>minör</t>
  </si>
  <si>
    <t>atlas</t>
  </si>
  <si>
    <t>daktilo</t>
  </si>
  <si>
    <t>opera</t>
  </si>
  <si>
    <t>otomatikman</t>
  </si>
  <si>
    <t>korsan</t>
  </si>
  <si>
    <t>fermuar</t>
  </si>
  <si>
    <t>kortizon</t>
  </si>
  <si>
    <t>absorbe</t>
  </si>
  <si>
    <t>espri</t>
  </si>
  <si>
    <t>jokey</t>
  </si>
  <si>
    <t>konfeksiyon</t>
  </si>
  <si>
    <t>randıman</t>
  </si>
  <si>
    <t>artist</t>
  </si>
  <si>
    <t>manipüle</t>
  </si>
  <si>
    <t>efemine</t>
  </si>
  <si>
    <t>biyonik</t>
  </si>
  <si>
    <t>hijyen</t>
  </si>
  <si>
    <t>rezidans</t>
  </si>
  <si>
    <t>defile</t>
  </si>
  <si>
    <t>süpermarket</t>
  </si>
  <si>
    <t>vay</t>
  </si>
  <si>
    <t>beton</t>
  </si>
  <si>
    <t>fotosel</t>
  </si>
  <si>
    <t>röportaj</t>
  </si>
  <si>
    <t>acente</t>
  </si>
  <si>
    <t>kangren</t>
  </si>
  <si>
    <t>alkol</t>
  </si>
  <si>
    <t>bilet</t>
  </si>
  <si>
    <t>milyon</t>
  </si>
  <si>
    <t>standart</t>
  </si>
  <si>
    <t>genel</t>
  </si>
  <si>
    <t>kaset</t>
  </si>
  <si>
    <t>organizma</t>
  </si>
  <si>
    <t>prestij</t>
  </si>
  <si>
    <t>şampuan</t>
  </si>
  <si>
    <t>ateist</t>
  </si>
  <si>
    <t>sifon</t>
  </si>
  <si>
    <t>modifikasyon</t>
  </si>
  <si>
    <t>plak</t>
  </si>
  <si>
    <t>antrenör</t>
  </si>
  <si>
    <t>sedan</t>
  </si>
  <si>
    <t>şövalye</t>
  </si>
  <si>
    <t>banyo</t>
  </si>
  <si>
    <t>klip</t>
  </si>
  <si>
    <t>blokaj</t>
  </si>
  <si>
    <t>loto</t>
  </si>
  <si>
    <t>draje</t>
  </si>
  <si>
    <t>kozmetik</t>
  </si>
  <si>
    <t>diyare</t>
  </si>
  <si>
    <t>kontratak</t>
  </si>
  <si>
    <t>manastır</t>
  </si>
  <si>
    <t>vagon</t>
  </si>
  <si>
    <t>marke</t>
  </si>
  <si>
    <t>asimetri</t>
  </si>
  <si>
    <t>teorik</t>
  </si>
  <si>
    <t>kontrplak</t>
  </si>
  <si>
    <t>normal</t>
  </si>
  <si>
    <t>total</t>
  </si>
  <si>
    <t>banal</t>
  </si>
  <si>
    <t>hentbol</t>
  </si>
  <si>
    <t>conta</t>
  </si>
  <si>
    <t>kroki</t>
  </si>
  <si>
    <t>kopya</t>
  </si>
  <si>
    <t>vazo</t>
  </si>
  <si>
    <t>aktüel</t>
  </si>
  <si>
    <t>galon</t>
  </si>
  <si>
    <t>ankastre</t>
  </si>
  <si>
    <t>klişe</t>
  </si>
  <si>
    <t>konsantre</t>
  </si>
  <si>
    <t>ülser</t>
  </si>
  <si>
    <t>tayfun</t>
  </si>
  <si>
    <t>tröst</t>
  </si>
  <si>
    <t>brunch</t>
  </si>
  <si>
    <t>oksijen</t>
  </si>
  <si>
    <t>garaj</t>
  </si>
  <si>
    <t>basketbol</t>
  </si>
  <si>
    <t>pet</t>
  </si>
  <si>
    <t>klasör</t>
  </si>
  <si>
    <t>tram</t>
  </si>
  <si>
    <t>avokado</t>
  </si>
  <si>
    <t>sondaj</t>
  </si>
  <si>
    <t>boykot</t>
  </si>
  <si>
    <t>puset</t>
  </si>
  <si>
    <t>amalgam</t>
  </si>
  <si>
    <t>lig</t>
  </si>
  <si>
    <t>tost</t>
  </si>
  <si>
    <t>mental</t>
  </si>
  <si>
    <t>ambiyans</t>
  </si>
  <si>
    <t>detektif</t>
  </si>
  <si>
    <t>pist</t>
  </si>
  <si>
    <t>dekont</t>
  </si>
  <si>
    <t>broş</t>
  </si>
  <si>
    <t>denim</t>
  </si>
  <si>
    <t>kanarya</t>
  </si>
  <si>
    <t>janti</t>
  </si>
  <si>
    <t>şezlong</t>
  </si>
  <si>
    <t>fotojenik</t>
  </si>
  <si>
    <t>astrolojik</t>
  </si>
  <si>
    <t>minyon</t>
  </si>
  <si>
    <t>fayans</t>
  </si>
  <si>
    <t>medikal</t>
  </si>
  <si>
    <t>konservatuar</t>
  </si>
  <si>
    <t>dublaj</t>
  </si>
  <si>
    <t>kompresör</t>
  </si>
  <si>
    <t>sirküler</t>
  </si>
  <si>
    <t>stereo</t>
  </si>
  <si>
    <t>atölye</t>
  </si>
  <si>
    <t>diyalog</t>
  </si>
  <si>
    <t>maket</t>
  </si>
  <si>
    <t>stok</t>
  </si>
  <si>
    <t>literatür</t>
  </si>
  <si>
    <t>stiker</t>
  </si>
  <si>
    <t>enflamasyon</t>
  </si>
  <si>
    <t>kontrat</t>
  </si>
  <si>
    <t>fifti fifti</t>
  </si>
  <si>
    <t>kroşe</t>
  </si>
  <si>
    <t>ekspertiz</t>
  </si>
  <si>
    <t>rektifiye</t>
  </si>
  <si>
    <t>detektör</t>
  </si>
  <si>
    <t>greyfurt</t>
  </si>
  <si>
    <t>şov</t>
  </si>
  <si>
    <t>balkon</t>
  </si>
  <si>
    <t>gladyatör</t>
  </si>
  <si>
    <t>konferans</t>
  </si>
  <si>
    <t>hidrolik</t>
  </si>
  <si>
    <t>meridyen</t>
  </si>
  <si>
    <t>desen</t>
  </si>
  <si>
    <t>obje</t>
  </si>
  <si>
    <t>protest</t>
  </si>
  <si>
    <t>laptop</t>
  </si>
  <si>
    <t>kontrol</t>
  </si>
  <si>
    <t>figüran</t>
  </si>
  <si>
    <t>kombinasyon</t>
  </si>
  <si>
    <t>apandisit</t>
  </si>
  <si>
    <t>turbo</t>
  </si>
  <si>
    <t>selektör</t>
  </si>
  <si>
    <t>modem</t>
  </si>
  <si>
    <t>asansör</t>
  </si>
  <si>
    <t>opsiyonel</t>
  </si>
  <si>
    <t>krom</t>
  </si>
  <si>
    <t>antre</t>
  </si>
  <si>
    <t>kampanya</t>
  </si>
  <si>
    <t>saksafon</t>
  </si>
  <si>
    <t>broşür</t>
  </si>
  <si>
    <t>vizyon</t>
  </si>
  <si>
    <t>sicil</t>
  </si>
  <si>
    <t>multimedya</t>
  </si>
  <si>
    <t>ideal</t>
  </si>
  <si>
    <t>abajur</t>
  </si>
  <si>
    <t>ralli</t>
  </si>
  <si>
    <t>anyon</t>
  </si>
  <si>
    <t>arkeoloji</t>
  </si>
  <si>
    <t>fermante</t>
  </si>
  <si>
    <t>matematik</t>
  </si>
  <si>
    <t>emperyal</t>
  </si>
  <si>
    <t>türkçe</t>
  </si>
  <si>
    <t>lav</t>
  </si>
  <si>
    <t>modernizm</t>
  </si>
  <si>
    <t>forvet</t>
  </si>
  <si>
    <t>eliminasyon</t>
  </si>
  <si>
    <t>konsolide</t>
  </si>
  <si>
    <t>bono</t>
  </si>
  <si>
    <t>evye</t>
  </si>
  <si>
    <t>restore</t>
  </si>
  <si>
    <t>müzik</t>
  </si>
  <si>
    <t>motosiklet</t>
  </si>
  <si>
    <t>somon</t>
  </si>
  <si>
    <t>ofis</t>
  </si>
  <si>
    <t>kristal</t>
  </si>
  <si>
    <t>biyopsi</t>
  </si>
  <si>
    <t>irrasyonel</t>
  </si>
  <si>
    <t>refüze</t>
  </si>
  <si>
    <t>dragon</t>
  </si>
  <si>
    <t>klozet</t>
  </si>
  <si>
    <t>akrilik</t>
  </si>
  <si>
    <t>jandarma</t>
  </si>
  <si>
    <t>manken</t>
  </si>
  <si>
    <t>provizyon</t>
  </si>
  <si>
    <t>risk</t>
  </si>
  <si>
    <t>kalantor</t>
  </si>
  <si>
    <t>yeniçeri</t>
  </si>
  <si>
    <t>veto</t>
  </si>
  <si>
    <t>slayt</t>
  </si>
  <si>
    <t>karamela</t>
  </si>
  <si>
    <t>franchise</t>
  </si>
  <si>
    <t>Latin</t>
  </si>
  <si>
    <t>deforme</t>
  </si>
  <si>
    <t>desibel</t>
  </si>
  <si>
    <t>bütçe</t>
  </si>
  <si>
    <t>alman</t>
  </si>
  <si>
    <t>performans</t>
  </si>
  <si>
    <t>düet</t>
  </si>
  <si>
    <t>balerin</t>
  </si>
  <si>
    <t>realizm</t>
  </si>
  <si>
    <t>mod</t>
  </si>
  <si>
    <t>karamel</t>
  </si>
  <si>
    <t>stor</t>
  </si>
  <si>
    <t>database</t>
  </si>
  <si>
    <t>astrolog</t>
  </si>
  <si>
    <t>tüberküloz</t>
  </si>
  <si>
    <t>elektronik</t>
  </si>
  <si>
    <t>pop</t>
  </si>
  <si>
    <t>kermes</t>
  </si>
  <si>
    <t>akasya</t>
  </si>
  <si>
    <t>gardiyan</t>
  </si>
  <si>
    <t>grup</t>
  </si>
  <si>
    <t>telepati</t>
  </si>
  <si>
    <t>madalya</t>
  </si>
  <si>
    <t>hipertansiyon</t>
  </si>
  <si>
    <t>konfeti</t>
  </si>
  <si>
    <t>konsensus</t>
  </si>
  <si>
    <t>astigmat</t>
  </si>
  <si>
    <t>lastik</t>
  </si>
  <si>
    <t>lise</t>
  </si>
  <si>
    <t>marka</t>
  </si>
  <si>
    <t>gramer</t>
  </si>
  <si>
    <t>santigrat</t>
  </si>
  <si>
    <t>makina</t>
  </si>
  <si>
    <t>bizon</t>
  </si>
  <si>
    <t>ultrason</t>
  </si>
  <si>
    <t>bürokrat</t>
  </si>
  <si>
    <t>gazete</t>
  </si>
  <si>
    <t>materyel</t>
  </si>
  <si>
    <t>alo</t>
  </si>
  <si>
    <t>mimik</t>
  </si>
  <si>
    <t>laboratuvar</t>
  </si>
  <si>
    <t>komite</t>
  </si>
  <si>
    <t>kondisyon</t>
  </si>
  <si>
    <t>termik</t>
  </si>
  <si>
    <t>market</t>
  </si>
  <si>
    <t>pikap</t>
  </si>
  <si>
    <t>fransızca</t>
  </si>
  <si>
    <t>enteresan</t>
  </si>
  <si>
    <t>plaza</t>
  </si>
  <si>
    <t>Türkiye</t>
  </si>
  <si>
    <t>lazer</t>
  </si>
  <si>
    <t>asosyal</t>
  </si>
  <si>
    <t>duty-free</t>
  </si>
  <si>
    <t>miligram</t>
  </si>
  <si>
    <t>kompanse</t>
  </si>
  <si>
    <t>chat</t>
  </si>
  <si>
    <t>turnuva</t>
  </si>
  <si>
    <t>vektör</t>
  </si>
  <si>
    <t>rafine</t>
  </si>
  <si>
    <t>sembol</t>
  </si>
  <si>
    <t>karbon</t>
  </si>
  <si>
    <t>tablo</t>
  </si>
  <si>
    <t>dambıl</t>
  </si>
  <si>
    <t>plastik</t>
  </si>
  <si>
    <t>stat</t>
  </si>
  <si>
    <t>terminoloji</t>
  </si>
  <si>
    <t>kadran</t>
  </si>
  <si>
    <t>şimendifer</t>
  </si>
  <si>
    <t>kaliteli</t>
  </si>
  <si>
    <t>kriter</t>
  </si>
  <si>
    <t>caps</t>
  </si>
  <si>
    <t>kromozom</t>
  </si>
  <si>
    <t>format</t>
  </si>
  <si>
    <t>empoze</t>
  </si>
  <si>
    <t>turizm</t>
  </si>
  <si>
    <t>komposto</t>
  </si>
  <si>
    <t>emoji</t>
  </si>
  <si>
    <t>demonstrasyon</t>
  </si>
  <si>
    <t>mineral</t>
  </si>
  <si>
    <t>antijen</t>
  </si>
  <si>
    <t>eskort</t>
  </si>
  <si>
    <t>katalog</t>
  </si>
  <si>
    <t>adrenalin</t>
  </si>
  <si>
    <t>egzotik</t>
  </si>
  <si>
    <t>vanilya</t>
  </si>
  <si>
    <t>katolik</t>
  </si>
  <si>
    <t>platform</t>
  </si>
  <si>
    <t>gala</t>
  </si>
  <si>
    <t>burs</t>
  </si>
  <si>
    <t>ekoloji</t>
  </si>
  <si>
    <t>avantaj</t>
  </si>
  <si>
    <t>berjer</t>
  </si>
  <si>
    <t>vize</t>
  </si>
  <si>
    <t>puan</t>
  </si>
  <si>
    <t>efor</t>
  </si>
  <si>
    <t>diyet</t>
  </si>
  <si>
    <t>galeta</t>
  </si>
  <si>
    <t>dinamit</t>
  </si>
  <si>
    <t>babet</t>
  </si>
  <si>
    <t>zikzak</t>
  </si>
  <si>
    <t>fotosentez</t>
  </si>
  <si>
    <t>flüt</t>
  </si>
  <si>
    <t>entegre</t>
  </si>
  <si>
    <t>müzisyen</t>
  </si>
  <si>
    <t>blok</t>
  </si>
  <si>
    <t>plantasyon</t>
  </si>
  <si>
    <t>gazoz</t>
  </si>
  <si>
    <t>alg</t>
  </si>
  <si>
    <t>kuple</t>
  </si>
  <si>
    <t>şarbon</t>
  </si>
  <si>
    <t>narkotik</t>
  </si>
  <si>
    <t>play-off</t>
  </si>
  <si>
    <t>kuzen</t>
  </si>
  <si>
    <t>gastronomi</t>
  </si>
  <si>
    <t>provoke</t>
  </si>
  <si>
    <t>animasyon</t>
  </si>
  <si>
    <t>tenis</t>
  </si>
  <si>
    <t>safari</t>
  </si>
  <si>
    <t>ikon</t>
  </si>
  <si>
    <t>virüs</t>
  </si>
  <si>
    <t>fizibilite</t>
  </si>
  <si>
    <t>premium</t>
  </si>
  <si>
    <t>operasyon</t>
  </si>
  <si>
    <t>lösemi</t>
  </si>
  <si>
    <t>prenses</t>
  </si>
  <si>
    <t>divan</t>
  </si>
  <si>
    <t>ege</t>
  </si>
  <si>
    <t>ekstra</t>
  </si>
  <si>
    <t>biber</t>
  </si>
  <si>
    <t>blucin</t>
  </si>
  <si>
    <t>limuzin</t>
  </si>
  <si>
    <t>asitli</t>
  </si>
  <si>
    <t>mikroskop</t>
  </si>
  <si>
    <t>motif</t>
  </si>
  <si>
    <t>telekomünikasyon</t>
  </si>
  <si>
    <t>kardiyoloji</t>
  </si>
  <si>
    <t>kalsiyum</t>
  </si>
  <si>
    <t>kontrolör</t>
  </si>
  <si>
    <t>meditasyon</t>
  </si>
  <si>
    <t>onur</t>
  </si>
  <si>
    <t>materyal</t>
  </si>
  <si>
    <t>testis</t>
  </si>
  <si>
    <t>kete</t>
  </si>
  <si>
    <t>balkan</t>
  </si>
  <si>
    <t>hamburger</t>
  </si>
  <si>
    <t>titr</t>
  </si>
  <si>
    <t>arbitraj</t>
  </si>
  <si>
    <t>losyon</t>
  </si>
  <si>
    <t>vantilatör</t>
  </si>
  <si>
    <t>diferansiyel</t>
  </si>
  <si>
    <t>afrodizyak</t>
  </si>
  <si>
    <t>pergola</t>
  </si>
  <si>
    <t>eküri</t>
  </si>
  <si>
    <t>kriz</t>
  </si>
  <si>
    <t>veteriner</t>
  </si>
  <si>
    <t>ice tea</t>
  </si>
  <si>
    <t>parazit</t>
  </si>
  <si>
    <t>aysberg</t>
  </si>
  <si>
    <t>anten</t>
  </si>
  <si>
    <t>alzheimer</t>
  </si>
  <si>
    <t>polemik</t>
  </si>
  <si>
    <t>pano</t>
  </si>
  <si>
    <t>kriminel</t>
  </si>
  <si>
    <t>dikte</t>
  </si>
  <si>
    <t>gramaj</t>
  </si>
  <si>
    <t>aparat</t>
  </si>
  <si>
    <t>sinyal</t>
  </si>
  <si>
    <t>provokatör</t>
  </si>
  <si>
    <t>trip</t>
  </si>
  <si>
    <t>iyot</t>
  </si>
  <si>
    <t>resital</t>
  </si>
  <si>
    <t>omlet</t>
  </si>
  <si>
    <t>aktüalite</t>
  </si>
  <si>
    <t>rulo</t>
  </si>
  <si>
    <t>klon</t>
  </si>
  <si>
    <t>sistemsiz</t>
  </si>
  <si>
    <t>manevra</t>
  </si>
  <si>
    <t>ajitasyon</t>
  </si>
  <si>
    <t>bonus</t>
  </si>
  <si>
    <t>fueloil</t>
  </si>
  <si>
    <t>nakavt</t>
  </si>
  <si>
    <t>jet</t>
  </si>
  <si>
    <t>transatlantik</t>
  </si>
  <si>
    <t>rekor</t>
  </si>
  <si>
    <t>parlamento</t>
  </si>
  <si>
    <t>spor</t>
  </si>
  <si>
    <t>varyasyon</t>
  </si>
  <si>
    <t>dramatik</t>
  </si>
  <si>
    <t>sedir</t>
  </si>
  <si>
    <t>karo</t>
  </si>
  <si>
    <t>serum</t>
  </si>
  <si>
    <t>gen</t>
  </si>
  <si>
    <t>hiyerarşi</t>
  </si>
  <si>
    <t>akümüle</t>
  </si>
  <si>
    <t>operatör</t>
  </si>
  <si>
    <t>sosyoloji</t>
  </si>
  <si>
    <t>antika</t>
  </si>
  <si>
    <t>psikoloji</t>
  </si>
  <si>
    <t>maksimum</t>
  </si>
  <si>
    <t>kervansaray</t>
  </si>
  <si>
    <t>metro</t>
  </si>
  <si>
    <t>bandrol</t>
  </si>
  <si>
    <t>makine</t>
  </si>
  <si>
    <t>platin</t>
  </si>
  <si>
    <t>psikiyatri</t>
  </si>
  <si>
    <t>servis</t>
  </si>
  <si>
    <t>prefabrike</t>
  </si>
  <si>
    <t>enstrümantal</t>
  </si>
  <si>
    <t>kulis</t>
  </si>
  <si>
    <t>konsolos</t>
  </si>
  <si>
    <t>ekip</t>
  </si>
  <si>
    <t>sirk</t>
  </si>
  <si>
    <t>lokal</t>
  </si>
  <si>
    <t>kilometre</t>
  </si>
  <si>
    <t>perspektif</t>
  </si>
  <si>
    <t>telefon</t>
  </si>
  <si>
    <t>mango</t>
  </si>
  <si>
    <t>ironi</t>
  </si>
  <si>
    <t>bombardıman</t>
  </si>
  <si>
    <t>finans</t>
  </si>
  <si>
    <t>kadraj</t>
  </si>
  <si>
    <t>pelikan</t>
  </si>
  <si>
    <t>anonsör</t>
  </si>
  <si>
    <t>hijyenik</t>
  </si>
  <si>
    <t>bobin</t>
  </si>
  <si>
    <t>bateri</t>
  </si>
  <si>
    <t>deşifre</t>
  </si>
  <si>
    <t>suare</t>
  </si>
  <si>
    <t>marj</t>
  </si>
  <si>
    <t>formül</t>
  </si>
  <si>
    <t>salata</t>
  </si>
  <si>
    <t>balata</t>
  </si>
  <si>
    <t>transparan</t>
  </si>
  <si>
    <t>spekülatif</t>
  </si>
  <si>
    <t>dezenfektan</t>
  </si>
  <si>
    <t>mizansen</t>
  </si>
  <si>
    <t>şantaj</t>
  </si>
  <si>
    <t>illegal</t>
  </si>
  <si>
    <t>Hıristiyan</t>
  </si>
  <si>
    <t>viski</t>
  </si>
  <si>
    <t>kayık</t>
  </si>
  <si>
    <t>teori</t>
  </si>
  <si>
    <t>apolet</t>
  </si>
  <si>
    <t>gram</t>
  </si>
  <si>
    <t>baypas</t>
  </si>
  <si>
    <t>brokoli</t>
  </si>
  <si>
    <t>trilyon</t>
  </si>
  <si>
    <t>fular</t>
  </si>
  <si>
    <t>pompa</t>
  </si>
  <si>
    <t>humus</t>
  </si>
  <si>
    <t>otel</t>
  </si>
  <si>
    <t>ritim</t>
  </si>
  <si>
    <t>sportmen</t>
  </si>
  <si>
    <t>pastörize</t>
  </si>
  <si>
    <t>aroma</t>
  </si>
  <si>
    <t>difteri</t>
  </si>
  <si>
    <t>vakum</t>
  </si>
  <si>
    <t>podyum</t>
  </si>
  <si>
    <t>biyometrik</t>
  </si>
  <si>
    <t>krema</t>
  </si>
  <si>
    <t>kontuar</t>
  </si>
  <si>
    <t>paparazzi</t>
  </si>
  <si>
    <t>arabesk</t>
  </si>
  <si>
    <t>balistik</t>
  </si>
  <si>
    <t>kaput</t>
  </si>
  <si>
    <t>gros</t>
  </si>
  <si>
    <t>stratosfer</t>
  </si>
  <si>
    <t>akut</t>
  </si>
  <si>
    <t>sükse</t>
  </si>
  <si>
    <t>reel</t>
  </si>
  <si>
    <t>prosedür</t>
  </si>
  <si>
    <t>kostüm</t>
  </si>
  <si>
    <t>türk</t>
  </si>
  <si>
    <t>puantiye</t>
  </si>
  <si>
    <t>biyografi</t>
  </si>
  <si>
    <t>domino</t>
  </si>
  <si>
    <t>talk show</t>
  </si>
  <si>
    <t>alüminyum</t>
  </si>
  <si>
    <t>porsiyon</t>
  </si>
  <si>
    <t>apron</t>
  </si>
  <si>
    <t>kiosk</t>
  </si>
  <si>
    <t>kolesterol</t>
  </si>
  <si>
    <t>kritik</t>
  </si>
  <si>
    <t>ekran</t>
  </si>
  <si>
    <t>gitar</t>
  </si>
  <si>
    <t>tandans</t>
  </si>
  <si>
    <t>protokol</t>
  </si>
  <si>
    <t>drone</t>
  </si>
  <si>
    <t>kasiyer</t>
  </si>
  <si>
    <t>prospektüs</t>
  </si>
  <si>
    <t>kapris</t>
  </si>
  <si>
    <t>fraksiyon</t>
  </si>
  <si>
    <t>pratik</t>
  </si>
  <si>
    <t>ultraviyole</t>
  </si>
  <si>
    <t>bürokrasi</t>
  </si>
  <si>
    <t>materyalizm</t>
  </si>
  <si>
    <t>mikroorganizma</t>
  </si>
  <si>
    <t>kremalı</t>
  </si>
  <si>
    <t>cips</t>
  </si>
  <si>
    <t>kronometre</t>
  </si>
  <si>
    <t>anons</t>
  </si>
  <si>
    <t>fiyasko</t>
  </si>
  <si>
    <t>radyo</t>
  </si>
  <si>
    <t>agora</t>
  </si>
  <si>
    <t>biyolog</t>
  </si>
  <si>
    <t>astroloji</t>
  </si>
  <si>
    <t>süpervizör</t>
  </si>
  <si>
    <t>beyzbolcu</t>
  </si>
  <si>
    <t>enerjik</t>
  </si>
  <si>
    <t>amatör</t>
  </si>
  <si>
    <t>kartpostal</t>
  </si>
  <si>
    <t>parsel</t>
  </si>
  <si>
    <t>karbondioksit</t>
  </si>
  <si>
    <t>şoke</t>
  </si>
  <si>
    <t>jübile</t>
  </si>
  <si>
    <t>kültür</t>
  </si>
  <si>
    <t>anarşi</t>
  </si>
  <si>
    <t>pilot</t>
  </si>
  <si>
    <t>ilüstrasyon</t>
  </si>
  <si>
    <t>sote</t>
  </si>
  <si>
    <t>spesifik</t>
  </si>
  <si>
    <t>labirent</t>
  </si>
  <si>
    <t>romantik</t>
  </si>
  <si>
    <t>ekselans</t>
  </si>
  <si>
    <t>antipati</t>
  </si>
  <si>
    <t>limonata</t>
  </si>
  <si>
    <t>online</t>
  </si>
  <si>
    <t>poker</t>
  </si>
  <si>
    <t>vejetaryen</t>
  </si>
  <si>
    <t>dental</t>
  </si>
  <si>
    <t>metraj</t>
  </si>
  <si>
    <t>parfüm</t>
  </si>
  <si>
    <t>kapüşon</t>
  </si>
  <si>
    <t>e-mail</t>
  </si>
  <si>
    <t>akreditasyon</t>
  </si>
  <si>
    <t>ajite</t>
  </si>
  <si>
    <t>füniküler</t>
  </si>
  <si>
    <t>detoks</t>
  </si>
  <si>
    <t>klorofil</t>
  </si>
  <si>
    <t>vertigo</t>
  </si>
  <si>
    <t>asimile</t>
  </si>
  <si>
    <t>amfiteatr</t>
  </si>
  <si>
    <t>mayo</t>
  </si>
  <si>
    <t>kraker</t>
  </si>
  <si>
    <t>dizel</t>
  </si>
  <si>
    <t>patolog</t>
  </si>
  <si>
    <t>iskonto</t>
  </si>
  <si>
    <t>psikopat</t>
  </si>
  <si>
    <t>röpörtaj</t>
  </si>
  <si>
    <t>fit</t>
  </si>
  <si>
    <t>paralel</t>
  </si>
  <si>
    <t>takım</t>
  </si>
  <si>
    <t>teras</t>
  </si>
  <si>
    <t>damping</t>
  </si>
  <si>
    <t>tabldot</t>
  </si>
  <si>
    <t>jeoloji</t>
  </si>
  <si>
    <t>detaylı</t>
  </si>
  <si>
    <t>izolasyon</t>
  </si>
  <si>
    <t>rekreasyon</t>
  </si>
  <si>
    <t>şifonyer</t>
  </si>
  <si>
    <t>duy</t>
  </si>
  <si>
    <t>rekortmen</t>
  </si>
  <si>
    <t>vapur</t>
  </si>
  <si>
    <t>patron</t>
  </si>
  <si>
    <t>karambol</t>
  </si>
  <si>
    <t>hack</t>
  </si>
  <si>
    <t>kont</t>
  </si>
  <si>
    <t>lojistik</t>
  </si>
  <si>
    <t>ampul</t>
  </si>
  <si>
    <t>kür</t>
  </si>
  <si>
    <t>oligarşi</t>
  </si>
  <si>
    <t>stratejik</t>
  </si>
  <si>
    <t>megavat</t>
  </si>
  <si>
    <t>streç</t>
  </si>
  <si>
    <t>ekonomi</t>
  </si>
  <si>
    <t>kafe</t>
  </si>
  <si>
    <t>pabuç</t>
  </si>
  <si>
    <t>forklift</t>
  </si>
  <si>
    <t>torpido</t>
  </si>
  <si>
    <t>tampon</t>
  </si>
  <si>
    <t>porte</t>
  </si>
  <si>
    <t>kobay</t>
  </si>
  <si>
    <t>valf</t>
  </si>
  <si>
    <t>trigonometri</t>
  </si>
  <si>
    <t>boksör</t>
  </si>
  <si>
    <t>billboard</t>
  </si>
  <si>
    <t>eşofman</t>
  </si>
  <si>
    <t>antibiyotik</t>
  </si>
  <si>
    <t>posta</t>
  </si>
  <si>
    <t>madam</t>
  </si>
  <si>
    <t>motamot</t>
  </si>
  <si>
    <t>lejyon</t>
  </si>
  <si>
    <t>selfie</t>
  </si>
  <si>
    <t>rampa</t>
  </si>
  <si>
    <t>protesto</t>
  </si>
  <si>
    <t>karter</t>
  </si>
  <si>
    <t>şato</t>
  </si>
  <si>
    <t>rozet</t>
  </si>
  <si>
    <t>fokus</t>
  </si>
  <si>
    <t>hit</t>
  </si>
  <si>
    <t>regülatör</t>
  </si>
  <si>
    <t>kivi</t>
  </si>
  <si>
    <t>leasing</t>
  </si>
  <si>
    <t>ekinoks</t>
  </si>
  <si>
    <t>jinekoloji</t>
  </si>
  <si>
    <t>molekül</t>
  </si>
  <si>
    <t>triko</t>
  </si>
  <si>
    <t>popcorn</t>
  </si>
  <si>
    <t>alkolizm</t>
  </si>
  <si>
    <t>sümen</t>
  </si>
  <si>
    <t>pozitivizm</t>
  </si>
  <si>
    <t>diskalifiye</t>
  </si>
  <si>
    <t>ortodoks</t>
  </si>
  <si>
    <t>politize</t>
  </si>
  <si>
    <t>mobil</t>
  </si>
  <si>
    <t>tekniker</t>
  </si>
  <si>
    <t>sütyen</t>
  </si>
  <si>
    <t>okyanus</t>
  </si>
  <si>
    <t>alarm</t>
  </si>
  <si>
    <t>prime-time</t>
  </si>
  <si>
    <t>traktör</t>
  </si>
  <si>
    <t>gar</t>
  </si>
  <si>
    <t>parkur</t>
  </si>
  <si>
    <t>glikoz</t>
  </si>
  <si>
    <t>baraka</t>
  </si>
  <si>
    <t>insülin</t>
  </si>
  <si>
    <t>kombine</t>
  </si>
  <si>
    <t>fabrikatör</t>
  </si>
  <si>
    <t>eksen</t>
  </si>
  <si>
    <t>logo</t>
  </si>
  <si>
    <t>kamera</t>
  </si>
  <si>
    <t>lokasyon</t>
  </si>
  <si>
    <t>upload</t>
  </si>
  <si>
    <t>natürel</t>
  </si>
  <si>
    <t>kapital</t>
  </si>
  <si>
    <t>detay</t>
  </si>
  <si>
    <t>trompet</t>
  </si>
  <si>
    <t>tüp</t>
  </si>
  <si>
    <t>futbolcu</t>
  </si>
  <si>
    <t>tümör</t>
  </si>
  <si>
    <t>diksiyon</t>
  </si>
  <si>
    <t>bilanço</t>
  </si>
  <si>
    <t>koalisyon</t>
  </si>
  <si>
    <t>alfabetik</t>
  </si>
  <si>
    <t>kare</t>
  </si>
  <si>
    <t>mazot</t>
  </si>
  <si>
    <t>müze</t>
  </si>
  <si>
    <t>projektör</t>
  </si>
  <si>
    <t>lansman</t>
  </si>
  <si>
    <t>viyadük</t>
  </si>
  <si>
    <t>lojman</t>
  </si>
  <si>
    <t>tişört</t>
  </si>
  <si>
    <t>pozitif</t>
  </si>
  <si>
    <t>kadro</t>
  </si>
  <si>
    <t>ankesör</t>
  </si>
  <si>
    <t>solüsyon</t>
  </si>
  <si>
    <t>statü</t>
  </si>
  <si>
    <t>arşidük</t>
  </si>
  <si>
    <t>karbonhidrat</t>
  </si>
  <si>
    <t>spagetti</t>
  </si>
  <si>
    <t>mobilya</t>
  </si>
  <si>
    <t>komplo</t>
  </si>
  <si>
    <t>dekor</t>
  </si>
  <si>
    <t>azot</t>
  </si>
  <si>
    <t>esans</t>
  </si>
  <si>
    <t>meteorolog</t>
  </si>
  <si>
    <t>mareşal</t>
  </si>
  <si>
    <t>metres</t>
  </si>
  <si>
    <t>etnografya</t>
  </si>
  <si>
    <t>kep</t>
  </si>
  <si>
    <t>kompakt</t>
  </si>
  <si>
    <t>anksiyete</t>
  </si>
  <si>
    <t>endoskop</t>
  </si>
  <si>
    <t>parke</t>
  </si>
  <si>
    <t>futbol</t>
  </si>
  <si>
    <t>depozit</t>
  </si>
  <si>
    <t>playback</t>
  </si>
  <si>
    <t>rulet</t>
  </si>
  <si>
    <t>slogan</t>
  </si>
  <si>
    <t>deplase</t>
  </si>
  <si>
    <t>meteor</t>
  </si>
  <si>
    <t>muson</t>
  </si>
  <si>
    <t>dinozor</t>
  </si>
  <si>
    <t>done</t>
  </si>
  <si>
    <t>poligon</t>
  </si>
  <si>
    <t>patojen</t>
  </si>
  <si>
    <t>hostes</t>
  </si>
  <si>
    <t>maestro</t>
  </si>
  <si>
    <t>asbest</t>
  </si>
  <si>
    <t>forum</t>
  </si>
  <si>
    <t>dogma</t>
  </si>
  <si>
    <t>kornea</t>
  </si>
  <si>
    <t>füme</t>
  </si>
  <si>
    <t>jöle</t>
  </si>
  <si>
    <t>taraça</t>
  </si>
  <si>
    <t>limited</t>
  </si>
  <si>
    <t>smokin</t>
  </si>
  <si>
    <t>demoralize</t>
  </si>
  <si>
    <t>bale</t>
  </si>
  <si>
    <t>bolero</t>
  </si>
  <si>
    <t>peron</t>
  </si>
  <si>
    <t>argüman</t>
  </si>
  <si>
    <t>guru</t>
  </si>
  <si>
    <t>bira</t>
  </si>
  <si>
    <t>elit</t>
  </si>
  <si>
    <t>alkolik</t>
  </si>
  <si>
    <t>pik</t>
  </si>
  <si>
    <t>familya</t>
  </si>
  <si>
    <t>fikstür</t>
  </si>
  <si>
    <t>organize</t>
  </si>
  <si>
    <t>kalite</t>
  </si>
  <si>
    <t>banknot</t>
  </si>
  <si>
    <t>espresso</t>
  </si>
  <si>
    <t>nasyonal</t>
  </si>
  <si>
    <t>projeksiyon</t>
  </si>
  <si>
    <t>rasyo</t>
  </si>
  <si>
    <t>depresyon</t>
  </si>
  <si>
    <t>santrifüj</t>
  </si>
  <si>
    <t>pisuvar</t>
  </si>
  <si>
    <t>eşarp</t>
  </si>
  <si>
    <t>tuşe</t>
  </si>
  <si>
    <t>elegan</t>
  </si>
  <si>
    <t>mersi</t>
  </si>
  <si>
    <t>halüsinasyon</t>
  </si>
  <si>
    <t>ekstre</t>
  </si>
  <si>
    <t>hepatit</t>
  </si>
  <si>
    <t>kodein</t>
  </si>
  <si>
    <t>aristokrasi</t>
  </si>
  <si>
    <t>kilogram</t>
  </si>
  <si>
    <t>casual</t>
  </si>
  <si>
    <t>bloknot</t>
  </si>
  <si>
    <t>baraj</t>
  </si>
  <si>
    <t>kolon</t>
  </si>
  <si>
    <t>trol</t>
  </si>
  <si>
    <t>fors</t>
  </si>
  <si>
    <t>waffle</t>
  </si>
  <si>
    <t>hurra</t>
  </si>
  <si>
    <t>stop</t>
  </si>
  <si>
    <t>şık</t>
  </si>
  <si>
    <t>ortopedik</t>
  </si>
  <si>
    <t>fotomontaj</t>
  </si>
  <si>
    <t>bazilika</t>
  </si>
  <si>
    <t>kamp</t>
  </si>
  <si>
    <t>sosyal</t>
  </si>
  <si>
    <t>türbülans</t>
  </si>
  <si>
    <t>mafya</t>
  </si>
  <si>
    <t>çikolatalı</t>
  </si>
  <si>
    <t>delegasyon</t>
  </si>
  <si>
    <t>naftalin</t>
  </si>
  <si>
    <t>magma</t>
  </si>
  <si>
    <t>erozyon</t>
  </si>
  <si>
    <t>nükleer</t>
  </si>
  <si>
    <t>pedikür</t>
  </si>
  <si>
    <t>koton</t>
  </si>
  <si>
    <t>bot</t>
  </si>
  <si>
    <t>kontes</t>
  </si>
  <si>
    <t>dayı</t>
  </si>
  <si>
    <t>çimento</t>
  </si>
  <si>
    <t>disk</t>
  </si>
  <si>
    <t>fotomodel</t>
  </si>
  <si>
    <t>masif</t>
  </si>
  <si>
    <t>glüten</t>
  </si>
  <si>
    <t>fenomen</t>
  </si>
  <si>
    <t>referans</t>
  </si>
  <si>
    <t>bisküvi</t>
  </si>
  <si>
    <t>masör</t>
  </si>
  <si>
    <t>elimine</t>
  </si>
  <si>
    <t>part-time</t>
  </si>
  <si>
    <t>komünizm</t>
  </si>
  <si>
    <t>senfoni</t>
  </si>
  <si>
    <t>statüko</t>
  </si>
  <si>
    <t>frambuaz</t>
  </si>
  <si>
    <t>feodal</t>
  </si>
  <si>
    <t>afişe</t>
  </si>
  <si>
    <t>mağaza</t>
  </si>
  <si>
    <t>egzoz</t>
  </si>
  <si>
    <t>tuval</t>
  </si>
  <si>
    <t>metroseksüel</t>
  </si>
  <si>
    <t>konserve</t>
  </si>
  <si>
    <t>klima</t>
  </si>
  <si>
    <t>bagaj</t>
  </si>
  <si>
    <t>mekanik</t>
  </si>
  <si>
    <t>römork</t>
  </si>
  <si>
    <t>montaj</t>
  </si>
  <si>
    <t>alfanümerik</t>
  </si>
  <si>
    <t>atak</t>
  </si>
  <si>
    <t>termit</t>
  </si>
  <si>
    <t>motorin</t>
  </si>
  <si>
    <t>site</t>
  </si>
  <si>
    <t>hidrofor</t>
  </si>
  <si>
    <t>akrobasi</t>
  </si>
  <si>
    <t>armoni</t>
  </si>
  <si>
    <t>masaj</t>
  </si>
  <si>
    <t>otostop</t>
  </si>
  <si>
    <t>baron</t>
  </si>
  <si>
    <t>mikrodalga</t>
  </si>
  <si>
    <t>üniseks</t>
  </si>
  <si>
    <t>ekolayzer</t>
  </si>
  <si>
    <t>antiseptik</t>
  </si>
  <si>
    <t>pelet</t>
  </si>
  <si>
    <t>jenerik</t>
  </si>
  <si>
    <t>döviz</t>
  </si>
  <si>
    <t>arkeolog</t>
  </si>
  <si>
    <t>arsenik</t>
  </si>
  <si>
    <t>mayonez</t>
  </si>
  <si>
    <t>aut</t>
  </si>
  <si>
    <t>karakter</t>
  </si>
  <si>
    <t>oditoryum</t>
  </si>
  <si>
    <t>kalorifer</t>
  </si>
  <si>
    <t>paradigma</t>
  </si>
  <si>
    <t>outlet</t>
  </si>
  <si>
    <t>bankacı</t>
  </si>
  <si>
    <t>karantina</t>
  </si>
  <si>
    <t>aktivasyon</t>
  </si>
  <si>
    <t>komünikasyon</t>
  </si>
  <si>
    <t>merserize</t>
  </si>
  <si>
    <t>kobra</t>
  </si>
  <si>
    <t>hemoroid</t>
  </si>
  <si>
    <t>aks</t>
  </si>
  <si>
    <t>basketbolcu</t>
  </si>
  <si>
    <t>element</t>
  </si>
  <si>
    <t>albatros</t>
  </si>
  <si>
    <t>entegrasyon</t>
  </si>
  <si>
    <t>amblem</t>
  </si>
  <si>
    <t>basket</t>
  </si>
  <si>
    <t>üniversite</t>
  </si>
  <si>
    <t>kabin</t>
  </si>
  <si>
    <t>bulyon</t>
  </si>
  <si>
    <t>tanker</t>
  </si>
  <si>
    <t>şantöz</t>
  </si>
  <si>
    <t>duble</t>
  </si>
  <si>
    <t>amerikan</t>
  </si>
  <si>
    <t>bloke</t>
  </si>
  <si>
    <t>manşet</t>
  </si>
  <si>
    <t>atom</t>
  </si>
  <si>
    <t>rölanti</t>
  </si>
  <si>
    <t>fanatik</t>
  </si>
  <si>
    <t>fötr</t>
  </si>
  <si>
    <t>mobbing</t>
  </si>
  <si>
    <t>sezon</t>
  </si>
  <si>
    <t>lamba</t>
  </si>
  <si>
    <t>manda</t>
  </si>
  <si>
    <t>dikta</t>
  </si>
  <si>
    <t>plan</t>
  </si>
  <si>
    <t>yoğurt</t>
  </si>
  <si>
    <t>pardösü</t>
  </si>
  <si>
    <t>stil</t>
  </si>
  <si>
    <t>karizma</t>
  </si>
  <si>
    <t>şema</t>
  </si>
  <si>
    <t>homojen</t>
  </si>
  <si>
    <t>hidrojen</t>
  </si>
  <si>
    <t>pötibör</t>
  </si>
  <si>
    <t>şantör</t>
  </si>
  <si>
    <t>raunt</t>
  </si>
  <si>
    <t>antrikot</t>
  </si>
  <si>
    <t>konstrüksiyon</t>
  </si>
  <si>
    <t>floresan</t>
  </si>
  <si>
    <t>klasik</t>
  </si>
  <si>
    <t>jurnal</t>
  </si>
  <si>
    <t>şerif</t>
  </si>
  <si>
    <t>ekliptik</t>
  </si>
  <si>
    <t>amiral</t>
  </si>
  <si>
    <t>manipülasyon</t>
  </si>
  <si>
    <t>rehabilite</t>
  </si>
  <si>
    <t>pilates</t>
  </si>
  <si>
    <t>ültimatom</t>
  </si>
  <si>
    <t>terapist</t>
  </si>
  <si>
    <t>download</t>
  </si>
  <si>
    <t>maske</t>
  </si>
  <si>
    <t>dezenformasyon</t>
  </si>
  <si>
    <t>seramik</t>
  </si>
  <si>
    <t>ampirik</t>
  </si>
  <si>
    <t>konfederasyon</t>
  </si>
  <si>
    <t>drenaj</t>
  </si>
  <si>
    <t>marjinal</t>
  </si>
  <si>
    <t>şofben</t>
  </si>
  <si>
    <t>doping</t>
  </si>
  <si>
    <t>akreditif</t>
  </si>
  <si>
    <t>buldozer</t>
  </si>
  <si>
    <t>kültürel</t>
  </si>
  <si>
    <t>monarşi</t>
  </si>
  <si>
    <t>şarküteri</t>
  </si>
  <si>
    <t>sismograf</t>
  </si>
  <si>
    <t>penye</t>
  </si>
  <si>
    <t>denominasyon</t>
  </si>
  <si>
    <t>jaluzi</t>
  </si>
  <si>
    <t>absürt</t>
  </si>
  <si>
    <t>repertuvar</t>
  </si>
  <si>
    <t>makyaj</t>
  </si>
  <si>
    <t>objektif</t>
  </si>
  <si>
    <t>simülasyon</t>
  </si>
  <si>
    <t>barbekü</t>
  </si>
  <si>
    <t>giyotin</t>
  </si>
  <si>
    <t>fabrika</t>
  </si>
  <si>
    <t>embesil</t>
  </si>
  <si>
    <t>flört</t>
  </si>
  <si>
    <t>pedagog</t>
  </si>
  <si>
    <t>laminat</t>
  </si>
  <si>
    <t>orkestra</t>
  </si>
  <si>
    <t>lineer</t>
  </si>
  <si>
    <t>kamuflaj</t>
  </si>
  <si>
    <t>fiks</t>
  </si>
  <si>
    <t>fire</t>
  </si>
  <si>
    <t>direktör</t>
  </si>
  <si>
    <t>kantin</t>
  </si>
  <si>
    <t>kanal</t>
  </si>
  <si>
    <t>caz</t>
  </si>
  <si>
    <t>dermatolog</t>
  </si>
  <si>
    <t>voleybol</t>
  </si>
  <si>
    <t>toksik</t>
  </si>
  <si>
    <t>printer</t>
  </si>
  <si>
    <t>pediatri</t>
  </si>
  <si>
    <t>kaşmir</t>
  </si>
  <si>
    <t>zebra</t>
  </si>
  <si>
    <t>sperm</t>
  </si>
  <si>
    <t>terminal</t>
  </si>
  <si>
    <t>siren</t>
  </si>
  <si>
    <t>sömestr</t>
  </si>
  <si>
    <t>cheesecake</t>
  </si>
  <si>
    <t>kredibilite</t>
  </si>
  <si>
    <t>tripod</t>
  </si>
  <si>
    <t>grafik</t>
  </si>
  <si>
    <t>tribün</t>
  </si>
  <si>
    <t>hangar</t>
  </si>
  <si>
    <t>paradoks</t>
  </si>
  <si>
    <t>politika</t>
  </si>
  <si>
    <t>sektör</t>
  </si>
  <si>
    <t>epidural</t>
  </si>
  <si>
    <t>etiket</t>
  </si>
  <si>
    <t>ateizm</t>
  </si>
  <si>
    <t>diyagram</t>
  </si>
  <si>
    <t>garnizon</t>
  </si>
  <si>
    <t>gres</t>
  </si>
  <si>
    <t>imitasyon</t>
  </si>
  <si>
    <t>dram</t>
  </si>
  <si>
    <t>poşet</t>
  </si>
  <si>
    <t>orijin</t>
  </si>
  <si>
    <t>ananas</t>
  </si>
  <si>
    <t>ofsayt</t>
  </si>
  <si>
    <t>terapi</t>
  </si>
  <si>
    <t>zooloji</t>
  </si>
  <si>
    <t>dezavantaj</t>
  </si>
  <si>
    <t>polar</t>
  </si>
  <si>
    <t>radar</t>
  </si>
  <si>
    <t>navigasyon</t>
  </si>
  <si>
    <t>pub</t>
  </si>
  <si>
    <t>fasikül</t>
  </si>
  <si>
    <t>fren</t>
  </si>
  <si>
    <t>domates</t>
  </si>
  <si>
    <t>kooperatif</t>
  </si>
  <si>
    <t>lisans</t>
  </si>
  <si>
    <t>dezenfekte</t>
  </si>
  <si>
    <t>psikoterapi</t>
  </si>
  <si>
    <t>baro</t>
  </si>
  <si>
    <t>morg</t>
  </si>
  <si>
    <t>kuantum</t>
  </si>
  <si>
    <t>melodi</t>
  </si>
  <si>
    <t>reyon</t>
  </si>
  <si>
    <t>alfa</t>
  </si>
  <si>
    <t>aktör</t>
  </si>
  <si>
    <t>kafeinli</t>
  </si>
  <si>
    <t>mösyö</t>
  </si>
  <si>
    <t>komple</t>
  </si>
  <si>
    <t>voleybolcu</t>
  </si>
  <si>
    <t>konsorsiyum</t>
  </si>
  <si>
    <t>buton</t>
  </si>
  <si>
    <t>antidepresan</t>
  </si>
  <si>
    <t>tiran</t>
  </si>
  <si>
    <t>jüri</t>
  </si>
  <si>
    <t>departman</t>
  </si>
  <si>
    <t>elips</t>
  </si>
  <si>
    <t>disiplin</t>
  </si>
  <si>
    <t>semptom</t>
  </si>
  <si>
    <t>akustik</t>
  </si>
  <si>
    <t>egoist</t>
  </si>
  <si>
    <t>füze</t>
  </si>
  <si>
    <t>fiziksel</t>
  </si>
  <si>
    <t>magnet</t>
  </si>
  <si>
    <t>nektarin</t>
  </si>
  <si>
    <t>gol</t>
  </si>
  <si>
    <t>tip</t>
  </si>
  <si>
    <t>etik</t>
  </si>
  <si>
    <t>liste</t>
  </si>
  <si>
    <t>rotasyon</t>
  </si>
  <si>
    <t>jeotermik</t>
  </si>
  <si>
    <t>astronot</t>
  </si>
  <si>
    <t>western</t>
  </si>
  <si>
    <t>kumanda</t>
  </si>
  <si>
    <t>demokratik</t>
  </si>
  <si>
    <t>i̇roni</t>
  </si>
  <si>
    <t>bulvar</t>
  </si>
  <si>
    <t>antilop</t>
  </si>
  <si>
    <t>afiş</t>
  </si>
  <si>
    <t>tabu</t>
  </si>
  <si>
    <t>demans</t>
  </si>
  <si>
    <t>demografik</t>
  </si>
  <si>
    <t>personel</t>
  </si>
  <si>
    <t>rötuş</t>
  </si>
  <si>
    <t>ambalaj</t>
  </si>
  <si>
    <t>nikotin</t>
  </si>
  <si>
    <t>fiber</t>
  </si>
  <si>
    <t>şasi</t>
  </si>
  <si>
    <t>fuar</t>
  </si>
  <si>
    <t>rögar</t>
  </si>
  <si>
    <t>diploma</t>
  </si>
  <si>
    <t>senatör</t>
  </si>
  <si>
    <t>lavabo</t>
  </si>
  <si>
    <t>feminist</t>
  </si>
  <si>
    <t>ceket</t>
  </si>
  <si>
    <t>varyant</t>
  </si>
  <si>
    <t>nörolog</t>
  </si>
  <si>
    <t>epilepsi</t>
  </si>
  <si>
    <t>mandalina</t>
  </si>
  <si>
    <t>kategorize</t>
  </si>
  <si>
    <t>frekans</t>
  </si>
  <si>
    <t>ofset</t>
  </si>
  <si>
    <t>şarj</t>
  </si>
  <si>
    <t>kaktüs</t>
  </si>
  <si>
    <t>video</t>
  </si>
  <si>
    <t>koordinasyon</t>
  </si>
  <si>
    <t>amonyak</t>
  </si>
  <si>
    <t>potansiyel</t>
  </si>
  <si>
    <t>psişik</t>
  </si>
  <si>
    <t>doktor</t>
  </si>
  <si>
    <t>bilardo</t>
  </si>
  <si>
    <t>aort</t>
  </si>
  <si>
    <t>bikini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</si>
</sst>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tr">
        <f>IFERROR(__xludf.DUMMYFUNCTION("GOOGLETRANSLATE(A2,""tr"",""nl"")"),"oefening")</f>
        <v>oefening</v>
      </c>
    </row>
    <row r="3">
      <c r="A3" s="3" t="s">
        <v>3</v>
      </c>
      <c r="B3" s="4" t="str">
        <f>IFERROR(__xludf.DUMMYFUNCTION("GOOGLETRANSLATE(A3,""tr"",""nl"")"),"oponthoud")</f>
        <v>oponthoud</v>
      </c>
    </row>
    <row r="4">
      <c r="A4" s="3" t="s">
        <v>4</v>
      </c>
      <c r="B4" s="4" t="str">
        <f>IFERROR(__xludf.DUMMYFUNCTION("GOOGLETRANSLATE(A4,""tr"",""nl"")"),"Speel")</f>
        <v>Speel</v>
      </c>
    </row>
    <row r="5">
      <c r="A5" s="3" t="s">
        <v>5</v>
      </c>
      <c r="B5" s="4" t="str">
        <f>IFERROR(__xludf.DUMMYFUNCTION("GOOGLETRANSLATE(A5,""tr"",""nl"")"),"studio")</f>
        <v>studio</v>
      </c>
    </row>
    <row r="6">
      <c r="A6" s="3" t="s">
        <v>6</v>
      </c>
      <c r="B6" s="4" t="str">
        <f>IFERROR(__xludf.DUMMYFUNCTION("GOOGLETRANSLATE(A6,""tr"",""nl"")"),"Portbebe")</f>
        <v>Portbebe</v>
      </c>
    </row>
    <row r="7">
      <c r="A7" s="3" t="s">
        <v>7</v>
      </c>
      <c r="B7" s="4" t="str">
        <f>IFERROR(__xludf.DUMMYFUNCTION("GOOGLETRANSLATE(A7,""tr"",""nl"")"),"initiatief")</f>
        <v>initiatief</v>
      </c>
    </row>
    <row r="8">
      <c r="A8" s="3" t="s">
        <v>8</v>
      </c>
      <c r="B8" s="4" t="str">
        <f>IFERROR(__xludf.DUMMYFUNCTION("GOOGLETRANSLATE(A8,""tr"",""nl"")"),"arena")</f>
        <v>arena</v>
      </c>
    </row>
    <row r="9">
      <c r="A9" s="3" t="s">
        <v>9</v>
      </c>
      <c r="B9" s="4" t="str">
        <f>IFERROR(__xludf.DUMMYFUNCTION("GOOGLETRANSLATE(A9,""tr"",""nl"")"),"offshore")</f>
        <v>offshore</v>
      </c>
    </row>
    <row r="10">
      <c r="A10" s="3" t="s">
        <v>10</v>
      </c>
      <c r="B10" s="4" t="str">
        <f>IFERROR(__xludf.DUMMYFUNCTION("GOOGLETRANSLATE(A10,""tr"",""nl"")"),"het spoor")</f>
        <v>het spoor</v>
      </c>
    </row>
    <row r="11">
      <c r="A11" s="3" t="s">
        <v>11</v>
      </c>
      <c r="B11" s="4" t="str">
        <f>IFERROR(__xludf.DUMMYFUNCTION("GOOGLETRANSLATE(A11,""tr"",""nl"")"),"geometrie")</f>
        <v>geometrie</v>
      </c>
    </row>
    <row r="12">
      <c r="A12" s="3" t="s">
        <v>12</v>
      </c>
      <c r="B12" s="4" t="str">
        <f>IFERROR(__xludf.DUMMYFUNCTION("GOOGLETRANSLATE(A12,""tr"",""nl"")"),"kramp")</f>
        <v>kramp</v>
      </c>
    </row>
    <row r="13">
      <c r="A13" s="3" t="s">
        <v>13</v>
      </c>
      <c r="B13" s="4" t="str">
        <f>IFERROR(__xludf.DUMMYFUNCTION("GOOGLETRANSLATE(A13,""tr"",""nl"")"),"magazijn")</f>
        <v>magazijn</v>
      </c>
    </row>
    <row r="14">
      <c r="A14" s="3" t="s">
        <v>14</v>
      </c>
      <c r="B14" s="4" t="str">
        <f>IFERROR(__xludf.DUMMYFUNCTION("GOOGLETRANSLATE(A14,""tr"",""nl"")"),"omroeper")</f>
        <v>omroeper</v>
      </c>
    </row>
    <row r="15">
      <c r="A15" s="3" t="s">
        <v>15</v>
      </c>
      <c r="B15" s="4" t="str">
        <f>IFERROR(__xludf.DUMMYFUNCTION("GOOGLETRANSLATE(A15,""tr"",""nl"")"),"ampère")</f>
        <v>ampère</v>
      </c>
    </row>
    <row r="16">
      <c r="A16" s="3" t="s">
        <v>16</v>
      </c>
      <c r="B16" s="4" t="str">
        <f>IFERROR(__xludf.DUMMYFUNCTION("GOOGLETRANSLATE(A16,""tr"",""nl"")"),"oncoloog")</f>
        <v>oncoloog</v>
      </c>
    </row>
    <row r="17">
      <c r="A17" s="3" t="s">
        <v>17</v>
      </c>
      <c r="B17" s="4" t="str">
        <f>IFERROR(__xludf.DUMMYFUNCTION("GOOGLETRANSLATE(A17,""tr"",""nl"")"),"psycholoog")</f>
        <v>psycholoog</v>
      </c>
    </row>
    <row r="18">
      <c r="A18" s="3" t="s">
        <v>18</v>
      </c>
      <c r="B18" s="4" t="str">
        <f>IFERROR(__xludf.DUMMYFUNCTION("GOOGLETRANSLATE(A18,""tr"",""nl"")"),"koppeling")</f>
        <v>koppeling</v>
      </c>
    </row>
    <row r="19">
      <c r="A19" s="3" t="s">
        <v>19</v>
      </c>
      <c r="B19" s="4" t="str">
        <f>IFERROR(__xludf.DUMMYFUNCTION("GOOGLETRANSLATE(A19,""tr"",""nl"")"),"engageren")</f>
        <v>engageren</v>
      </c>
    </row>
    <row r="20">
      <c r="A20" s="3" t="s">
        <v>20</v>
      </c>
      <c r="B20" s="4" t="str">
        <f>IFERROR(__xludf.DUMMYFUNCTION("GOOGLETRANSLATE(A20,""tr"",""nl"")"),"prompter")</f>
        <v>prompter</v>
      </c>
    </row>
    <row r="21">
      <c r="A21" s="3" t="s">
        <v>21</v>
      </c>
      <c r="B21" s="4" t="str">
        <f>IFERROR(__xludf.DUMMYFUNCTION("GOOGLETRANSLATE(A21,""tr"",""nl"")"),"Kapper")</f>
        <v>Kapper</v>
      </c>
    </row>
    <row r="22">
      <c r="A22" s="3" t="s">
        <v>22</v>
      </c>
      <c r="B22" s="4" t="str">
        <f>IFERROR(__xludf.DUMMYFUNCTION("GOOGLETRANSLATE(A22,""tr"",""nl"")"),"drievoud")</f>
        <v>drievoud</v>
      </c>
    </row>
    <row r="23">
      <c r="A23" s="3" t="s">
        <v>23</v>
      </c>
      <c r="B23" s="4" t="str">
        <f>IFERROR(__xludf.DUMMYFUNCTION("GOOGLETRANSLATE(A23,""tr"",""nl"")"),"miljardair")</f>
        <v>miljardair</v>
      </c>
    </row>
    <row r="24">
      <c r="A24" s="3" t="s">
        <v>24</v>
      </c>
      <c r="B24" s="4" t="str">
        <f>IFERROR(__xludf.DUMMYFUNCTION("GOOGLETRANSLATE(A24,""tr"",""nl"")"),"gelatine")</f>
        <v>gelatine</v>
      </c>
    </row>
    <row r="25">
      <c r="A25" s="3" t="s">
        <v>25</v>
      </c>
      <c r="B25" s="4" t="str">
        <f>IFERROR(__xludf.DUMMYFUNCTION("GOOGLETRANSLATE(A25,""tr"",""nl"")"),"pipet")</f>
        <v>pipet</v>
      </c>
    </row>
    <row r="26">
      <c r="A26" s="3" t="s">
        <v>26</v>
      </c>
      <c r="B26" s="4" t="str">
        <f>IFERROR(__xludf.DUMMYFUNCTION("GOOGLETRANSLATE(A26,""tr"",""nl"")"),"figuur")</f>
        <v>figuur</v>
      </c>
    </row>
    <row r="27">
      <c r="A27" s="3" t="s">
        <v>27</v>
      </c>
      <c r="B27" s="4" t="str">
        <f>IFERROR(__xludf.DUMMYFUNCTION("GOOGLETRANSLATE(A27,""tr"",""nl"")"),"keuze")</f>
        <v>keuze</v>
      </c>
    </row>
    <row r="28">
      <c r="A28" s="3" t="s">
        <v>28</v>
      </c>
      <c r="B28" s="4" t="str">
        <f>IFERROR(__xludf.DUMMYFUNCTION("GOOGLETRANSLATE(A28,""tr"",""nl"")"),"acrobaat")</f>
        <v>acrobaat</v>
      </c>
    </row>
    <row r="29">
      <c r="A29" s="3" t="s">
        <v>29</v>
      </c>
      <c r="B29" s="4" t="str">
        <f>IFERROR(__xludf.DUMMYFUNCTION("GOOGLETRANSLATE(A29,""tr"",""nl"")"),"notaris")</f>
        <v>notaris</v>
      </c>
    </row>
    <row r="30">
      <c r="A30" s="3" t="s">
        <v>30</v>
      </c>
      <c r="B30" s="4" t="str">
        <f>IFERROR(__xludf.DUMMYFUNCTION("GOOGLETRANSLATE(A30,""tr"",""nl"")"),"wasmiddel")</f>
        <v>wasmiddel</v>
      </c>
    </row>
    <row r="31">
      <c r="A31" s="3" t="s">
        <v>31</v>
      </c>
      <c r="B31" s="4" t="str">
        <f>IFERROR(__xludf.DUMMYFUNCTION("GOOGLETRANSLATE(A31,""tr"",""nl"")"),"komma")</f>
        <v>komma</v>
      </c>
    </row>
    <row r="32">
      <c r="A32" s="3" t="s">
        <v>32</v>
      </c>
      <c r="B32" s="4" t="str">
        <f>IFERROR(__xludf.DUMMYFUNCTION("GOOGLETRANSLATE(A32,""tr"",""nl"")"),"calorie")</f>
        <v>calorie</v>
      </c>
    </row>
    <row r="33">
      <c r="A33" s="3" t="s">
        <v>33</v>
      </c>
      <c r="B33" s="4" t="str">
        <f>IFERROR(__xludf.DUMMYFUNCTION("GOOGLETRANSLATE(A33,""tr"",""nl"")"),"portefeuille")</f>
        <v>portefeuille</v>
      </c>
    </row>
    <row r="34">
      <c r="A34" s="3" t="s">
        <v>34</v>
      </c>
      <c r="B34" s="4" t="str">
        <f>IFERROR(__xludf.DUMMYFUNCTION("GOOGLETRANSLATE(A34,""tr"",""nl"")"),"charlatan")</f>
        <v>charlatan</v>
      </c>
    </row>
    <row r="35">
      <c r="A35" s="3" t="s">
        <v>35</v>
      </c>
      <c r="B35" s="4" t="str">
        <f>IFERROR(__xludf.DUMMYFUNCTION("GOOGLETRANSLATE(A35,""tr"",""nl"")"),"bèta")</f>
        <v>bèta</v>
      </c>
    </row>
    <row r="36">
      <c r="A36" s="3" t="s">
        <v>36</v>
      </c>
      <c r="B36" s="4" t="str">
        <f>IFERROR(__xludf.DUMMYFUNCTION("GOOGLETRANSLATE(A36,""tr"",""nl"")"),"netto-")</f>
        <v>netto-</v>
      </c>
    </row>
    <row r="37">
      <c r="A37" s="3" t="s">
        <v>37</v>
      </c>
      <c r="B37" s="4" t="str">
        <f>IFERROR(__xludf.DUMMYFUNCTION("GOOGLETRANSLATE(A37,""tr"",""nl"")"),"hectare")</f>
        <v>hectare</v>
      </c>
    </row>
    <row r="38">
      <c r="A38" s="3" t="s">
        <v>38</v>
      </c>
      <c r="B38" s="4" t="str">
        <f>IFERROR(__xludf.DUMMYFUNCTION("GOOGLETRANSLATE(A38,""tr"",""nl"")"),"bank")</f>
        <v>bank</v>
      </c>
    </row>
    <row r="39">
      <c r="A39" s="3" t="s">
        <v>39</v>
      </c>
      <c r="B39" s="4" t="str">
        <f>IFERROR(__xludf.DUMMYFUNCTION("GOOGLETRANSLATE(A39,""tr"",""nl"")"),"knipsel")</f>
        <v>knipsel</v>
      </c>
    </row>
    <row r="40">
      <c r="A40" s="3" t="s">
        <v>40</v>
      </c>
      <c r="B40" s="4" t="str">
        <f>IFERROR(__xludf.DUMMYFUNCTION("GOOGLETRANSLATE(A40,""tr"",""nl"")"),"foto-")</f>
        <v>foto-</v>
      </c>
    </row>
    <row r="41">
      <c r="A41" s="3" t="s">
        <v>41</v>
      </c>
      <c r="B41" s="4" t="str">
        <f>IFERROR(__xludf.DUMMYFUNCTION("GOOGLETRANSLATE(A41,""tr"",""nl"")"),"toupet")</f>
        <v>toupet</v>
      </c>
    </row>
    <row r="42">
      <c r="A42" s="3" t="s">
        <v>42</v>
      </c>
      <c r="B42" s="4" t="str">
        <f>IFERROR(__xludf.DUMMYFUNCTION("GOOGLETRANSLATE(A42,""tr"",""nl"")"),"ontmoeting")</f>
        <v>ontmoeting</v>
      </c>
    </row>
    <row r="43">
      <c r="A43" s="3" t="s">
        <v>43</v>
      </c>
      <c r="B43" s="4" t="str">
        <f>IFERROR(__xludf.DUMMYFUNCTION("GOOGLETRANSLATE(A43,""tr"",""nl"")"),"realiteit")</f>
        <v>realiteit</v>
      </c>
    </row>
    <row r="44">
      <c r="A44" s="3" t="s">
        <v>44</v>
      </c>
      <c r="B44" s="4" t="str">
        <f>IFERROR(__xludf.DUMMYFUNCTION("GOOGLETRANSLATE(A44,""tr"",""nl"")"),"Stand -By")</f>
        <v>Stand -By</v>
      </c>
    </row>
    <row r="45">
      <c r="A45" s="3" t="s">
        <v>45</v>
      </c>
      <c r="B45" s="4" t="str">
        <f>IFERROR(__xludf.DUMMYFUNCTION("GOOGLETRANSLATE(A45,""tr"",""nl"")"),"astronomisch")</f>
        <v>astronomisch</v>
      </c>
    </row>
    <row r="46">
      <c r="A46" s="3" t="s">
        <v>46</v>
      </c>
      <c r="B46" s="4" t="str">
        <f>IFERROR(__xludf.DUMMYFUNCTION("GOOGLETRANSLATE(A46,""tr"",""nl"")"),"illusie")</f>
        <v>illusie</v>
      </c>
    </row>
    <row r="47">
      <c r="A47" s="3" t="s">
        <v>47</v>
      </c>
      <c r="B47" s="4" t="str">
        <f>IFERROR(__xludf.DUMMYFUNCTION("GOOGLETRANSLATE(A47,""tr"",""nl"")"),"moslim")</f>
        <v>moslim</v>
      </c>
    </row>
    <row r="48">
      <c r="A48" s="3" t="s">
        <v>48</v>
      </c>
      <c r="B48" s="4" t="str">
        <f>IFERROR(__xludf.DUMMYFUNCTION("GOOGLETRANSLATE(A48,""tr"",""nl"")"),"dictator")</f>
        <v>dictator</v>
      </c>
    </row>
    <row r="49">
      <c r="A49" s="3" t="s">
        <v>49</v>
      </c>
      <c r="B49" s="4" t="str">
        <f>IFERROR(__xludf.DUMMYFUNCTION("GOOGLETRANSLATE(A49,""tr"",""nl"")"),"barricade")</f>
        <v>barricade</v>
      </c>
    </row>
    <row r="50">
      <c r="A50" s="3" t="s">
        <v>50</v>
      </c>
      <c r="B50" s="4" t="str">
        <f>IFERROR(__xludf.DUMMYFUNCTION("GOOGLETRANSLATE(A50,""tr"",""nl"")"),"monotoon")</f>
        <v>monotoon</v>
      </c>
    </row>
    <row r="51">
      <c r="A51" s="3" t="s">
        <v>51</v>
      </c>
      <c r="B51" s="4" t="str">
        <f>IFERROR(__xludf.DUMMYFUNCTION("GOOGLETRANSLATE(A51,""tr"",""nl"")"),"ijshoorntje")</f>
        <v>ijshoorntje</v>
      </c>
    </row>
    <row r="52">
      <c r="A52" s="3" t="s">
        <v>52</v>
      </c>
      <c r="B52" s="4" t="str">
        <f>IFERROR(__xludf.DUMMYFUNCTION("GOOGLETRANSLATE(A52,""tr"",""nl"")"),"telraam")</f>
        <v>telraam</v>
      </c>
    </row>
    <row r="53">
      <c r="A53" s="3" t="s">
        <v>53</v>
      </c>
      <c r="B53" s="4" t="str">
        <f>IFERROR(__xludf.DUMMYFUNCTION("GOOGLETRANSLATE(A53,""tr"",""nl"")"),"ventiel")</f>
        <v>ventiel</v>
      </c>
    </row>
    <row r="54">
      <c r="A54" s="3" t="s">
        <v>54</v>
      </c>
      <c r="B54" s="4" t="str">
        <f>IFERROR(__xludf.DUMMYFUNCTION("GOOGLETRANSLATE(A54,""tr"",""nl"")"),"circulatie")</f>
        <v>circulatie</v>
      </c>
    </row>
    <row r="55">
      <c r="A55" s="3" t="s">
        <v>55</v>
      </c>
      <c r="B55" s="4" t="str">
        <f>IFERROR(__xludf.DUMMYFUNCTION("GOOGLETRANSLATE(A55,""tr"",""nl"")"),"weg")</f>
        <v>weg</v>
      </c>
    </row>
    <row r="56">
      <c r="A56" s="3" t="s">
        <v>56</v>
      </c>
      <c r="B56" s="4" t="str">
        <f>IFERROR(__xludf.DUMMYFUNCTION("GOOGLETRANSLATE(A56,""tr"",""nl"")"),"reserveren")</f>
        <v>reserveren</v>
      </c>
    </row>
    <row r="57">
      <c r="A57" s="3" t="s">
        <v>57</v>
      </c>
      <c r="B57" s="4" t="str">
        <f>IFERROR(__xludf.DUMMYFUNCTION("GOOGLETRANSLATE(A57,""tr"",""nl"")"),"aardappelen")</f>
        <v>aardappelen</v>
      </c>
    </row>
    <row r="58">
      <c r="A58" s="3" t="s">
        <v>58</v>
      </c>
      <c r="B58" s="4" t="str">
        <f>IFERROR(__xludf.DUMMYFUNCTION("GOOGLETRANSLATE(A58,""tr"",""nl"")"),"panter")</f>
        <v>panter</v>
      </c>
    </row>
    <row r="59">
      <c r="A59" s="3" t="s">
        <v>59</v>
      </c>
      <c r="B59" s="4" t="str">
        <f>IFERROR(__xludf.DUMMYFUNCTION("GOOGLETRANSLATE(A59,""tr"",""nl"")"),"giraffe")</f>
        <v>giraffe</v>
      </c>
    </row>
    <row r="60">
      <c r="A60" s="3" t="s">
        <v>60</v>
      </c>
      <c r="B60" s="4" t="str">
        <f>IFERROR(__xludf.DUMMYFUNCTION("GOOGLETRANSLATE(A60,""tr"",""nl"")"),"bestemming")</f>
        <v>bestemming</v>
      </c>
    </row>
    <row r="61">
      <c r="A61" s="3" t="s">
        <v>61</v>
      </c>
      <c r="B61" s="4" t="str">
        <f>IFERROR(__xludf.DUMMYFUNCTION("GOOGLETRANSLATE(A61,""tr"",""nl"")"),"octrooi")</f>
        <v>octrooi</v>
      </c>
    </row>
    <row r="62">
      <c r="A62" s="3" t="s">
        <v>62</v>
      </c>
      <c r="B62" s="4" t="str">
        <f>IFERROR(__xludf.DUMMYFUNCTION("GOOGLETRANSLATE(A62,""tr"",""nl"")"),"joker")</f>
        <v>joker</v>
      </c>
    </row>
    <row r="63">
      <c r="A63" s="3" t="s">
        <v>63</v>
      </c>
      <c r="B63" s="4" t="str">
        <f>IFERROR(__xludf.DUMMYFUNCTION("GOOGLETRANSLATE(A63,""tr"",""nl"")"),"voorspoedig")</f>
        <v>voorspoedig</v>
      </c>
    </row>
    <row r="64">
      <c r="A64" s="3" t="s">
        <v>64</v>
      </c>
      <c r="B64" s="4" t="str">
        <f>IFERROR(__xludf.DUMMYFUNCTION("GOOGLETRANSLATE(A64,""tr"",""nl"")"),"delegeren")</f>
        <v>delegeren</v>
      </c>
    </row>
    <row r="65">
      <c r="A65" s="3" t="s">
        <v>65</v>
      </c>
      <c r="B65" s="4" t="str">
        <f>IFERROR(__xludf.DUMMYFUNCTION("GOOGLETRANSLATE(A65,""tr"",""nl"")"),"bank")</f>
        <v>bank</v>
      </c>
    </row>
    <row r="66">
      <c r="A66" s="3" t="s">
        <v>66</v>
      </c>
      <c r="B66" s="4" t="str">
        <f>IFERROR(__xludf.DUMMYFUNCTION("GOOGLETRANSLATE(A66,""tr"",""nl"")"),"onthullend")</f>
        <v>onthullend</v>
      </c>
    </row>
    <row r="67">
      <c r="A67" s="3" t="s">
        <v>67</v>
      </c>
      <c r="B67" s="4" t="str">
        <f>IFERROR(__xludf.DUMMYFUNCTION("GOOGLETRANSLATE(A67,""tr"",""nl"")"),"boete")</f>
        <v>boete</v>
      </c>
    </row>
    <row r="68">
      <c r="A68" s="3" t="s">
        <v>68</v>
      </c>
      <c r="B68" s="4" t="str">
        <f>IFERROR(__xludf.DUMMYFUNCTION("GOOGLETRANSLATE(A68,""tr"",""nl"")"),"systeem")</f>
        <v>systeem</v>
      </c>
    </row>
    <row r="69">
      <c r="A69" s="3" t="s">
        <v>69</v>
      </c>
      <c r="B69" s="4" t="str">
        <f>IFERROR(__xludf.DUMMYFUNCTION("GOOGLETRANSLATE(A69,""tr"",""nl"")"),"lactose")</f>
        <v>lactose</v>
      </c>
    </row>
    <row r="70">
      <c r="A70" s="3" t="s">
        <v>70</v>
      </c>
      <c r="B70" s="4" t="str">
        <f>IFERROR(__xludf.DUMMYFUNCTION("GOOGLETRANSLATE(A70,""tr"",""nl"")"),"fragment")</f>
        <v>fragment</v>
      </c>
    </row>
    <row r="71">
      <c r="A71" s="3" t="s">
        <v>71</v>
      </c>
      <c r="B71" s="4" t="str">
        <f>IFERROR(__xludf.DUMMYFUNCTION("GOOGLETRANSLATE(A71,""tr"",""nl"")"),"zoom")</f>
        <v>zoom</v>
      </c>
    </row>
    <row r="72">
      <c r="A72" s="3" t="s">
        <v>72</v>
      </c>
      <c r="B72" s="4" t="str">
        <f>IFERROR(__xludf.DUMMYFUNCTION("GOOGLETRANSLATE(A72,""tr"",""nl"")"),"commissie")</f>
        <v>commissie</v>
      </c>
    </row>
    <row r="73">
      <c r="A73" s="3" t="s">
        <v>73</v>
      </c>
      <c r="B73" s="4" t="str">
        <f>IFERROR(__xludf.DUMMYFUNCTION("GOOGLETRANSLATE(A73,""tr"",""nl"")"),"Gereserveerd")</f>
        <v>Gereserveerd</v>
      </c>
    </row>
    <row r="74">
      <c r="A74" s="3" t="s">
        <v>74</v>
      </c>
      <c r="B74" s="4" t="str">
        <f>IFERROR(__xludf.DUMMYFUNCTION("GOOGLETRANSLATE(A74,""tr"",""nl"")"),"revalidatie")</f>
        <v>revalidatie</v>
      </c>
    </row>
    <row r="75">
      <c r="A75" s="3" t="s">
        <v>75</v>
      </c>
      <c r="B75" s="4" t="str">
        <f>IFERROR(__xludf.DUMMYFUNCTION("GOOGLETRANSLATE(A75,""tr"",""nl"")"),"manager")</f>
        <v>manager</v>
      </c>
    </row>
    <row r="76">
      <c r="A76" s="3" t="s">
        <v>76</v>
      </c>
      <c r="B76" s="4" t="str">
        <f>IFERROR(__xludf.DUMMYFUNCTION("GOOGLETRANSLATE(A76,""tr"",""nl"")"),"Caroteen")</f>
        <v>Caroteen</v>
      </c>
    </row>
    <row r="77">
      <c r="A77" s="3" t="s">
        <v>77</v>
      </c>
      <c r="B77" s="4" t="str">
        <f>IFERROR(__xludf.DUMMYFUNCTION("GOOGLETRANSLATE(A77,""tr"",""nl"")"),"gedemonteerd")</f>
        <v>gedemonteerd</v>
      </c>
    </row>
    <row r="78">
      <c r="A78" s="3" t="s">
        <v>78</v>
      </c>
      <c r="B78" s="4" t="str">
        <f>IFERROR(__xludf.DUMMYFUNCTION("GOOGLETRANSLATE(A78,""tr"",""nl"")"),"metabolisme")</f>
        <v>metabolisme</v>
      </c>
    </row>
    <row r="79">
      <c r="A79" s="3" t="s">
        <v>79</v>
      </c>
      <c r="B79" s="4" t="str">
        <f>IFERROR(__xludf.DUMMYFUNCTION("GOOGLETRANSLATE(A79,""tr"",""nl"")"),"Renaissance")</f>
        <v>Renaissance</v>
      </c>
    </row>
    <row r="80">
      <c r="A80" s="3" t="s">
        <v>80</v>
      </c>
      <c r="B80" s="4" t="str">
        <f>IFERROR(__xludf.DUMMYFUNCTION("GOOGLETRANSLATE(A80,""tr"",""nl"")"),"pudding")</f>
        <v>pudding</v>
      </c>
    </row>
    <row r="81">
      <c r="A81" s="3" t="s">
        <v>81</v>
      </c>
      <c r="B81" s="4" t="str">
        <f>IFERROR(__xludf.DUMMYFUNCTION("GOOGLETRANSLATE(A81,""tr"",""nl"")"),"flamingo")</f>
        <v>flamingo</v>
      </c>
    </row>
    <row r="82">
      <c r="A82" s="3" t="s">
        <v>82</v>
      </c>
      <c r="B82" s="4" t="str">
        <f>IFERROR(__xludf.DUMMYFUNCTION("GOOGLETRANSLATE(A82,""tr"",""nl"")"),"loonlijst")</f>
        <v>loonlijst</v>
      </c>
    </row>
    <row r="83">
      <c r="A83" s="3" t="s">
        <v>83</v>
      </c>
      <c r="B83" s="4" t="str">
        <f>IFERROR(__xludf.DUMMYFUNCTION("GOOGLETRANSLATE(A83,""tr"",""nl"")"),"Park")</f>
        <v>Park</v>
      </c>
    </row>
    <row r="84">
      <c r="A84" s="3" t="s">
        <v>84</v>
      </c>
      <c r="B84" s="4" t="str">
        <f>IFERROR(__xludf.DUMMYFUNCTION("GOOGLETRANSLATE(A84,""tr"",""nl"")"),"kliek")</f>
        <v>kliek</v>
      </c>
    </row>
    <row r="85">
      <c r="A85" s="3" t="s">
        <v>85</v>
      </c>
      <c r="B85" s="4" t="str">
        <f>IFERROR(__xludf.DUMMYFUNCTION("GOOGLETRANSLATE(A85,""tr"",""nl"")"),"hydro -elektrisch")</f>
        <v>hydro -elektrisch</v>
      </c>
    </row>
    <row r="86">
      <c r="A86" s="3" t="s">
        <v>86</v>
      </c>
      <c r="B86" s="4" t="str">
        <f>IFERROR(__xludf.DUMMYFUNCTION("GOOGLETRANSLATE(A86,""tr"",""nl"")"),"methode")</f>
        <v>methode</v>
      </c>
    </row>
    <row r="87">
      <c r="A87" s="3" t="s">
        <v>87</v>
      </c>
      <c r="B87" s="4" t="str">
        <f>IFERROR(__xludf.DUMMYFUNCTION("GOOGLETRANSLATE(A87,""tr"",""nl"")"),"hangmat")</f>
        <v>hangmat</v>
      </c>
    </row>
    <row r="88">
      <c r="A88" s="3" t="s">
        <v>88</v>
      </c>
      <c r="B88" s="4" t="str">
        <f>IFERROR(__xludf.DUMMYFUNCTION("GOOGLETRANSLATE(A88,""tr"",""nl"")"),"periode")</f>
        <v>periode</v>
      </c>
    </row>
    <row r="89">
      <c r="A89" s="3" t="s">
        <v>89</v>
      </c>
      <c r="B89" s="4" t="str">
        <f>IFERROR(__xludf.DUMMYFUNCTION("GOOGLETRANSLATE(A89,""tr"",""nl"")"),"fosfor")</f>
        <v>fosfor</v>
      </c>
    </row>
    <row r="90">
      <c r="A90" s="3" t="s">
        <v>90</v>
      </c>
      <c r="B90" s="4" t="str">
        <f>IFERROR(__xludf.DUMMYFUNCTION("GOOGLETRANSLATE(A90,""tr"",""nl"")"),"verscheidenheid")</f>
        <v>verscheidenheid</v>
      </c>
    </row>
    <row r="91">
      <c r="A91" s="3" t="s">
        <v>91</v>
      </c>
      <c r="B91" s="4" t="str">
        <f>IFERROR(__xludf.DUMMYFUNCTION("GOOGLETRANSLATE(A91,""tr"",""nl"")"),"polikliniek")</f>
        <v>polikliniek</v>
      </c>
    </row>
    <row r="92">
      <c r="A92" s="3" t="s">
        <v>92</v>
      </c>
      <c r="B92" s="4" t="str">
        <f>IFERROR(__xludf.DUMMYFUNCTION("GOOGLETRANSLATE(A92,""tr"",""nl"")"),"koppel")</f>
        <v>koppel</v>
      </c>
    </row>
    <row r="93">
      <c r="A93" s="3" t="s">
        <v>93</v>
      </c>
      <c r="B93" s="4" t="str">
        <f>IFERROR(__xludf.DUMMYFUNCTION("GOOGLETRANSLATE(A93,""tr"",""nl"")"),"sympathisant")</f>
        <v>sympathisant</v>
      </c>
    </row>
    <row r="94">
      <c r="A94" s="3" t="s">
        <v>94</v>
      </c>
      <c r="B94" s="4" t="str">
        <f>IFERROR(__xludf.DUMMYFUNCTION("GOOGLETRANSLATE(A94,""tr"",""nl"")"),"tolerantie")</f>
        <v>tolerantie</v>
      </c>
    </row>
    <row r="95">
      <c r="A95" s="3" t="s">
        <v>95</v>
      </c>
      <c r="B95" s="4" t="str">
        <f>IFERROR(__xludf.DUMMYFUNCTION("GOOGLETRANSLATE(A95,""tr"",""nl"")"),"schetsen")</f>
        <v>schetsen</v>
      </c>
    </row>
    <row r="96">
      <c r="A96" s="3" t="s">
        <v>96</v>
      </c>
      <c r="B96" s="4" t="str">
        <f>IFERROR(__xludf.DUMMYFUNCTION("GOOGLETRANSLATE(A96,""tr"",""nl"")"),"barbell")</f>
        <v>barbell</v>
      </c>
    </row>
    <row r="97">
      <c r="A97" s="3" t="s">
        <v>97</v>
      </c>
      <c r="B97" s="4" t="str">
        <f>IFERROR(__xludf.DUMMYFUNCTION("GOOGLETRANSLATE(A97,""tr"",""nl"")"),"gas-")</f>
        <v>gas-</v>
      </c>
    </row>
    <row r="98">
      <c r="A98" s="3" t="s">
        <v>98</v>
      </c>
      <c r="B98" s="4" t="str">
        <f>IFERROR(__xludf.DUMMYFUNCTION("GOOGLETRANSLATE(A98,""tr"",""nl"")"),"boemerang")</f>
        <v>boemerang</v>
      </c>
    </row>
    <row r="99">
      <c r="A99" s="3" t="s">
        <v>99</v>
      </c>
      <c r="B99" s="4" t="str">
        <f>IFERROR(__xludf.DUMMYFUNCTION("GOOGLETRANSLATE(A99,""tr"",""nl"")"),"torpedo-")</f>
        <v>torpedo-</v>
      </c>
    </row>
    <row r="100">
      <c r="A100" s="3" t="s">
        <v>100</v>
      </c>
      <c r="B100" s="4" t="str">
        <f>IFERROR(__xludf.DUMMYFUNCTION("GOOGLETRANSLATE(A100,""tr"",""nl"")"),"skelet")</f>
        <v>skelet</v>
      </c>
    </row>
    <row r="101">
      <c r="A101" s="3" t="s">
        <v>101</v>
      </c>
      <c r="B101" s="4" t="str">
        <f>IFERROR(__xludf.DUMMYFUNCTION("GOOGLETRANSLATE(A101,""tr"",""nl"")"),"graafmachine")</f>
        <v>graafmachine</v>
      </c>
    </row>
    <row r="102">
      <c r="A102" s="3" t="s">
        <v>102</v>
      </c>
      <c r="B102" s="4" t="str">
        <f>IFERROR(__xludf.DUMMYFUNCTION("GOOGLETRANSLATE(A102,""tr"",""nl"")"),"instituut")</f>
        <v>instituut</v>
      </c>
    </row>
    <row r="103">
      <c r="A103" s="3" t="s">
        <v>103</v>
      </c>
      <c r="B103" s="4" t="str">
        <f>IFERROR(__xludf.DUMMYFUNCTION("GOOGLETRANSLATE(A103,""tr"",""nl"")"),"quotum")</f>
        <v>quotum</v>
      </c>
    </row>
    <row r="104">
      <c r="A104" s="3" t="s">
        <v>104</v>
      </c>
      <c r="B104" s="4" t="str">
        <f>IFERROR(__xludf.DUMMYFUNCTION("GOOGLETRANSLATE(A104,""tr"",""nl"")"),"Bipolair")</f>
        <v>Bipolair</v>
      </c>
    </row>
    <row r="105">
      <c r="A105" s="3" t="s">
        <v>105</v>
      </c>
      <c r="B105" s="4" t="str">
        <f>IFERROR(__xludf.DUMMYFUNCTION("GOOGLETRANSLATE(A105,""tr"",""nl"")"),"gynaecoloog")</f>
        <v>gynaecoloog</v>
      </c>
    </row>
    <row r="106">
      <c r="A106" s="3" t="s">
        <v>106</v>
      </c>
      <c r="B106" s="4" t="str">
        <f>IFERROR(__xludf.DUMMYFUNCTION("GOOGLETRANSLATE(A106,""tr"",""nl"")"),"cocktail")</f>
        <v>cocktail</v>
      </c>
    </row>
    <row r="107">
      <c r="A107" s="3" t="s">
        <v>107</v>
      </c>
      <c r="B107" s="4" t="str">
        <f>IFERROR(__xludf.DUMMYFUNCTION("GOOGLETRANSLATE(A107,""tr"",""nl"")"),"coupon")</f>
        <v>coupon</v>
      </c>
    </row>
    <row r="108">
      <c r="A108" s="3" t="s">
        <v>108</v>
      </c>
      <c r="B108" s="4" t="str">
        <f>IFERROR(__xludf.DUMMYFUNCTION("GOOGLETRANSLATE(A108,""tr"",""nl"")"),"Pitbull")</f>
        <v>Pitbull</v>
      </c>
    </row>
    <row r="109">
      <c r="A109" s="3" t="s">
        <v>109</v>
      </c>
      <c r="B109" s="4" t="str">
        <f>IFERROR(__xludf.DUMMYFUNCTION("GOOGLETRANSLATE(A109,""tr"",""nl"")"),"klif")</f>
        <v>klif</v>
      </c>
    </row>
    <row r="110">
      <c r="A110" s="3" t="s">
        <v>110</v>
      </c>
      <c r="B110" s="4" t="str">
        <f>IFERROR(__xludf.DUMMYFUNCTION("GOOGLETRANSLATE(A110,""tr"",""nl"")"),"borg")</f>
        <v>borg</v>
      </c>
    </row>
    <row r="111">
      <c r="A111" s="3" t="s">
        <v>111</v>
      </c>
      <c r="B111" s="4" t="str">
        <f>IFERROR(__xludf.DUMMYFUNCTION("GOOGLETRANSLATE(A111,""tr"",""nl"")"),"Ravijn")</f>
        <v>Ravijn</v>
      </c>
    </row>
    <row r="112">
      <c r="A112" s="3" t="s">
        <v>112</v>
      </c>
      <c r="B112" s="4" t="str">
        <f>IFERROR(__xludf.DUMMYFUNCTION("GOOGLETRANSLATE(A112,""tr"",""nl"")"),"trend")</f>
        <v>trend</v>
      </c>
    </row>
    <row r="113">
      <c r="A113" s="3" t="s">
        <v>113</v>
      </c>
      <c r="B113" s="4" t="str">
        <f>IFERROR(__xludf.DUMMYFUNCTION("GOOGLETRANSLATE(A113,""tr"",""nl"")"),"chronologisch")</f>
        <v>chronologisch</v>
      </c>
    </row>
    <row r="114">
      <c r="A114" s="3" t="s">
        <v>114</v>
      </c>
      <c r="B114" s="4" t="str">
        <f>IFERROR(__xludf.DUMMYFUNCTION("GOOGLETRANSLATE(A114,""tr"",""nl"")"),"oosters")</f>
        <v>oosters</v>
      </c>
    </row>
    <row r="115">
      <c r="A115" s="3" t="s">
        <v>115</v>
      </c>
      <c r="B115" s="4" t="str">
        <f>IFERROR(__xludf.DUMMYFUNCTION("GOOGLETRANSLATE(A115,""tr"",""nl"")"),"Tatoeëren")</f>
        <v>Tatoeëren</v>
      </c>
    </row>
    <row r="116">
      <c r="A116" s="3" t="s">
        <v>116</v>
      </c>
      <c r="B116" s="4" t="str">
        <f>IFERROR(__xludf.DUMMYFUNCTION("GOOGLETRANSLATE(A116,""tr"",""nl"")"),"Octopus")</f>
        <v>Octopus</v>
      </c>
    </row>
    <row r="117">
      <c r="A117" s="3" t="s">
        <v>117</v>
      </c>
      <c r="B117" s="4" t="str">
        <f>IFERROR(__xludf.DUMMYFUNCTION("GOOGLETRANSLATE(A117,""tr"",""nl"")"),"bus")</f>
        <v>bus</v>
      </c>
    </row>
    <row r="118">
      <c r="A118" s="3" t="s">
        <v>118</v>
      </c>
      <c r="B118" s="4" t="str">
        <f>IFERROR(__xludf.DUMMYFUNCTION("GOOGLETRANSLATE(A118,""tr"",""nl"")"),"tsunami")</f>
        <v>tsunami</v>
      </c>
    </row>
    <row r="119">
      <c r="A119" s="3" t="s">
        <v>119</v>
      </c>
      <c r="B119" s="4" t="str">
        <f>IFERROR(__xludf.DUMMYFUNCTION("GOOGLETRANSLATE(A119,""tr"",""nl"")"),"academicus")</f>
        <v>academicus</v>
      </c>
    </row>
    <row r="120">
      <c r="A120" s="3" t="s">
        <v>120</v>
      </c>
      <c r="B120" s="4" t="str">
        <f>IFERROR(__xludf.DUMMYFUNCTION("GOOGLETRANSLATE(A120,""tr"",""nl"")"),"garderobe")</f>
        <v>garderobe</v>
      </c>
    </row>
    <row r="121">
      <c r="A121" s="3" t="s">
        <v>121</v>
      </c>
      <c r="B121" s="4" t="str">
        <f>IFERROR(__xludf.DUMMYFUNCTION("GOOGLETRANSLATE(A121,""tr"",""nl"")"),"Promotie")</f>
        <v>Promotie</v>
      </c>
    </row>
    <row r="122">
      <c r="A122" s="3" t="s">
        <v>122</v>
      </c>
      <c r="B122" s="4" t="str">
        <f>IFERROR(__xludf.DUMMYFUNCTION("GOOGLETRANSLATE(A122,""tr"",""nl"")"),"abces")</f>
        <v>abces</v>
      </c>
    </row>
    <row r="123">
      <c r="A123" s="3" t="s">
        <v>123</v>
      </c>
      <c r="B123" s="4" t="str">
        <f>IFERROR(__xludf.DUMMYFUNCTION("GOOGLETRANSLATE(A123,""tr"",""nl"")"),"onderaannemer")</f>
        <v>onderaannemer</v>
      </c>
    </row>
    <row r="124">
      <c r="A124" s="3" t="s">
        <v>124</v>
      </c>
      <c r="B124" s="4" t="str">
        <f>IFERROR(__xludf.DUMMYFUNCTION("GOOGLETRANSLATE(A124,""tr"",""nl"")"),"handicap")</f>
        <v>handicap</v>
      </c>
    </row>
    <row r="125">
      <c r="A125" s="3" t="s">
        <v>125</v>
      </c>
      <c r="B125" s="4" t="str">
        <f>IFERROR(__xludf.DUMMYFUNCTION("GOOGLETRANSLATE(A125,""tr"",""nl"")"),"wisselkoers")</f>
        <v>wisselkoers</v>
      </c>
    </row>
    <row r="126">
      <c r="A126" s="3" t="s">
        <v>126</v>
      </c>
      <c r="B126" s="4" t="str">
        <f>IFERROR(__xludf.DUMMYFUNCTION("GOOGLETRANSLATE(A126,""tr"",""nl"")"),"binden")</f>
        <v>binden</v>
      </c>
    </row>
    <row r="127">
      <c r="A127" s="3" t="s">
        <v>127</v>
      </c>
      <c r="B127" s="4" t="str">
        <f>IFERROR(__xludf.DUMMYFUNCTION("GOOGLETRANSLATE(A127,""tr"",""nl"")"),"decorateur")</f>
        <v>decorateur</v>
      </c>
    </row>
    <row r="128">
      <c r="A128" s="3" t="s">
        <v>128</v>
      </c>
      <c r="B128" s="4" t="str">
        <f>IFERROR(__xludf.DUMMYFUNCTION("GOOGLETRANSLATE(A128,""tr"",""nl"")"),"centimeter")</f>
        <v>centimeter</v>
      </c>
    </row>
    <row r="129">
      <c r="A129" s="3" t="s">
        <v>129</v>
      </c>
      <c r="B129" s="4" t="str">
        <f>IFERROR(__xludf.DUMMYFUNCTION("GOOGLETRANSLATE(A129,""tr"",""nl"")"),"indirect")</f>
        <v>indirect</v>
      </c>
    </row>
    <row r="130">
      <c r="A130" s="3" t="s">
        <v>130</v>
      </c>
      <c r="B130" s="4" t="str">
        <f>IFERROR(__xludf.DUMMYFUNCTION("GOOGLETRANSLATE(A130,""tr"",""nl"")"),"veganistisch")</f>
        <v>veganistisch</v>
      </c>
    </row>
    <row r="131">
      <c r="A131" s="3" t="s">
        <v>131</v>
      </c>
      <c r="B131" s="4" t="str">
        <f>IFERROR(__xludf.DUMMYFUNCTION("GOOGLETRANSLATE(A131,""tr"",""nl"")"),"Weet hoe")</f>
        <v>Weet hoe</v>
      </c>
    </row>
    <row r="132">
      <c r="A132" s="3" t="s">
        <v>132</v>
      </c>
      <c r="B132" s="4" t="str">
        <f>IFERROR(__xludf.DUMMYFUNCTION("GOOGLETRANSLATE(A132,""tr"",""nl"")"),"Anatolië")</f>
        <v>Anatolië</v>
      </c>
    </row>
    <row r="133">
      <c r="A133" s="3" t="s">
        <v>133</v>
      </c>
      <c r="B133" s="4" t="str">
        <f>IFERROR(__xludf.DUMMYFUNCTION("GOOGLETRANSLATE(A133,""tr"",""nl"")"),"Grijs")</f>
        <v>Grijs</v>
      </c>
    </row>
    <row r="134">
      <c r="A134" s="3" t="s">
        <v>134</v>
      </c>
      <c r="B134" s="4" t="str">
        <f>IFERROR(__xludf.DUMMYFUNCTION("GOOGLETRANSLATE(A134,""tr"",""nl"")"),"weggeven")</f>
        <v>weggeven</v>
      </c>
    </row>
    <row r="135">
      <c r="A135" s="3" t="s">
        <v>135</v>
      </c>
      <c r="B135" s="4" t="str">
        <f>IFERROR(__xludf.DUMMYFUNCTION("GOOGLETRANSLATE(A135,""tr"",""nl"")"),"systemisch")</f>
        <v>systemisch</v>
      </c>
    </row>
    <row r="136">
      <c r="A136" s="3" t="s">
        <v>136</v>
      </c>
      <c r="B136" s="4" t="str">
        <f>IFERROR(__xludf.DUMMYFUNCTION("GOOGLETRANSLATE(A136,""tr"",""nl"")"),"radioactief")</f>
        <v>radioactief</v>
      </c>
    </row>
    <row r="137">
      <c r="A137" s="3" t="s">
        <v>137</v>
      </c>
      <c r="B137" s="4" t="str">
        <f>IFERROR(__xludf.DUMMYFUNCTION("GOOGLETRANSLATE(A137,""tr"",""nl"")"),"hypermetropisch")</f>
        <v>hypermetropisch</v>
      </c>
    </row>
    <row r="138">
      <c r="A138" s="3" t="s">
        <v>138</v>
      </c>
      <c r="B138" s="4" t="str">
        <f>IFERROR(__xludf.DUMMYFUNCTION("GOOGLETRANSLATE(A138,""tr"",""nl"")"),"deskundige")</f>
        <v>deskundige</v>
      </c>
    </row>
    <row r="139">
      <c r="A139" s="3" t="s">
        <v>139</v>
      </c>
      <c r="B139" s="4" t="str">
        <f>IFERROR(__xludf.DUMMYFUNCTION("GOOGLETRANSLATE(A139,""tr"",""nl"")"),"caravan")</f>
        <v>caravan</v>
      </c>
    </row>
    <row r="140">
      <c r="A140" s="3" t="s">
        <v>140</v>
      </c>
      <c r="B140" s="4" t="str">
        <f>IFERROR(__xludf.DUMMYFUNCTION("GOOGLETRANSLATE(A140,""tr"",""nl"")"),"barones")</f>
        <v>barones</v>
      </c>
    </row>
    <row r="141">
      <c r="A141" s="3" t="s">
        <v>141</v>
      </c>
      <c r="B141" s="4" t="str">
        <f>IFERROR(__xludf.DUMMYFUNCTION("GOOGLETRANSLATE(A141,""tr"",""nl"")"),"jasmijn")</f>
        <v>jasmijn</v>
      </c>
    </row>
    <row r="142">
      <c r="A142" s="3" t="s">
        <v>142</v>
      </c>
      <c r="B142" s="4" t="str">
        <f>IFERROR(__xludf.DUMMYFUNCTION("GOOGLETRANSLATE(A142,""tr"",""nl"")"),"capaciteit")</f>
        <v>capaciteit</v>
      </c>
    </row>
    <row r="143">
      <c r="A143" s="3" t="s">
        <v>143</v>
      </c>
      <c r="B143" s="4" t="str">
        <f>IFERROR(__xludf.DUMMYFUNCTION("GOOGLETRANSLATE(A143,""tr"",""nl"")"),"telegraaf")</f>
        <v>telegraaf</v>
      </c>
    </row>
    <row r="144">
      <c r="A144" s="3" t="s">
        <v>144</v>
      </c>
      <c r="B144" s="4" t="str">
        <f>IFERROR(__xludf.DUMMYFUNCTION("GOOGLETRANSLATE(A144,""tr"",""nl"")"),"reflector")</f>
        <v>reflector</v>
      </c>
    </row>
    <row r="145">
      <c r="A145" s="3" t="s">
        <v>145</v>
      </c>
      <c r="B145" s="4" t="str">
        <f>IFERROR(__xludf.DUMMYFUNCTION("GOOGLETRANSLATE(A145,""tr"",""nl"")"),"synergie")</f>
        <v>synergie</v>
      </c>
    </row>
    <row r="146">
      <c r="A146" s="3" t="s">
        <v>146</v>
      </c>
      <c r="B146" s="4" t="str">
        <f>IFERROR(__xludf.DUMMYFUNCTION("GOOGLETRANSLATE(A146,""tr"",""nl"")"),"voorspoed")</f>
        <v>voorspoed</v>
      </c>
    </row>
    <row r="147">
      <c r="A147" s="3" t="s">
        <v>147</v>
      </c>
      <c r="B147" s="4" t="str">
        <f>IFERROR(__xludf.DUMMYFUNCTION("GOOGLETRANSLATE(A147,""tr"",""nl"")"),"huur")</f>
        <v>huur</v>
      </c>
    </row>
    <row r="148">
      <c r="A148" s="3" t="s">
        <v>148</v>
      </c>
      <c r="B148" s="4" t="str">
        <f>IFERROR(__xludf.DUMMYFUNCTION("GOOGLETRANSLATE(A148,""tr"",""nl"")"),"intellectueel")</f>
        <v>intellectueel</v>
      </c>
    </row>
    <row r="149">
      <c r="A149" s="3" t="s">
        <v>149</v>
      </c>
      <c r="B149" s="4" t="str">
        <f>IFERROR(__xludf.DUMMYFUNCTION("GOOGLETRANSLATE(A149,""tr"",""nl"")"),"demografie")</f>
        <v>demografie</v>
      </c>
    </row>
    <row r="150">
      <c r="A150" s="3" t="s">
        <v>150</v>
      </c>
      <c r="B150" s="4" t="str">
        <f>IFERROR(__xludf.DUMMYFUNCTION("GOOGLETRANSLATE(A150,""tr"",""nl"")"),"type")</f>
        <v>type</v>
      </c>
    </row>
    <row r="151">
      <c r="A151" s="3" t="s">
        <v>151</v>
      </c>
      <c r="B151" s="4" t="str">
        <f>IFERROR(__xludf.DUMMYFUNCTION("GOOGLETRANSLATE(A151,""tr"",""nl"")"),"aansluiting")</f>
        <v>aansluiting</v>
      </c>
    </row>
    <row r="152">
      <c r="A152" s="3" t="s">
        <v>152</v>
      </c>
      <c r="B152" s="4" t="str">
        <f>IFERROR(__xludf.DUMMYFUNCTION("GOOGLETRANSLATE(A152,""tr"",""nl"")"),"gestabiliseerd")</f>
        <v>gestabiliseerd</v>
      </c>
    </row>
    <row r="153">
      <c r="A153" s="3" t="s">
        <v>153</v>
      </c>
      <c r="B153" s="4" t="str">
        <f>IFERROR(__xludf.DUMMYFUNCTION("GOOGLETRANSLATE(A153,""tr"",""nl"")"),"aperitief")</f>
        <v>aperitief</v>
      </c>
    </row>
    <row r="154">
      <c r="A154" s="3" t="s">
        <v>154</v>
      </c>
      <c r="B154" s="4" t="str">
        <f>IFERROR(__xludf.DUMMYFUNCTION("GOOGLETRANSLATE(A154,""tr"",""nl"")"),"piercing")</f>
        <v>piercing</v>
      </c>
    </row>
    <row r="155">
      <c r="A155" s="3" t="s">
        <v>155</v>
      </c>
      <c r="B155" s="4" t="str">
        <f>IFERROR(__xludf.DUMMYFUNCTION("GOOGLETRANSLATE(A155,""tr"",""nl"")"),"extreem")</f>
        <v>extreem</v>
      </c>
    </row>
    <row r="156">
      <c r="A156" s="3" t="s">
        <v>156</v>
      </c>
      <c r="B156" s="4" t="str">
        <f>IFERROR(__xludf.DUMMYFUNCTION("GOOGLETRANSLATE(A156,""tr"",""nl"")"),"room")</f>
        <v>room</v>
      </c>
    </row>
    <row r="157">
      <c r="A157" s="3" t="s">
        <v>157</v>
      </c>
      <c r="B157" s="4" t="str">
        <f>IFERROR(__xludf.DUMMYFUNCTION("GOOGLETRANSLATE(A157,""tr"",""nl"")"),"motor")</f>
        <v>motor</v>
      </c>
    </row>
    <row r="158">
      <c r="A158" s="3" t="s">
        <v>158</v>
      </c>
      <c r="B158" s="4" t="str">
        <f>IFERROR(__xludf.DUMMYFUNCTION("GOOGLETRANSLATE(A158,""tr"",""nl"")"),"analoog")</f>
        <v>analoog</v>
      </c>
    </row>
    <row r="159">
      <c r="A159" s="3" t="s">
        <v>159</v>
      </c>
      <c r="B159" s="4" t="str">
        <f>IFERROR(__xludf.DUMMYFUNCTION("GOOGLETRANSLATE(A159,""tr"",""nl"")"),"resetten")</f>
        <v>resetten</v>
      </c>
    </row>
    <row r="160">
      <c r="A160" s="3" t="s">
        <v>160</v>
      </c>
      <c r="B160" s="4" t="str">
        <f>IFERROR(__xludf.DUMMYFUNCTION("GOOGLETRANSLATE(A160,""tr"",""nl"")"),"microfoon")</f>
        <v>microfoon</v>
      </c>
    </row>
    <row r="161">
      <c r="A161" s="3" t="s">
        <v>161</v>
      </c>
      <c r="B161" s="4" t="str">
        <f>IFERROR(__xludf.DUMMYFUNCTION("GOOGLETRANSLATE(A161,""tr"",""nl"")"),"ergonomie")</f>
        <v>ergonomie</v>
      </c>
    </row>
    <row r="162">
      <c r="A162" s="3" t="s">
        <v>162</v>
      </c>
      <c r="B162" s="4" t="str">
        <f>IFERROR(__xludf.DUMMYFUNCTION("GOOGLETRANSLATE(A162,""tr"",""nl"")"),"psychiater")</f>
        <v>psychiater</v>
      </c>
    </row>
    <row r="163">
      <c r="A163" s="3" t="s">
        <v>163</v>
      </c>
      <c r="B163" s="4" t="str">
        <f>IFERROR(__xludf.DUMMYFUNCTION("GOOGLETRANSLATE(A163,""tr"",""nl"")"),"beheerder")</f>
        <v>beheerder</v>
      </c>
    </row>
    <row r="164">
      <c r="A164" s="3" t="s">
        <v>164</v>
      </c>
      <c r="B164" s="4" t="str">
        <f>IFERROR(__xludf.DUMMYFUNCTION("GOOGLETRANSLATE(A164,""tr"",""nl"")"),"net zo")</f>
        <v>net zo</v>
      </c>
    </row>
    <row r="165">
      <c r="A165" s="3" t="s">
        <v>165</v>
      </c>
      <c r="B165" s="4" t="str">
        <f>IFERROR(__xludf.DUMMYFUNCTION("GOOGLETRANSLATE(A165,""tr"",""nl"")"),"energie")</f>
        <v>energie</v>
      </c>
    </row>
    <row r="166">
      <c r="A166" s="3" t="s">
        <v>166</v>
      </c>
      <c r="B166" s="4" t="str">
        <f>IFERROR(__xludf.DUMMYFUNCTION("GOOGLETRANSLATE(A166,""tr"",""nl"")"),"beugels")</f>
        <v>beugels</v>
      </c>
    </row>
    <row r="167">
      <c r="A167" s="3" t="s">
        <v>167</v>
      </c>
      <c r="B167" s="4" t="str">
        <f>IFERROR(__xludf.DUMMYFUNCTION("GOOGLETRANSLATE(A167,""tr"",""nl"")"),"afstemming")</f>
        <v>afstemming</v>
      </c>
    </row>
    <row r="168">
      <c r="A168" s="3" t="s">
        <v>168</v>
      </c>
      <c r="B168" s="4" t="str">
        <f>IFERROR(__xludf.DUMMYFUNCTION("GOOGLETRANSLATE(A168,""tr"",""nl"")"),"classificatie")</f>
        <v>classificatie</v>
      </c>
    </row>
    <row r="169">
      <c r="A169" s="3" t="s">
        <v>169</v>
      </c>
      <c r="B169" s="4" t="str">
        <f>IFERROR(__xludf.DUMMYFUNCTION("GOOGLETRANSLATE(A169,""tr"",""nl"")"),"technologisch")</f>
        <v>technologisch</v>
      </c>
    </row>
    <row r="170">
      <c r="A170" s="3" t="s">
        <v>170</v>
      </c>
      <c r="B170" s="4" t="str">
        <f>IFERROR(__xludf.DUMMYFUNCTION("GOOGLETRANSLATE(A170,""tr"",""nl"")"),"neon-")</f>
        <v>neon-</v>
      </c>
    </row>
    <row r="171">
      <c r="A171" s="3" t="s">
        <v>171</v>
      </c>
      <c r="B171" s="4" t="str">
        <f>IFERROR(__xludf.DUMMYFUNCTION("GOOGLETRANSLATE(A171,""tr"",""nl"")"),"turkoois")</f>
        <v>turkoois</v>
      </c>
    </row>
    <row r="172">
      <c r="A172" s="3" t="s">
        <v>172</v>
      </c>
      <c r="B172" s="4" t="str">
        <f>IFERROR(__xludf.DUMMYFUNCTION("GOOGLETRANSLATE(A172,""tr"",""nl"")"),"jas")</f>
        <v>jas</v>
      </c>
    </row>
    <row r="173">
      <c r="A173" s="3" t="s">
        <v>173</v>
      </c>
      <c r="B173" s="4" t="str">
        <f>IFERROR(__xludf.DUMMYFUNCTION("GOOGLETRANSLATE(A173,""tr"",""nl"")"),"subsidie")</f>
        <v>subsidie</v>
      </c>
    </row>
    <row r="174">
      <c r="A174" s="3" t="s">
        <v>174</v>
      </c>
      <c r="B174" s="4" t="str">
        <f>IFERROR(__xludf.DUMMYFUNCTION("GOOGLETRANSLATE(A174,""tr"",""nl"")"),"pert")</f>
        <v>pert</v>
      </c>
    </row>
    <row r="175">
      <c r="A175" s="3" t="s">
        <v>175</v>
      </c>
      <c r="B175" s="4" t="str">
        <f>IFERROR(__xludf.DUMMYFUNCTION("GOOGLETRANSLATE(A175,""tr"",""nl"")"),"luxe")</f>
        <v>luxe</v>
      </c>
    </row>
    <row r="176">
      <c r="A176" s="3" t="s">
        <v>176</v>
      </c>
      <c r="B176" s="4" t="str">
        <f>IFERROR(__xludf.DUMMYFUNCTION("GOOGLETRANSLATE(A176,""tr"",""nl"")"),"Stempel")</f>
        <v>Stempel</v>
      </c>
    </row>
    <row r="177">
      <c r="A177" s="3" t="s">
        <v>177</v>
      </c>
      <c r="B177" s="4" t="str">
        <f>IFERROR(__xludf.DUMMYFUNCTION("GOOGLETRANSLATE(A177,""tr"",""nl"")"),"pizza")</f>
        <v>pizza</v>
      </c>
    </row>
    <row r="178">
      <c r="A178" s="3" t="s">
        <v>178</v>
      </c>
      <c r="B178" s="4" t="str">
        <f>IFERROR(__xludf.DUMMYFUNCTION("GOOGLETRANSLATE(A178,""tr"",""nl"")"),"capsule")</f>
        <v>capsule</v>
      </c>
    </row>
    <row r="179">
      <c r="A179" s="3" t="s">
        <v>179</v>
      </c>
      <c r="B179" s="4" t="str">
        <f>IFERROR(__xludf.DUMMYFUNCTION("GOOGLETRANSLATE(A179,""tr"",""nl"")"),"locomotief")</f>
        <v>locomotief</v>
      </c>
    </row>
    <row r="180">
      <c r="A180" s="3" t="s">
        <v>180</v>
      </c>
      <c r="B180" s="4" t="str">
        <f>IFERROR(__xludf.DUMMYFUNCTION("GOOGLETRANSLATE(A180,""tr"",""nl"")"),"senaat")</f>
        <v>senaat</v>
      </c>
    </row>
    <row r="181">
      <c r="A181" s="3" t="s">
        <v>181</v>
      </c>
      <c r="B181" s="4" t="str">
        <f>IFERROR(__xludf.DUMMYFUNCTION("GOOGLETRANSLATE(A181,""tr"",""nl"")"),"bluffen")</f>
        <v>bluffen</v>
      </c>
    </row>
    <row r="182">
      <c r="A182" s="3" t="s">
        <v>182</v>
      </c>
      <c r="B182" s="4" t="str">
        <f>IFERROR(__xludf.DUMMYFUNCTION("GOOGLETRANSLATE(A182,""tr"",""nl"")"),"opleiding")</f>
        <v>opleiding</v>
      </c>
    </row>
    <row r="183">
      <c r="A183" s="3" t="s">
        <v>183</v>
      </c>
      <c r="B183" s="4" t="str">
        <f>IFERROR(__xludf.DUMMYFUNCTION("GOOGLETRANSLATE(A183,""tr"",""nl"")"),"Utopia")</f>
        <v>Utopia</v>
      </c>
    </row>
    <row r="184">
      <c r="A184" s="3" t="s">
        <v>184</v>
      </c>
      <c r="B184" s="4" t="str">
        <f>IFERROR(__xludf.DUMMYFUNCTION("GOOGLETRANSLATE(A184,""tr"",""nl"")"),"technologie")</f>
        <v>technologie</v>
      </c>
    </row>
    <row r="185">
      <c r="A185" s="3" t="s">
        <v>185</v>
      </c>
      <c r="B185" s="4" t="str">
        <f>IFERROR(__xludf.DUMMYFUNCTION("GOOGLETRANSLATE(A185,""tr"",""nl"")"),"guerrilla")</f>
        <v>guerrilla</v>
      </c>
    </row>
    <row r="186">
      <c r="A186" s="3" t="s">
        <v>186</v>
      </c>
      <c r="B186" s="4" t="str">
        <f>IFERROR(__xludf.DUMMYFUNCTION("GOOGLETRANSLATE(A186,""tr"",""nl"")"),"avondjurk")</f>
        <v>avondjurk</v>
      </c>
    </row>
    <row r="187">
      <c r="A187" s="3" t="s">
        <v>187</v>
      </c>
      <c r="B187" s="4" t="str">
        <f>IFERROR(__xludf.DUMMYFUNCTION("GOOGLETRANSLATE(A187,""tr"",""nl"")"),"borstbeeld")</f>
        <v>borstbeeld</v>
      </c>
    </row>
    <row r="188">
      <c r="A188" s="3" t="s">
        <v>188</v>
      </c>
      <c r="B188" s="4" t="str">
        <f>IFERROR(__xludf.DUMMYFUNCTION("GOOGLETRANSLATE(A188,""tr"",""nl"")"),"circulatie")</f>
        <v>circulatie</v>
      </c>
    </row>
    <row r="189">
      <c r="A189" s="3" t="s">
        <v>189</v>
      </c>
      <c r="B189" s="4" t="str">
        <f>IFERROR(__xludf.DUMMYFUNCTION("GOOGLETRANSLATE(A189,""tr"",""nl"")"),"populair")</f>
        <v>populair</v>
      </c>
    </row>
    <row r="190">
      <c r="A190" s="3" t="s">
        <v>190</v>
      </c>
      <c r="B190" s="4" t="str">
        <f>IFERROR(__xludf.DUMMYFUNCTION("GOOGLETRANSLATE(A190,""tr"",""nl"")"),"fiets")</f>
        <v>fiets</v>
      </c>
    </row>
    <row r="191">
      <c r="A191" s="3" t="s">
        <v>191</v>
      </c>
      <c r="B191" s="4" t="str">
        <f>IFERROR(__xludf.DUMMYFUNCTION("GOOGLETRANSLATE(A191,""tr"",""nl"")"),"distributeur")</f>
        <v>distributeur</v>
      </c>
    </row>
    <row r="192">
      <c r="A192" s="3" t="s">
        <v>192</v>
      </c>
      <c r="B192" s="4" t="str">
        <f>IFERROR(__xludf.DUMMYFUNCTION("GOOGLETRANSLATE(A192,""tr"",""nl"")"),"caravan")</f>
        <v>caravan</v>
      </c>
    </row>
    <row r="193">
      <c r="A193" s="3" t="s">
        <v>193</v>
      </c>
      <c r="B193" s="4" t="str">
        <f>IFERROR(__xludf.DUMMYFUNCTION("GOOGLETRANSLATE(A193,""tr"",""nl"")"),"garnituur")</f>
        <v>garnituur</v>
      </c>
    </row>
    <row r="194">
      <c r="A194" s="3" t="s">
        <v>194</v>
      </c>
      <c r="B194" s="4" t="str">
        <f>IFERROR(__xludf.DUMMYFUNCTION("GOOGLETRANSLATE(A194,""tr"",""nl"")"),"balie")</f>
        <v>balie</v>
      </c>
    </row>
    <row r="195">
      <c r="A195" s="3" t="s">
        <v>195</v>
      </c>
      <c r="B195" s="4" t="str">
        <f>IFERROR(__xludf.DUMMYFUNCTION("GOOGLETRANSLATE(A195,""tr"",""nl"")"),"model-")</f>
        <v>model-</v>
      </c>
    </row>
    <row r="196">
      <c r="A196" s="3" t="s">
        <v>196</v>
      </c>
      <c r="B196" s="4" t="str">
        <f>IFERROR(__xludf.DUMMYFUNCTION("GOOGLETRANSLATE(A196,""tr"",""nl"")"),"fossiel")</f>
        <v>fossiel</v>
      </c>
    </row>
    <row r="197">
      <c r="A197" s="3" t="s">
        <v>197</v>
      </c>
      <c r="B197" s="4" t="str">
        <f>IFERROR(__xludf.DUMMYFUNCTION("GOOGLETRANSLATE(A197,""tr"",""nl"")"),"Matrix")</f>
        <v>Matrix</v>
      </c>
    </row>
    <row r="198">
      <c r="A198" s="3" t="s">
        <v>198</v>
      </c>
      <c r="B198" s="4" t="str">
        <f>IFERROR(__xludf.DUMMYFUNCTION("GOOGLETRANSLATE(A198,""tr"",""nl"")"),"bad")</f>
        <v>bad</v>
      </c>
    </row>
    <row r="199">
      <c r="A199" s="3" t="s">
        <v>199</v>
      </c>
      <c r="B199" s="4" t="str">
        <f>IFERROR(__xludf.DUMMYFUNCTION("GOOGLETRANSLATE(A199,""tr"",""nl"")"),"digitaal")</f>
        <v>digitaal</v>
      </c>
    </row>
    <row r="200">
      <c r="A200" s="3" t="s">
        <v>200</v>
      </c>
      <c r="B200" s="4" t="str">
        <f>IFERROR(__xludf.DUMMYFUNCTION("GOOGLETRANSLATE(A200,""tr"",""nl"")"),"centraal")</f>
        <v>centraal</v>
      </c>
    </row>
    <row r="201">
      <c r="A201" s="3" t="s">
        <v>201</v>
      </c>
      <c r="B201" s="4" t="str">
        <f>IFERROR(__xludf.DUMMYFUNCTION("GOOGLETRANSLATE(A201,""tr"",""nl"")"),"Kapper")</f>
        <v>Kapper</v>
      </c>
    </row>
    <row r="202">
      <c r="A202" s="3" t="s">
        <v>202</v>
      </c>
      <c r="B202" s="4" t="str">
        <f>IFERROR(__xludf.DUMMYFUNCTION("GOOGLETRANSLATE(A202,""tr"",""nl"")"),"surfen")</f>
        <v>surfen</v>
      </c>
    </row>
    <row r="203">
      <c r="A203" s="3" t="s">
        <v>203</v>
      </c>
      <c r="B203" s="4" t="str">
        <f>IFERROR(__xludf.DUMMYFUNCTION("GOOGLETRANSLATE(A203,""tr"",""nl"")"),"komedie")</f>
        <v>komedie</v>
      </c>
    </row>
    <row r="204">
      <c r="A204" s="3" t="s">
        <v>204</v>
      </c>
      <c r="B204" s="4" t="str">
        <f>IFERROR(__xludf.DUMMYFUNCTION("GOOGLETRANSLATE(A204,""tr"",""nl"")"),"prothese")</f>
        <v>prothese</v>
      </c>
    </row>
    <row r="205">
      <c r="A205" s="3" t="s">
        <v>205</v>
      </c>
      <c r="B205" s="4" t="str">
        <f>IFERROR(__xludf.DUMMYFUNCTION("GOOGLETRANSLATE(A205,""tr"",""nl"")"),"makelaar")</f>
        <v>makelaar</v>
      </c>
    </row>
    <row r="206">
      <c r="A206" s="3" t="s">
        <v>206</v>
      </c>
      <c r="B206" s="4" t="str">
        <f>IFERROR(__xludf.DUMMYFUNCTION("GOOGLETRANSLATE(A206,""tr"",""nl"")"),"hervorming")</f>
        <v>hervorming</v>
      </c>
    </row>
    <row r="207">
      <c r="A207" s="3" t="s">
        <v>207</v>
      </c>
      <c r="B207" s="4" t="str">
        <f>IFERROR(__xludf.DUMMYFUNCTION("GOOGLETRANSLATE(A207,""tr"",""nl"")"),"cellulose")</f>
        <v>cellulose</v>
      </c>
    </row>
    <row r="208">
      <c r="A208" s="3" t="s">
        <v>208</v>
      </c>
      <c r="B208" s="4" t="str">
        <f>IFERROR(__xludf.DUMMYFUNCTION("GOOGLETRANSLATE(A208,""tr"",""nl"")"),"trommelstok")</f>
        <v>trommelstok</v>
      </c>
    </row>
    <row r="209">
      <c r="A209" s="3" t="s">
        <v>209</v>
      </c>
      <c r="B209" s="4" t="str">
        <f>IFERROR(__xludf.DUMMYFUNCTION("GOOGLETRANSLATE(A209,""tr"",""nl"")"),"Luik")</f>
        <v>Luik</v>
      </c>
    </row>
    <row r="210">
      <c r="A210" s="3" t="s">
        <v>210</v>
      </c>
      <c r="B210" s="4" t="str">
        <f>IFERROR(__xludf.DUMMYFUNCTION("GOOGLETRANSLATE(A210,""tr"",""nl"")"),"keizer")</f>
        <v>keizer</v>
      </c>
    </row>
    <row r="211">
      <c r="A211" s="3" t="s">
        <v>211</v>
      </c>
      <c r="B211" s="4" t="str">
        <f>IFERROR(__xludf.DUMMYFUNCTION("GOOGLETRANSLATE(A211,""tr"",""nl"")"),"Bloedarmoede")</f>
        <v>Bloedarmoede</v>
      </c>
    </row>
    <row r="212">
      <c r="A212" s="3" t="s">
        <v>212</v>
      </c>
      <c r="B212" s="4" t="str">
        <f>IFERROR(__xludf.DUMMYFUNCTION("GOOGLETRANSLATE(A212,""tr"",""nl"")"),"ketting")</f>
        <v>ketting</v>
      </c>
    </row>
    <row r="213">
      <c r="A213" s="3" t="s">
        <v>213</v>
      </c>
      <c r="B213" s="4" t="str">
        <f>IFERROR(__xludf.DUMMYFUNCTION("GOOGLETRANSLATE(A213,""tr"",""nl"")"),"Decathlon")</f>
        <v>Decathlon</v>
      </c>
    </row>
    <row r="214">
      <c r="A214" s="3" t="s">
        <v>214</v>
      </c>
      <c r="B214" s="4" t="str">
        <f>IFERROR(__xludf.DUMMYFUNCTION("GOOGLETRANSLATE(A214,""tr"",""nl"")"),"Matrix")</f>
        <v>Matrix</v>
      </c>
    </row>
    <row r="215">
      <c r="A215" s="3" t="s">
        <v>215</v>
      </c>
      <c r="B215" s="4" t="str">
        <f>IFERROR(__xludf.DUMMYFUNCTION("GOOGLETRANSLATE(A215,""tr"",""nl"")"),"farmacologie")</f>
        <v>farmacologie</v>
      </c>
    </row>
    <row r="216">
      <c r="A216" s="3" t="s">
        <v>216</v>
      </c>
      <c r="B216" s="4" t="str">
        <f>IFERROR(__xludf.DUMMYFUNCTION("GOOGLETRANSLATE(A216,""tr"",""nl"")"),"X -Ray")</f>
        <v>X -Ray</v>
      </c>
    </row>
    <row r="217">
      <c r="A217" s="3" t="s">
        <v>217</v>
      </c>
      <c r="B217" s="4" t="str">
        <f>IFERROR(__xludf.DUMMYFUNCTION("GOOGLETRANSLATE(A217,""tr"",""nl"")"),"fax")</f>
        <v>fax</v>
      </c>
    </row>
    <row r="218">
      <c r="A218" s="3" t="s">
        <v>218</v>
      </c>
      <c r="B218" s="4" t="str">
        <f>IFERROR(__xludf.DUMMYFUNCTION("GOOGLETRANSLATE(A218,""tr"",""nl"")"),"verbannen")</f>
        <v>verbannen</v>
      </c>
    </row>
    <row r="219">
      <c r="A219" s="3" t="s">
        <v>219</v>
      </c>
      <c r="B219" s="4" t="str">
        <f>IFERROR(__xludf.DUMMYFUNCTION("GOOGLETRANSLATE(A219,""tr"",""nl"")"),"eeuw")</f>
        <v>eeuw</v>
      </c>
    </row>
    <row r="220">
      <c r="A220" s="3" t="s">
        <v>220</v>
      </c>
      <c r="B220" s="4" t="str">
        <f>IFERROR(__xludf.DUMMYFUNCTION("GOOGLETRANSLATE(A220,""tr"",""nl"")"),"palet")</f>
        <v>palet</v>
      </c>
    </row>
    <row r="221">
      <c r="A221" s="3" t="s">
        <v>221</v>
      </c>
      <c r="B221" s="4" t="str">
        <f>IFERROR(__xludf.DUMMYFUNCTION("GOOGLETRANSLATE(A221,""tr"",""nl"")"),"elektron")</f>
        <v>elektron</v>
      </c>
    </row>
    <row r="222">
      <c r="A222" s="3" t="s">
        <v>222</v>
      </c>
      <c r="B222" s="4" t="str">
        <f>IFERROR(__xludf.DUMMYFUNCTION("GOOGLETRANSLATE(A222,""tr"",""nl"")"),"glycerine")</f>
        <v>glycerine</v>
      </c>
    </row>
    <row r="223">
      <c r="A223" s="3" t="s">
        <v>223</v>
      </c>
      <c r="B223" s="4" t="str">
        <f>IFERROR(__xludf.DUMMYFUNCTION("GOOGLETRANSLATE(A223,""tr"",""nl"")"),"dominant")</f>
        <v>dominant</v>
      </c>
    </row>
    <row r="224">
      <c r="A224" s="3" t="s">
        <v>224</v>
      </c>
      <c r="B224" s="4" t="str">
        <f>IFERROR(__xludf.DUMMYFUNCTION("GOOGLETRANSLATE(A224,""tr"",""nl"")"),"macro-")</f>
        <v>macro-</v>
      </c>
    </row>
    <row r="225">
      <c r="A225" s="3" t="s">
        <v>225</v>
      </c>
      <c r="B225" s="4" t="str">
        <f>IFERROR(__xludf.DUMMYFUNCTION("GOOGLETRANSLATE(A225,""tr"",""nl"")"),"spiraal")</f>
        <v>spiraal</v>
      </c>
    </row>
    <row r="226">
      <c r="A226" s="3" t="s">
        <v>226</v>
      </c>
      <c r="B226" s="4" t="str">
        <f>IFERROR(__xludf.DUMMYFUNCTION("GOOGLETRANSLATE(A226,""tr"",""nl"")"),"hypotenuse")</f>
        <v>hypotenuse</v>
      </c>
    </row>
    <row r="227">
      <c r="A227" s="3" t="s">
        <v>227</v>
      </c>
      <c r="B227" s="4" t="str">
        <f>IFERROR(__xludf.DUMMYFUNCTION("GOOGLETRANSLATE(A227,""tr"",""nl"")"),"kubus")</f>
        <v>kubus</v>
      </c>
    </row>
    <row r="228">
      <c r="A228" s="3" t="s">
        <v>228</v>
      </c>
      <c r="B228" s="4" t="str">
        <f>IFERROR(__xludf.DUMMYFUNCTION("GOOGLETRANSLATE(A228,""tr"",""nl"")"),"steak")</f>
        <v>steak</v>
      </c>
    </row>
    <row r="229">
      <c r="A229" s="3" t="s">
        <v>229</v>
      </c>
      <c r="B229" s="4" t="str">
        <f>IFERROR(__xludf.DUMMYFUNCTION("GOOGLETRANSLATE(A229,""tr"",""nl"")"),"advocaat")</f>
        <v>advocaat</v>
      </c>
    </row>
    <row r="230">
      <c r="A230" s="3" t="s">
        <v>230</v>
      </c>
      <c r="B230" s="4" t="str">
        <f>IFERROR(__xludf.DUMMYFUNCTION("GOOGLETRANSLATE(A230,""tr"",""nl"")"),"natriumcarbonaat")</f>
        <v>natriumcarbonaat</v>
      </c>
    </row>
    <row r="231">
      <c r="A231" s="3" t="s">
        <v>231</v>
      </c>
      <c r="B231" s="4" t="str">
        <f>IFERROR(__xludf.DUMMYFUNCTION("GOOGLETRANSLATE(A231,""tr"",""nl"")"),"dans")</f>
        <v>dans</v>
      </c>
    </row>
    <row r="232">
      <c r="A232" s="3" t="s">
        <v>232</v>
      </c>
      <c r="B232" s="4" t="str">
        <f>IFERROR(__xludf.DUMMYFUNCTION("GOOGLETRANSLATE(A232,""tr"",""nl"")"),"niveau")</f>
        <v>niveau</v>
      </c>
    </row>
    <row r="233">
      <c r="A233" s="3" t="s">
        <v>233</v>
      </c>
      <c r="B233" s="4" t="str">
        <f>IFERROR(__xludf.DUMMYFUNCTION("GOOGLETRANSLATE(A233,""tr"",""nl"")"),"decoder")</f>
        <v>decoder</v>
      </c>
    </row>
    <row r="234">
      <c r="A234" s="3" t="s">
        <v>234</v>
      </c>
      <c r="B234" s="4" t="str">
        <f>IFERROR(__xludf.DUMMYFUNCTION("GOOGLETRANSLATE(A234,""tr"",""nl"")"),"pasteur")</f>
        <v>pasteur</v>
      </c>
    </row>
    <row r="235">
      <c r="A235" s="3" t="s">
        <v>235</v>
      </c>
      <c r="B235" s="4" t="str">
        <f>IFERROR(__xludf.DUMMYFUNCTION("GOOGLETRANSLATE(A235,""tr"",""nl"")"),"thermostaat")</f>
        <v>thermostaat</v>
      </c>
    </row>
    <row r="236">
      <c r="A236" s="3" t="s">
        <v>236</v>
      </c>
      <c r="B236" s="4" t="str">
        <f>IFERROR(__xludf.DUMMYFUNCTION("GOOGLETRANSLATE(A236,""tr"",""nl"")"),"paspoort")</f>
        <v>paspoort</v>
      </c>
    </row>
    <row r="237">
      <c r="A237" s="3" t="s">
        <v>237</v>
      </c>
      <c r="B237" s="4" t="str">
        <f>IFERROR(__xludf.DUMMYFUNCTION("GOOGLETRANSLATE(A237,""tr"",""nl"")"),"centimeter")</f>
        <v>centimeter</v>
      </c>
    </row>
    <row r="238">
      <c r="A238" s="3" t="s">
        <v>238</v>
      </c>
      <c r="B238" s="4" t="str">
        <f>IFERROR(__xludf.DUMMYFUNCTION("GOOGLETRANSLATE(A238,""tr"",""nl"")"),"Anatolië")</f>
        <v>Anatolië</v>
      </c>
    </row>
    <row r="239">
      <c r="A239" s="3" t="s">
        <v>239</v>
      </c>
      <c r="B239" s="4" t="str">
        <f>IFERROR(__xludf.DUMMYFUNCTION("GOOGLETRANSLATE(A239,""tr"",""nl"")"),"industrie")</f>
        <v>industrie</v>
      </c>
    </row>
    <row r="240">
      <c r="A240" s="3" t="s">
        <v>240</v>
      </c>
      <c r="B240" s="4" t="str">
        <f>IFERROR(__xludf.DUMMYFUNCTION("GOOGLETRANSLATE(A240,""tr"",""nl"")"),"referendum")</f>
        <v>referendum</v>
      </c>
    </row>
    <row r="241">
      <c r="A241" s="3" t="s">
        <v>241</v>
      </c>
      <c r="B241" s="4" t="str">
        <f>IFERROR(__xludf.DUMMYFUNCTION("GOOGLETRANSLATE(A241,""tr"",""nl"")"),"premie")</f>
        <v>premie</v>
      </c>
    </row>
    <row r="242">
      <c r="A242" s="3" t="s">
        <v>242</v>
      </c>
      <c r="B242" s="4" t="str">
        <f>IFERROR(__xludf.DUMMYFUNCTION("GOOGLETRANSLATE(A242,""tr"",""nl"")"),"quotum")</f>
        <v>quotum</v>
      </c>
    </row>
    <row r="243">
      <c r="A243" s="3" t="s">
        <v>243</v>
      </c>
      <c r="B243" s="4" t="str">
        <f>IFERROR(__xludf.DUMMYFUNCTION("GOOGLETRANSLATE(A243,""tr"",""nl"")"),"menu")</f>
        <v>menu</v>
      </c>
    </row>
    <row r="244">
      <c r="A244" s="3" t="s">
        <v>244</v>
      </c>
      <c r="B244" s="4" t="str">
        <f>IFERROR(__xludf.DUMMYFUNCTION("GOOGLETRANSLATE(A244,""tr"",""nl"")"),"seismisch")</f>
        <v>seismisch</v>
      </c>
    </row>
    <row r="245">
      <c r="A245" s="3" t="s">
        <v>245</v>
      </c>
      <c r="B245" s="4" t="str">
        <f>IFERROR(__xludf.DUMMYFUNCTION("GOOGLETRANSLATE(A245,""tr"",""nl"")"),"zombie")</f>
        <v>zombie</v>
      </c>
    </row>
    <row r="246">
      <c r="A246" s="3" t="s">
        <v>246</v>
      </c>
      <c r="B246" s="4" t="str">
        <f>IFERROR(__xludf.DUMMYFUNCTION("GOOGLETRANSLATE(A246,""tr"",""nl"")"),"perceel")</f>
        <v>perceel</v>
      </c>
    </row>
    <row r="247">
      <c r="A247" s="3" t="s">
        <v>247</v>
      </c>
      <c r="B247" s="4" t="str">
        <f>IFERROR(__xludf.DUMMYFUNCTION("GOOGLETRANSLATE(A247,""tr"",""nl"")"),"klassiek")</f>
        <v>klassiek</v>
      </c>
    </row>
    <row r="248">
      <c r="A248" s="3" t="s">
        <v>248</v>
      </c>
      <c r="B248" s="4" t="str">
        <f>IFERROR(__xludf.DUMMYFUNCTION("GOOGLETRANSLATE(A248,""tr"",""nl"")"),"karton")</f>
        <v>karton</v>
      </c>
    </row>
    <row r="249">
      <c r="A249" s="3" t="s">
        <v>249</v>
      </c>
      <c r="B249" s="4" t="str">
        <f>IFERROR(__xludf.DUMMYFUNCTION("GOOGLETRANSLATE(A249,""tr"",""nl"")"),"communist")</f>
        <v>communist</v>
      </c>
    </row>
    <row r="250">
      <c r="A250" s="3" t="s">
        <v>250</v>
      </c>
      <c r="B250" s="4" t="str">
        <f>IFERROR(__xludf.DUMMYFUNCTION("GOOGLETRANSLATE(A250,""tr"",""nl"")"),"bureau")</f>
        <v>bureau</v>
      </c>
    </row>
    <row r="251">
      <c r="A251" s="3" t="s">
        <v>251</v>
      </c>
      <c r="B251" s="4" t="str">
        <f>IFERROR(__xludf.DUMMYFUNCTION("GOOGLETRANSLATE(A251,""tr"",""nl"")"),"getuigenis-")</f>
        <v>getuigenis-</v>
      </c>
    </row>
    <row r="252">
      <c r="A252" s="3" t="s">
        <v>252</v>
      </c>
      <c r="B252" s="4" t="str">
        <f>IFERROR(__xludf.DUMMYFUNCTION("GOOGLETRANSLATE(A252,""tr"",""nl"")"),"robot")</f>
        <v>robot</v>
      </c>
    </row>
    <row r="253">
      <c r="A253" s="3" t="s">
        <v>253</v>
      </c>
      <c r="B253" s="4" t="str">
        <f>IFERROR(__xludf.DUMMYFUNCTION("GOOGLETRANSLATE(A253,""tr"",""nl"")"),"Kunnen")</f>
        <v>Kunnen</v>
      </c>
    </row>
    <row r="254">
      <c r="A254" s="3" t="s">
        <v>254</v>
      </c>
      <c r="B254" s="4" t="str">
        <f>IFERROR(__xludf.DUMMYFUNCTION("GOOGLETRANSLATE(A254,""tr"",""nl"")"),"Inquisitie")</f>
        <v>Inquisitie</v>
      </c>
    </row>
    <row r="255">
      <c r="A255" s="3" t="s">
        <v>255</v>
      </c>
      <c r="B255" s="4" t="str">
        <f>IFERROR(__xludf.DUMMYFUNCTION("GOOGLETRANSLATE(A255,""tr"",""nl"")"),"festival")</f>
        <v>festival</v>
      </c>
    </row>
    <row r="256">
      <c r="A256" s="3" t="s">
        <v>256</v>
      </c>
      <c r="B256" s="4" t="str">
        <f>IFERROR(__xludf.DUMMYFUNCTION("GOOGLETRANSLATE(A256,""tr"",""nl"")"),"eenheid")</f>
        <v>eenheid</v>
      </c>
    </row>
    <row r="257">
      <c r="A257" s="3" t="s">
        <v>257</v>
      </c>
      <c r="B257" s="4" t="str">
        <f>IFERROR(__xludf.DUMMYFUNCTION("GOOGLETRANSLATE(A257,""tr"",""nl"")"),"filosoof")</f>
        <v>filosoof</v>
      </c>
    </row>
    <row r="258">
      <c r="A258" s="3" t="s">
        <v>258</v>
      </c>
      <c r="B258" s="4" t="str">
        <f>IFERROR(__xludf.DUMMYFUNCTION("GOOGLETRANSLATE(A258,""tr"",""nl"")"),"neurologie")</f>
        <v>neurologie</v>
      </c>
    </row>
    <row r="259">
      <c r="A259" s="3" t="s">
        <v>259</v>
      </c>
      <c r="B259" s="4" t="str">
        <f>IFERROR(__xludf.DUMMYFUNCTION("GOOGLETRANSLATE(A259,""tr"",""nl"")"),"cavalier")</f>
        <v>cavalier</v>
      </c>
    </row>
    <row r="260">
      <c r="A260" s="3" t="s">
        <v>260</v>
      </c>
      <c r="B260" s="4" t="str">
        <f>IFERROR(__xludf.DUMMYFUNCTION("GOOGLETRANSLATE(A260,""tr"",""nl"")"),"krullen")</f>
        <v>krullen</v>
      </c>
    </row>
    <row r="261">
      <c r="A261" s="3" t="s">
        <v>261</v>
      </c>
      <c r="B261" s="4" t="str">
        <f>IFERROR(__xludf.DUMMYFUNCTION("GOOGLETRANSLATE(A261,""tr"",""nl"")"),"contrast")</f>
        <v>contrast</v>
      </c>
    </row>
    <row r="262">
      <c r="A262" s="3" t="s">
        <v>262</v>
      </c>
      <c r="B262" s="4" t="str">
        <f>IFERROR(__xludf.DUMMYFUNCTION("GOOGLETRANSLATE(A262,""tr"",""nl"")"),"wraak")</f>
        <v>wraak</v>
      </c>
    </row>
    <row r="263">
      <c r="A263" s="3" t="s">
        <v>263</v>
      </c>
      <c r="B263" s="4" t="str">
        <f>IFERROR(__xludf.DUMMYFUNCTION("GOOGLETRANSLATE(A263,""tr"",""nl"")"),"afwijking")</f>
        <v>afwijking</v>
      </c>
    </row>
    <row r="264">
      <c r="A264" s="3" t="s">
        <v>264</v>
      </c>
      <c r="B264" s="4" t="str">
        <f>IFERROR(__xludf.DUMMYFUNCTION("GOOGLETRANSLATE(A264,""tr"",""nl"")"),"hyperactief")</f>
        <v>hyperactief</v>
      </c>
    </row>
    <row r="265">
      <c r="A265" s="3" t="s">
        <v>265</v>
      </c>
      <c r="B265" s="4" t="str">
        <f>IFERROR(__xludf.DUMMYFUNCTION("GOOGLETRANSLATE(A265,""tr"",""nl"")"),"punto")</f>
        <v>punto</v>
      </c>
    </row>
    <row r="266">
      <c r="A266" s="3" t="s">
        <v>266</v>
      </c>
      <c r="B266" s="4" t="str">
        <f>IFERROR(__xludf.DUMMYFUNCTION("GOOGLETRANSLATE(A266,""tr"",""nl"")"),"chocola")</f>
        <v>chocola</v>
      </c>
    </row>
    <row r="267">
      <c r="A267" s="3" t="s">
        <v>267</v>
      </c>
      <c r="B267" s="4" t="str">
        <f>IFERROR(__xludf.DUMMYFUNCTION("GOOGLETRANSLATE(A267,""tr"",""nl"")"),"modern")</f>
        <v>modern</v>
      </c>
    </row>
    <row r="268">
      <c r="A268" s="3" t="s">
        <v>268</v>
      </c>
      <c r="B268" s="4" t="str">
        <f>IFERROR(__xludf.DUMMYFUNCTION("GOOGLETRANSLATE(A268,""tr"",""nl"")"),"Moors")</f>
        <v>Moors</v>
      </c>
    </row>
    <row r="269">
      <c r="A269" s="3" t="s">
        <v>269</v>
      </c>
      <c r="B269" s="4" t="str">
        <f>IFERROR(__xludf.DUMMYFUNCTION("GOOGLETRANSLATE(A269,""tr"",""nl"")"),"Derby")</f>
        <v>Derby</v>
      </c>
    </row>
    <row r="270">
      <c r="A270" s="3" t="s">
        <v>270</v>
      </c>
      <c r="B270" s="4" t="str">
        <f>IFERROR(__xludf.DUMMYFUNCTION("GOOGLETRANSLATE(A270,""tr"",""nl"")"),"monoloog")</f>
        <v>monoloog</v>
      </c>
    </row>
    <row r="271">
      <c r="A271" s="3" t="s">
        <v>271</v>
      </c>
      <c r="B271" s="4" t="str">
        <f>IFERROR(__xludf.DUMMYFUNCTION("GOOGLETRANSLATE(A271,""tr"",""nl"")"),"karaat")</f>
        <v>karaat</v>
      </c>
    </row>
    <row r="272">
      <c r="A272" s="3" t="s">
        <v>272</v>
      </c>
      <c r="B272" s="4" t="str">
        <f>IFERROR(__xludf.DUMMYFUNCTION("GOOGLETRANSLATE(A272,""tr"",""nl"")"),"aflosser")</f>
        <v>aflosser</v>
      </c>
    </row>
    <row r="273">
      <c r="A273" s="3" t="s">
        <v>273</v>
      </c>
      <c r="B273" s="4" t="str">
        <f>IFERROR(__xludf.DUMMYFUNCTION("GOOGLETRANSLATE(A273,""tr"",""nl"")"),"bladerdeeg")</f>
        <v>bladerdeeg</v>
      </c>
    </row>
    <row r="274">
      <c r="A274" s="3" t="s">
        <v>274</v>
      </c>
      <c r="B274" s="4" t="str">
        <f>IFERROR(__xludf.DUMMYFUNCTION("GOOGLETRANSLATE(A274,""tr"",""nl"")"),"optimist")</f>
        <v>optimist</v>
      </c>
    </row>
    <row r="275">
      <c r="A275" s="3" t="s">
        <v>275</v>
      </c>
      <c r="B275" s="4" t="str">
        <f>IFERROR(__xludf.DUMMYFUNCTION("GOOGLETRANSLATE(A275,""tr"",""nl"")"),"cursief")</f>
        <v>cursief</v>
      </c>
    </row>
    <row r="276">
      <c r="A276" s="3" t="s">
        <v>276</v>
      </c>
      <c r="B276" s="4" t="str">
        <f>IFERROR(__xludf.DUMMYFUNCTION("GOOGLETRANSLATE(A276,""tr"",""nl"")"),"biotechnologie")</f>
        <v>biotechnologie</v>
      </c>
    </row>
    <row r="277">
      <c r="A277" s="3" t="s">
        <v>277</v>
      </c>
      <c r="B277" s="4" t="str">
        <f>IFERROR(__xludf.DUMMYFUNCTION("GOOGLETRANSLATE(A277,""tr"",""nl"")"),"formeel")</f>
        <v>formeel</v>
      </c>
    </row>
    <row r="278">
      <c r="A278" s="3" t="s">
        <v>278</v>
      </c>
      <c r="B278" s="4" t="str">
        <f>IFERROR(__xludf.DUMMYFUNCTION("GOOGLETRANSLATE(A278,""tr"",""nl"")"),"bioscoop")</f>
        <v>bioscoop</v>
      </c>
    </row>
    <row r="279">
      <c r="A279" s="3" t="s">
        <v>279</v>
      </c>
      <c r="B279" s="4" t="str">
        <f>IFERROR(__xludf.DUMMYFUNCTION("GOOGLETRANSLATE(A279,""tr"",""nl"")"),"wafeltje")</f>
        <v>wafeltje</v>
      </c>
    </row>
    <row r="280">
      <c r="A280" s="3" t="s">
        <v>280</v>
      </c>
      <c r="B280" s="4" t="str">
        <f>IFERROR(__xludf.DUMMYFUNCTION("GOOGLETRANSLATE(A280,""tr"",""nl"")"),"magnetisch")</f>
        <v>magnetisch</v>
      </c>
    </row>
    <row r="281">
      <c r="A281" s="3" t="s">
        <v>281</v>
      </c>
      <c r="B281" s="4" t="str">
        <f>IFERROR(__xludf.DUMMYFUNCTION("GOOGLETRANSLATE(A281,""tr"",""nl"")"),"Feyk")</f>
        <v>Feyk</v>
      </c>
    </row>
    <row r="282">
      <c r="A282" s="3" t="s">
        <v>282</v>
      </c>
      <c r="B282" s="4" t="str">
        <f>IFERROR(__xludf.DUMMYFUNCTION("GOOGLETRANSLATE(A282,""tr"",""nl"")"),"veter")</f>
        <v>veter</v>
      </c>
    </row>
    <row r="283">
      <c r="A283" s="3" t="s">
        <v>283</v>
      </c>
      <c r="B283" s="4" t="str">
        <f>IFERROR(__xludf.DUMMYFUNCTION("GOOGLETRANSLATE(A283,""tr"",""nl"")"),"meevaller")</f>
        <v>meevaller</v>
      </c>
    </row>
    <row r="284">
      <c r="A284" s="3" t="s">
        <v>284</v>
      </c>
      <c r="B284" s="4" t="str">
        <f>IFERROR(__xludf.DUMMYFUNCTION("GOOGLETRANSLATE(A284,""tr"",""nl"")"),"fles")</f>
        <v>fles</v>
      </c>
    </row>
    <row r="285">
      <c r="A285" s="3" t="s">
        <v>285</v>
      </c>
      <c r="B285" s="4" t="str">
        <f>IFERROR(__xludf.DUMMYFUNCTION("GOOGLETRANSLATE(A285,""tr"",""nl"")"),"casino")</f>
        <v>casino</v>
      </c>
    </row>
    <row r="286">
      <c r="A286" s="3" t="s">
        <v>286</v>
      </c>
      <c r="B286" s="4" t="str">
        <f>IFERROR(__xludf.DUMMYFUNCTION("GOOGLETRANSLATE(A286,""tr"",""nl"")"),"ideologie")</f>
        <v>ideologie</v>
      </c>
    </row>
    <row r="287">
      <c r="A287" s="3" t="s">
        <v>287</v>
      </c>
      <c r="B287" s="4" t="str">
        <f>IFERROR(__xludf.DUMMYFUNCTION("GOOGLETRANSLATE(A287,""tr"",""nl"")"),"Afgeven")</f>
        <v>Afgeven</v>
      </c>
    </row>
    <row r="288">
      <c r="A288" s="3" t="s">
        <v>288</v>
      </c>
      <c r="B288" s="4" t="str">
        <f>IFERROR(__xludf.DUMMYFUNCTION("GOOGLETRANSLATE(A288,""tr"",""nl"")"),"magnolia")</f>
        <v>magnolia</v>
      </c>
    </row>
    <row r="289">
      <c r="A289" s="3" t="s">
        <v>289</v>
      </c>
      <c r="B289" s="4" t="str">
        <f>IFERROR(__xludf.DUMMYFUNCTION("GOOGLETRANSLATE(A289,""tr"",""nl"")"),"buldog")</f>
        <v>buldog</v>
      </c>
    </row>
    <row r="290">
      <c r="A290" s="3" t="s">
        <v>290</v>
      </c>
      <c r="B290" s="4" t="str">
        <f>IFERROR(__xludf.DUMMYFUNCTION("GOOGLETRANSLATE(A290,""tr"",""nl"")"),"bordeaux")</f>
        <v>bordeaux</v>
      </c>
    </row>
    <row r="291">
      <c r="A291" s="3" t="s">
        <v>291</v>
      </c>
      <c r="B291" s="4" t="str">
        <f>IFERROR(__xludf.DUMMYFUNCTION("GOOGLETRANSLATE(A291,""tr"",""nl"")"),"tactiek")</f>
        <v>tactiek</v>
      </c>
    </row>
    <row r="292">
      <c r="A292" s="3" t="s">
        <v>292</v>
      </c>
      <c r="B292" s="4" t="str">
        <f>IFERROR(__xludf.DUMMYFUNCTION("GOOGLETRANSLATE(A292,""tr"",""nl"")"),"invoer")</f>
        <v>invoer</v>
      </c>
    </row>
    <row r="293">
      <c r="A293" s="3" t="s">
        <v>293</v>
      </c>
      <c r="B293" s="4" t="str">
        <f>IFERROR(__xludf.DUMMYFUNCTION("GOOGLETRANSLATE(A293,""tr"",""nl"")"),"mutant")</f>
        <v>mutant</v>
      </c>
    </row>
    <row r="294">
      <c r="A294" s="3" t="s">
        <v>294</v>
      </c>
      <c r="B294" s="4" t="str">
        <f>IFERROR(__xludf.DUMMYFUNCTION("GOOGLETRANSLATE(A294,""tr"",""nl"")"),"thema")</f>
        <v>thema</v>
      </c>
    </row>
    <row r="295">
      <c r="A295" s="3" t="s">
        <v>295</v>
      </c>
      <c r="B295" s="4" t="str">
        <f>IFERROR(__xludf.DUMMYFUNCTION("GOOGLETRANSLATE(A295,""tr"",""nl"")"),"tijdschrift")</f>
        <v>tijdschrift</v>
      </c>
    </row>
    <row r="296">
      <c r="A296" s="3" t="s">
        <v>296</v>
      </c>
      <c r="B296" s="4" t="str">
        <f>IFERROR(__xludf.DUMMYFUNCTION("GOOGLETRANSLATE(A296,""tr"",""nl"")"),"ontlopen")</f>
        <v>ontlopen</v>
      </c>
    </row>
    <row r="297">
      <c r="A297" s="3" t="s">
        <v>297</v>
      </c>
      <c r="B297" s="4" t="str">
        <f>IFERROR(__xludf.DUMMYFUNCTION("GOOGLETRANSLATE(A297,""tr"",""nl"")"),"kromming")</f>
        <v>kromming</v>
      </c>
    </row>
    <row r="298">
      <c r="A298" s="3" t="s">
        <v>298</v>
      </c>
      <c r="B298" s="4" t="str">
        <f>IFERROR(__xludf.DUMMYFUNCTION("GOOGLETRANSLATE(A298,""tr"",""nl"")"),"campus")</f>
        <v>campus</v>
      </c>
    </row>
    <row r="299">
      <c r="A299" s="3" t="s">
        <v>299</v>
      </c>
      <c r="B299" s="4" t="str">
        <f>IFERROR(__xludf.DUMMYFUNCTION("GOOGLETRANSLATE(A299,""tr"",""nl"")"),"missie")</f>
        <v>missie</v>
      </c>
    </row>
    <row r="300">
      <c r="A300" s="3" t="s">
        <v>300</v>
      </c>
      <c r="B300" s="4" t="str">
        <f>IFERROR(__xludf.DUMMYFUNCTION("GOOGLETRANSLATE(A300,""tr"",""nl"")"),"theatraal")</f>
        <v>theatraal</v>
      </c>
    </row>
    <row r="301">
      <c r="A301" s="3" t="s">
        <v>301</v>
      </c>
      <c r="B301" s="4" t="str">
        <f>IFERROR(__xludf.DUMMYFUNCTION("GOOGLETRANSLATE(A301,""tr"",""nl"")"),"hippodrome")</f>
        <v>hippodrome</v>
      </c>
    </row>
    <row r="302">
      <c r="A302" s="3" t="s">
        <v>302</v>
      </c>
      <c r="B302" s="4" t="str">
        <f>IFERROR(__xludf.DUMMYFUNCTION("GOOGLETRANSLATE(A302,""tr"",""nl"")"),"oriëntatie")</f>
        <v>oriëntatie</v>
      </c>
    </row>
    <row r="303">
      <c r="A303" s="3" t="s">
        <v>303</v>
      </c>
      <c r="B303" s="4" t="str">
        <f>IFERROR(__xludf.DUMMYFUNCTION("GOOGLETRANSLATE(A303,""tr"",""nl"")"),"harp")</f>
        <v>harp</v>
      </c>
    </row>
    <row r="304">
      <c r="A304" s="3" t="s">
        <v>304</v>
      </c>
      <c r="B304" s="4" t="str">
        <f>IFERROR(__xludf.DUMMYFUNCTION("GOOGLETRANSLATE(A304,""tr"",""nl"")"),"orthodontie")</f>
        <v>orthodontie</v>
      </c>
    </row>
    <row r="305">
      <c r="A305" s="3" t="s">
        <v>305</v>
      </c>
      <c r="B305" s="4" t="str">
        <f>IFERROR(__xludf.DUMMYFUNCTION("GOOGLETRANSLATE(A305,""tr"",""nl"")"),"amfibisch")</f>
        <v>amfibisch</v>
      </c>
    </row>
    <row r="306">
      <c r="A306" s="3" t="s">
        <v>306</v>
      </c>
      <c r="B306" s="4" t="str">
        <f>IFERROR(__xludf.DUMMYFUNCTION("GOOGLETRANSLATE(A306,""tr"",""nl"")"),"macadam")</f>
        <v>macadam</v>
      </c>
    </row>
    <row r="307">
      <c r="A307" s="3" t="s">
        <v>307</v>
      </c>
      <c r="B307" s="4" t="str">
        <f>IFERROR(__xludf.DUMMYFUNCTION("GOOGLETRANSLATE(A307,""tr"",""nl"")"),"interactief")</f>
        <v>interactief</v>
      </c>
    </row>
    <row r="308">
      <c r="A308" s="3" t="s">
        <v>308</v>
      </c>
      <c r="B308" s="4" t="str">
        <f>IFERROR(__xludf.DUMMYFUNCTION("GOOGLETRANSLATE(A308,""tr"",""nl"")"),"samenleving")</f>
        <v>samenleving</v>
      </c>
    </row>
    <row r="309">
      <c r="A309" s="3" t="s">
        <v>309</v>
      </c>
      <c r="B309" s="4" t="str">
        <f>IFERROR(__xludf.DUMMYFUNCTION("GOOGLETRANSLATE(A309,""tr"",""nl"")"),"mode")</f>
        <v>mode</v>
      </c>
    </row>
    <row r="310">
      <c r="A310" s="3" t="s">
        <v>310</v>
      </c>
      <c r="B310" s="4" t="str">
        <f>IFERROR(__xludf.DUMMYFUNCTION("GOOGLETRANSLATE(A310,""tr"",""nl"")"),"productie")</f>
        <v>productie</v>
      </c>
    </row>
    <row r="311">
      <c r="A311" s="3" t="s">
        <v>311</v>
      </c>
      <c r="B311" s="4" t="str">
        <f>IFERROR(__xludf.DUMMYFUNCTION("GOOGLETRANSLATE(A311,""tr"",""nl"")"),"speculatie")</f>
        <v>speculatie</v>
      </c>
    </row>
    <row r="312">
      <c r="A312" s="3" t="s">
        <v>312</v>
      </c>
      <c r="B312" s="4" t="str">
        <f>IFERROR(__xludf.DUMMYFUNCTION("GOOGLETRANSLATE(A312,""tr"",""nl"")"),"kruiser")</f>
        <v>kruiser</v>
      </c>
    </row>
    <row r="313">
      <c r="A313" s="3" t="s">
        <v>313</v>
      </c>
      <c r="B313" s="4" t="str">
        <f>IFERROR(__xludf.DUMMYFUNCTION("GOOGLETRANSLATE(A313,""tr"",""nl"")"),"agressief")</f>
        <v>agressief</v>
      </c>
    </row>
    <row r="314">
      <c r="A314" s="3" t="s">
        <v>314</v>
      </c>
      <c r="B314" s="4" t="str">
        <f>IFERROR(__xludf.DUMMYFUNCTION("GOOGLETRANSLATE(A314,""tr"",""nl"")"),"overdracht")</f>
        <v>overdracht</v>
      </c>
    </row>
    <row r="315">
      <c r="A315" s="3" t="s">
        <v>315</v>
      </c>
      <c r="B315" s="4" t="str">
        <f>IFERROR(__xludf.DUMMYFUNCTION("GOOGLETRANSLATE(A315,""tr"",""nl"")"),"hologram")</f>
        <v>hologram</v>
      </c>
    </row>
    <row r="316">
      <c r="A316" s="3" t="s">
        <v>316</v>
      </c>
      <c r="B316" s="4" t="str">
        <f>IFERROR(__xludf.DUMMYFUNCTION("GOOGLETRANSLATE(A316,""tr"",""nl"")"),"kaart")</f>
        <v>kaart</v>
      </c>
    </row>
    <row r="317">
      <c r="A317" s="3" t="s">
        <v>317</v>
      </c>
      <c r="B317" s="4" t="str">
        <f>IFERROR(__xludf.DUMMYFUNCTION("GOOGLETRANSLATE(A317,""tr"",""nl"")"),"censor")</f>
        <v>censor</v>
      </c>
    </row>
    <row r="318">
      <c r="A318" s="3" t="s">
        <v>318</v>
      </c>
      <c r="B318" s="4" t="str">
        <f>IFERROR(__xludf.DUMMYFUNCTION("GOOGLETRANSLATE(A318,""tr"",""nl"")"),"gangster")</f>
        <v>gangster</v>
      </c>
    </row>
    <row r="319">
      <c r="A319" s="3" t="s">
        <v>319</v>
      </c>
      <c r="B319" s="4" t="str">
        <f>IFERROR(__xludf.DUMMYFUNCTION("GOOGLETRANSLATE(A319,""tr"",""nl"")"),"scherp")</f>
        <v>scherp</v>
      </c>
    </row>
    <row r="320">
      <c r="A320" s="3" t="s">
        <v>320</v>
      </c>
      <c r="B320" s="4" t="str">
        <f>IFERROR(__xludf.DUMMYFUNCTION("GOOGLETRANSLATE(A320,""tr"",""nl"")"),"station")</f>
        <v>station</v>
      </c>
    </row>
    <row r="321">
      <c r="A321" s="3" t="s">
        <v>321</v>
      </c>
      <c r="B321" s="4" t="str">
        <f>IFERROR(__xludf.DUMMYFUNCTION("GOOGLETRANSLATE(A321,""tr"",""nl"")"),"Macho")</f>
        <v>Macho</v>
      </c>
    </row>
    <row r="322">
      <c r="A322" s="3" t="s">
        <v>322</v>
      </c>
      <c r="B322" s="4" t="str">
        <f>IFERROR(__xludf.DUMMYFUNCTION("GOOGLETRANSLATE(A322,""tr"",""nl"")"),"astronomie")</f>
        <v>astronomie</v>
      </c>
    </row>
    <row r="323">
      <c r="A323" s="3" t="s">
        <v>323</v>
      </c>
      <c r="B323" s="4" t="str">
        <f>IFERROR(__xludf.DUMMYFUNCTION("GOOGLETRANSLATE(A323,""tr"",""nl"")"),"reeks")</f>
        <v>reeks</v>
      </c>
    </row>
    <row r="324">
      <c r="A324" s="3" t="s">
        <v>324</v>
      </c>
      <c r="B324" s="4" t="str">
        <f>IFERROR(__xludf.DUMMYFUNCTION("GOOGLETRANSLATE(A324,""tr"",""nl"")"),"club")</f>
        <v>club</v>
      </c>
    </row>
    <row r="325">
      <c r="A325" s="3" t="s">
        <v>325</v>
      </c>
      <c r="B325" s="4" t="str">
        <f>IFERROR(__xludf.DUMMYFUNCTION("GOOGLETRANSLATE(A325,""tr"",""nl"")"),"barrière")</f>
        <v>barrière</v>
      </c>
    </row>
    <row r="326">
      <c r="A326" s="3" t="s">
        <v>326</v>
      </c>
      <c r="B326" s="4" t="str">
        <f>IFERROR(__xludf.DUMMYFUNCTION("GOOGLETRANSLATE(A326,""tr"",""nl"")"),"trilling")</f>
        <v>trilling</v>
      </c>
    </row>
    <row r="327">
      <c r="A327" s="3" t="s">
        <v>327</v>
      </c>
      <c r="B327" s="4" t="str">
        <f>IFERROR(__xludf.DUMMYFUNCTION("GOOGLETRANSLATE(A327,""tr"",""nl"")"),"duplex")</f>
        <v>duplex</v>
      </c>
    </row>
    <row r="328">
      <c r="A328" s="3" t="s">
        <v>328</v>
      </c>
      <c r="B328" s="4" t="str">
        <f>IFERROR(__xludf.DUMMYFUNCTION("GOOGLETRANSLATE(A328,""tr"",""nl"")"),"ambulance")</f>
        <v>ambulance</v>
      </c>
    </row>
    <row r="329">
      <c r="A329" s="3" t="s">
        <v>329</v>
      </c>
      <c r="B329" s="4" t="str">
        <f>IFERROR(__xludf.DUMMYFUNCTION("GOOGLETRANSLATE(A329,""tr"",""nl"")"),"hefboom")</f>
        <v>hefboom</v>
      </c>
    </row>
    <row r="330">
      <c r="A330" s="3" t="s">
        <v>330</v>
      </c>
      <c r="B330" s="4" t="str">
        <f>IFERROR(__xludf.DUMMYFUNCTION("GOOGLETRANSLATE(A330,""tr"",""nl"")"),"rijk")</f>
        <v>rijk</v>
      </c>
    </row>
    <row r="331">
      <c r="A331" s="3" t="s">
        <v>331</v>
      </c>
      <c r="B331" s="4" t="str">
        <f>IFERROR(__xludf.DUMMYFUNCTION("GOOGLETRANSLATE(A331,""tr"",""nl"")"),"inhoudsopgave")</f>
        <v>inhoudsopgave</v>
      </c>
    </row>
    <row r="332">
      <c r="A332" s="3" t="s">
        <v>332</v>
      </c>
      <c r="B332" s="4" t="str">
        <f>IFERROR(__xludf.DUMMYFUNCTION("GOOGLETRANSLATE(A332,""tr"",""nl"")"),"concert")</f>
        <v>concert</v>
      </c>
    </row>
    <row r="333">
      <c r="A333" s="3" t="s">
        <v>333</v>
      </c>
      <c r="B333" s="4" t="str">
        <f>IFERROR(__xludf.DUMMYFUNCTION("GOOGLETRANSLATE(A333,""tr"",""nl"")"),"microscopisch")</f>
        <v>microscopisch</v>
      </c>
    </row>
    <row r="334">
      <c r="A334" s="3" t="s">
        <v>334</v>
      </c>
      <c r="B334" s="4" t="str">
        <f>IFERROR(__xludf.DUMMYFUNCTION("GOOGLETRANSLATE(A334,""tr"",""nl"")"),"bevolking")</f>
        <v>bevolking</v>
      </c>
    </row>
    <row r="335">
      <c r="A335" s="3" t="s">
        <v>335</v>
      </c>
      <c r="B335" s="4" t="str">
        <f>IFERROR(__xludf.DUMMYFUNCTION("GOOGLETRANSLATE(A335,""tr"",""nl"")"),"academie")</f>
        <v>academie</v>
      </c>
    </row>
    <row r="336">
      <c r="A336" s="3" t="s">
        <v>336</v>
      </c>
      <c r="B336" s="4" t="str">
        <f>IFERROR(__xludf.DUMMYFUNCTION("GOOGLETRANSLATE(A336,""tr"",""nl"")"),"fase")</f>
        <v>fase</v>
      </c>
    </row>
    <row r="337">
      <c r="A337" s="3" t="s">
        <v>337</v>
      </c>
      <c r="B337" s="4" t="str">
        <f>IFERROR(__xludf.DUMMYFUNCTION("GOOGLETRANSLATE(A337,""tr"",""nl"")"),"selectie")</f>
        <v>selectie</v>
      </c>
    </row>
    <row r="338">
      <c r="A338" s="3" t="s">
        <v>338</v>
      </c>
      <c r="B338" s="4" t="str">
        <f>IFERROR(__xludf.DUMMYFUNCTION("GOOGLETRANSLATE(A338,""tr"",""nl"")"),"programma")</f>
        <v>programma</v>
      </c>
    </row>
    <row r="339">
      <c r="A339" s="3" t="s">
        <v>339</v>
      </c>
      <c r="B339" s="4" t="str">
        <f>IFERROR(__xludf.DUMMYFUNCTION("GOOGLETRANSLATE(A339,""tr"",""nl"")"),"tour")</f>
        <v>tour</v>
      </c>
    </row>
    <row r="340">
      <c r="A340" s="3" t="s">
        <v>340</v>
      </c>
      <c r="B340" s="4" t="str">
        <f>IFERROR(__xludf.DUMMYFUNCTION("GOOGLETRANSLATE(A340,""tr"",""nl"")"),"vrachtwagen")</f>
        <v>vrachtwagen</v>
      </c>
    </row>
    <row r="341">
      <c r="A341" s="3" t="s">
        <v>341</v>
      </c>
      <c r="B341" s="4" t="str">
        <f>IFERROR(__xludf.DUMMYFUNCTION("GOOGLETRANSLATE(A341,""tr"",""nl"")"),"Protestant")</f>
        <v>Protestant</v>
      </c>
    </row>
    <row r="342">
      <c r="A342" s="3" t="s">
        <v>342</v>
      </c>
      <c r="B342" s="4" t="str">
        <f>IFERROR(__xludf.DUMMYFUNCTION("GOOGLETRANSLATE(A342,""tr"",""nl"")"),"boeket")</f>
        <v>boeket</v>
      </c>
    </row>
    <row r="343">
      <c r="A343" s="3" t="s">
        <v>343</v>
      </c>
      <c r="B343" s="4" t="str">
        <f>IFERROR(__xludf.DUMMYFUNCTION("GOOGLETRANSLATE(A343,""tr"",""nl"")"),"automatisch")</f>
        <v>automatisch</v>
      </c>
    </row>
    <row r="344">
      <c r="A344" s="3" t="s">
        <v>344</v>
      </c>
      <c r="B344" s="4" t="str">
        <f>IFERROR(__xludf.DUMMYFUNCTION("GOOGLETRANSLATE(A344,""tr"",""nl"")"),"megafoon")</f>
        <v>megafoon</v>
      </c>
    </row>
    <row r="345">
      <c r="A345" s="3" t="s">
        <v>345</v>
      </c>
      <c r="B345" s="4" t="str">
        <f>IFERROR(__xludf.DUMMYFUNCTION("GOOGLETRANSLATE(A345,""tr"",""nl"")"),"cabaret")</f>
        <v>cabaret</v>
      </c>
    </row>
    <row r="346">
      <c r="A346" s="3" t="s">
        <v>346</v>
      </c>
      <c r="B346" s="4" t="str">
        <f>IFERROR(__xludf.DUMMYFUNCTION("GOOGLETRANSLATE(A346,""tr"",""nl"")"),"partner")</f>
        <v>partner</v>
      </c>
    </row>
    <row r="347">
      <c r="A347" s="3" t="s">
        <v>347</v>
      </c>
      <c r="B347" s="4" t="str">
        <f>IFERROR(__xludf.DUMMYFUNCTION("GOOGLETRANSLATE(A347,""tr"",""nl"")"),"cockpit")</f>
        <v>cockpit</v>
      </c>
    </row>
    <row r="348">
      <c r="A348" s="3" t="s">
        <v>348</v>
      </c>
      <c r="B348" s="4" t="str">
        <f>IFERROR(__xludf.DUMMYFUNCTION("GOOGLETRANSLATE(A348,""tr"",""nl"")"),"sessie")</f>
        <v>sessie</v>
      </c>
    </row>
    <row r="349">
      <c r="A349" s="3" t="s">
        <v>349</v>
      </c>
      <c r="B349" s="4" t="str">
        <f>IFERROR(__xludf.DUMMYFUNCTION("GOOGLETRANSLATE(A349,""tr"",""nl"")"),"baseren")</f>
        <v>baseren</v>
      </c>
    </row>
    <row r="350">
      <c r="A350" s="3" t="s">
        <v>350</v>
      </c>
      <c r="B350" s="4" t="str">
        <f>IFERROR(__xludf.DUMMYFUNCTION("GOOGLETRANSLATE(A350,""tr"",""nl"")"),"voorlopig ontwerp")</f>
        <v>voorlopig ontwerp</v>
      </c>
    </row>
    <row r="351">
      <c r="A351" s="3" t="s">
        <v>351</v>
      </c>
      <c r="B351" s="4" t="str">
        <f>IFERROR(__xludf.DUMMYFUNCTION("GOOGLETRANSLATE(A351,""tr"",""nl"")"),"ton")</f>
        <v>ton</v>
      </c>
    </row>
    <row r="352">
      <c r="A352" s="3" t="s">
        <v>352</v>
      </c>
      <c r="B352" s="4" t="str">
        <f>IFERROR(__xludf.DUMMYFUNCTION("GOOGLETRANSLATE(A352,""tr"",""nl"")"),"augustus")</f>
        <v>augustus</v>
      </c>
    </row>
    <row r="353">
      <c r="A353" s="3" t="s">
        <v>353</v>
      </c>
      <c r="B353" s="4" t="str">
        <f>IFERROR(__xludf.DUMMYFUNCTION("GOOGLETRANSLATE(A353,""tr"",""nl"")"),"korset")</f>
        <v>korset</v>
      </c>
    </row>
    <row r="354">
      <c r="A354" s="3" t="s">
        <v>354</v>
      </c>
      <c r="B354" s="4" t="str">
        <f>IFERROR(__xludf.DUMMYFUNCTION("GOOGLETRANSLATE(A354,""tr"",""nl"")"),"stijlvol")</f>
        <v>stijlvol</v>
      </c>
    </row>
    <row r="355">
      <c r="A355" s="3" t="s">
        <v>355</v>
      </c>
      <c r="B355" s="4" t="str">
        <f>IFERROR(__xludf.DUMMYFUNCTION("GOOGLETRANSLATE(A355,""tr"",""nl"")"),"radicaal")</f>
        <v>radicaal</v>
      </c>
    </row>
    <row r="356">
      <c r="A356" s="3" t="s">
        <v>356</v>
      </c>
      <c r="B356" s="4" t="str">
        <f>IFERROR(__xludf.DUMMYFUNCTION("GOOGLETRANSLATE(A356,""tr"",""nl"")"),"kolonie")</f>
        <v>kolonie</v>
      </c>
    </row>
    <row r="357">
      <c r="A357" s="3" t="s">
        <v>357</v>
      </c>
      <c r="B357" s="4" t="str">
        <f>IFERROR(__xludf.DUMMYFUNCTION("GOOGLETRANSLATE(A357,""tr"",""nl"")"),"Botox")</f>
        <v>Botox</v>
      </c>
    </row>
    <row r="358">
      <c r="A358" s="3" t="s">
        <v>358</v>
      </c>
      <c r="B358" s="4" t="str">
        <f>IFERROR(__xludf.DUMMYFUNCTION("GOOGLETRANSLATE(A358,""tr"",""nl"")"),"traumatisch")</f>
        <v>traumatisch</v>
      </c>
    </row>
    <row r="359">
      <c r="A359" s="3" t="s">
        <v>359</v>
      </c>
      <c r="B359" s="4" t="str">
        <f>IFERROR(__xludf.DUMMYFUNCTION("GOOGLETRANSLATE(A359,""tr"",""nl"")"),"beoordeling")</f>
        <v>beoordeling</v>
      </c>
    </row>
    <row r="360">
      <c r="A360" s="3" t="s">
        <v>360</v>
      </c>
      <c r="B360" s="4" t="str">
        <f>IFERROR(__xludf.DUMMYFUNCTION("GOOGLETRANSLATE(A360,""tr"",""nl"")"),"diafragma")</f>
        <v>diafragma</v>
      </c>
    </row>
    <row r="361">
      <c r="A361" s="3" t="s">
        <v>361</v>
      </c>
      <c r="B361" s="4" t="str">
        <f>IFERROR(__xludf.DUMMYFUNCTION("GOOGLETRANSLATE(A361,""tr"",""nl"")"),"puzzel")</f>
        <v>puzzel</v>
      </c>
    </row>
    <row r="362">
      <c r="A362" s="3" t="s">
        <v>362</v>
      </c>
      <c r="B362" s="4" t="str">
        <f>IFERROR(__xludf.DUMMYFUNCTION("GOOGLETRANSLATE(A362,""tr"",""nl"")"),"gelijktijdig")</f>
        <v>gelijktijdig</v>
      </c>
    </row>
    <row r="363">
      <c r="A363" s="3" t="s">
        <v>363</v>
      </c>
      <c r="B363" s="4" t="str">
        <f>IFERROR(__xludf.DUMMYFUNCTION("GOOGLETRANSLATE(A363,""tr"",""nl"")"),"ecosysteem")</f>
        <v>ecosysteem</v>
      </c>
    </row>
    <row r="364">
      <c r="A364" s="3" t="s">
        <v>364</v>
      </c>
      <c r="B364" s="4" t="str">
        <f>IFERROR(__xludf.DUMMYFUNCTION("GOOGLETRANSLATE(A364,""tr"",""nl"")"),"route")</f>
        <v>route</v>
      </c>
    </row>
    <row r="365">
      <c r="A365" s="3" t="s">
        <v>365</v>
      </c>
      <c r="B365" s="4" t="str">
        <f>IFERROR(__xludf.DUMMYFUNCTION("GOOGLETRANSLATE(A365,""tr"",""nl"")"),"scenario")</f>
        <v>scenario</v>
      </c>
    </row>
    <row r="366">
      <c r="A366" s="3" t="s">
        <v>366</v>
      </c>
      <c r="B366" s="4" t="str">
        <f>IFERROR(__xludf.DUMMYFUNCTION("GOOGLETRANSLATE(A366,""tr"",""nl"")"),"remklauw")</f>
        <v>remklauw</v>
      </c>
    </row>
    <row r="367">
      <c r="A367" s="3" t="s">
        <v>367</v>
      </c>
      <c r="B367" s="4" t="str">
        <f>IFERROR(__xludf.DUMMYFUNCTION("GOOGLETRANSLATE(A367,""tr"",""nl"")"),"geleider")</f>
        <v>geleider</v>
      </c>
    </row>
    <row r="368">
      <c r="A368" s="3" t="s">
        <v>368</v>
      </c>
      <c r="B368" s="4" t="str">
        <f>IFERROR(__xludf.DUMMYFUNCTION("GOOGLETRANSLATE(A368,""tr"",""nl"")"),"moderator")</f>
        <v>moderator</v>
      </c>
    </row>
    <row r="369">
      <c r="A369" s="3" t="s">
        <v>369</v>
      </c>
      <c r="B369" s="4" t="str">
        <f>IFERROR(__xludf.DUMMYFUNCTION("GOOGLETRANSLATE(A369,""tr"",""nl"")"),"geïndexeerd")</f>
        <v>geïndexeerd</v>
      </c>
    </row>
    <row r="370">
      <c r="A370" s="3" t="s">
        <v>370</v>
      </c>
      <c r="B370" s="4" t="str">
        <f>IFERROR(__xludf.DUMMYFUNCTION("GOOGLETRANSLATE(A370,""tr"",""nl"")"),"optimaliseren")</f>
        <v>optimaliseren</v>
      </c>
    </row>
    <row r="371">
      <c r="A371" s="3" t="s">
        <v>371</v>
      </c>
      <c r="B371" s="4" t="str">
        <f>IFERROR(__xludf.DUMMYFUNCTION("GOOGLETRANSLATE(A371,""tr"",""nl"")"),"heterogeen")</f>
        <v>heterogeen</v>
      </c>
    </row>
    <row r="372">
      <c r="A372" s="3" t="s">
        <v>372</v>
      </c>
      <c r="B372" s="4" t="str">
        <f>IFERROR(__xludf.DUMMYFUNCTION("GOOGLETRANSLATE(A372,""tr"",""nl"")"),"blaker")</f>
        <v>blaker</v>
      </c>
    </row>
    <row r="373">
      <c r="A373" s="3" t="s">
        <v>373</v>
      </c>
      <c r="B373" s="4" t="str">
        <f>IFERROR(__xludf.DUMMYFUNCTION("GOOGLETRANSLATE(A373,""tr"",""nl"")"),"villa")</f>
        <v>villa</v>
      </c>
    </row>
    <row r="374">
      <c r="A374" s="3" t="s">
        <v>374</v>
      </c>
      <c r="B374" s="4" t="str">
        <f>IFERROR(__xludf.DUMMYFUNCTION("GOOGLETRANSLATE(A374,""tr"",""nl"")"),"injectie")</f>
        <v>injectie</v>
      </c>
    </row>
    <row r="375">
      <c r="A375" s="3" t="s">
        <v>375</v>
      </c>
      <c r="B375" s="4" t="str">
        <f>IFERROR(__xludf.DUMMYFUNCTION("GOOGLETRANSLATE(A375,""tr"",""nl"")"),"pijp")</f>
        <v>pijp</v>
      </c>
    </row>
    <row r="376">
      <c r="A376" s="3" t="s">
        <v>376</v>
      </c>
      <c r="B376" s="4" t="str">
        <f>IFERROR(__xludf.DUMMYFUNCTION("GOOGLETRANSLATE(A376,""tr"",""nl"")"),"buffet")</f>
        <v>buffet</v>
      </c>
    </row>
    <row r="377">
      <c r="A377" s="3" t="s">
        <v>377</v>
      </c>
      <c r="B377" s="4" t="str">
        <f>IFERROR(__xludf.DUMMYFUNCTION("GOOGLETRANSLATE(A377,""tr"",""nl"")"),"archief")</f>
        <v>archief</v>
      </c>
    </row>
    <row r="378">
      <c r="A378" s="3" t="s">
        <v>378</v>
      </c>
      <c r="B378" s="4" t="str">
        <f>IFERROR(__xludf.DUMMYFUNCTION("GOOGLETRANSLATE(A378,""tr"",""nl"")"),"sauna")</f>
        <v>sauna</v>
      </c>
    </row>
    <row r="379">
      <c r="A379" s="3" t="s">
        <v>379</v>
      </c>
      <c r="B379" s="4" t="str">
        <f>IFERROR(__xludf.DUMMYFUNCTION("GOOGLETRANSLATE(A379,""tr"",""nl"")"),"systematisch")</f>
        <v>systematisch</v>
      </c>
    </row>
    <row r="380">
      <c r="A380" s="3" t="s">
        <v>380</v>
      </c>
      <c r="B380" s="4" t="str">
        <f>IFERROR(__xludf.DUMMYFUNCTION("GOOGLETRANSLATE(A380,""tr"",""nl"")"),"kaart")</f>
        <v>kaart</v>
      </c>
    </row>
    <row r="381">
      <c r="A381" s="3" t="s">
        <v>381</v>
      </c>
      <c r="B381" s="4" t="str">
        <f>IFERROR(__xludf.DUMMYFUNCTION("GOOGLETRANSLATE(A381,""tr"",""nl"")"),"oligopoli")</f>
        <v>oligopoli</v>
      </c>
    </row>
    <row r="382">
      <c r="A382" s="3" t="s">
        <v>382</v>
      </c>
      <c r="B382" s="4" t="str">
        <f>IFERROR(__xludf.DUMMYFUNCTION("GOOGLETRANSLATE(A382,""tr"",""nl"")"),"huiskamer")</f>
        <v>huiskamer</v>
      </c>
    </row>
    <row r="383">
      <c r="A383" s="3" t="s">
        <v>383</v>
      </c>
      <c r="B383" s="4" t="str">
        <f>IFERROR(__xludf.DUMMYFUNCTION("GOOGLETRANSLATE(A383,""tr"",""nl"")"),"trouwring")</f>
        <v>trouwring</v>
      </c>
    </row>
    <row r="384">
      <c r="A384" s="3" t="s">
        <v>384</v>
      </c>
      <c r="B384" s="4" t="str">
        <f>IFERROR(__xludf.DUMMYFUNCTION("GOOGLETRANSLATE(A384,""tr"",""nl"")"),"stikstof-")</f>
        <v>stikstof-</v>
      </c>
    </row>
    <row r="385">
      <c r="A385" s="3" t="s">
        <v>385</v>
      </c>
      <c r="B385" s="4" t="str">
        <f>IFERROR(__xludf.DUMMYFUNCTION("GOOGLETRANSLATE(A385,""tr"",""nl"")"),"ontvangst")</f>
        <v>ontvangst</v>
      </c>
    </row>
    <row r="386">
      <c r="A386" s="3" t="s">
        <v>386</v>
      </c>
      <c r="B386" s="4" t="str">
        <f>IFERROR(__xludf.DUMMYFUNCTION("GOOGLETRANSLATE(A386,""tr"",""nl"")"),"statistieken")</f>
        <v>statistieken</v>
      </c>
    </row>
    <row r="387">
      <c r="A387" s="3" t="s">
        <v>387</v>
      </c>
      <c r="B387" s="4" t="str">
        <f>IFERROR(__xludf.DUMMYFUNCTION("GOOGLETRANSLATE(A387,""tr"",""nl"")"),"aambei")</f>
        <v>aambei</v>
      </c>
    </row>
    <row r="388">
      <c r="A388" s="3" t="s">
        <v>388</v>
      </c>
      <c r="B388" s="4" t="str">
        <f>IFERROR(__xludf.DUMMYFUNCTION("GOOGLETRANSLATE(A388,""tr"",""nl"")"),"kano")</f>
        <v>kano</v>
      </c>
    </row>
    <row r="389">
      <c r="A389" s="3" t="s">
        <v>389</v>
      </c>
      <c r="B389" s="4" t="str">
        <f>IFERROR(__xludf.DUMMYFUNCTION("GOOGLETRANSLATE(A389,""tr"",""nl"")"),"matinee")</f>
        <v>matinee</v>
      </c>
    </row>
    <row r="390">
      <c r="A390" s="3" t="s">
        <v>390</v>
      </c>
      <c r="B390" s="4" t="str">
        <f>IFERROR(__xludf.DUMMYFUNCTION("GOOGLETRANSLATE(A390,""tr"",""nl"")"),"afvoer")</f>
        <v>afvoer</v>
      </c>
    </row>
    <row r="391">
      <c r="A391" s="3" t="s">
        <v>391</v>
      </c>
      <c r="B391" s="4" t="str">
        <f>IFERROR(__xludf.DUMMYFUNCTION("GOOGLETRANSLATE(A391,""tr"",""nl"")"),"liberaal")</f>
        <v>liberaal</v>
      </c>
    </row>
    <row r="392">
      <c r="A392" s="3" t="s">
        <v>392</v>
      </c>
      <c r="B392" s="4" t="str">
        <f>IFERROR(__xludf.DUMMYFUNCTION("GOOGLETRANSLATE(A392,""tr"",""nl"")"),"spontaan")</f>
        <v>spontaan</v>
      </c>
    </row>
    <row r="393">
      <c r="A393" s="3" t="s">
        <v>393</v>
      </c>
      <c r="B393" s="4" t="str">
        <f>IFERROR(__xludf.DUMMYFUNCTION("GOOGLETRANSLATE(A393,""tr"",""nl"")"),"evenwicht")</f>
        <v>evenwicht</v>
      </c>
    </row>
    <row r="394">
      <c r="A394" s="3" t="s">
        <v>394</v>
      </c>
      <c r="B394" s="4" t="str">
        <f>IFERROR(__xludf.DUMMYFUNCTION("GOOGLETRANSLATE(A394,""tr"",""nl"")"),"anesthesie")</f>
        <v>anesthesie</v>
      </c>
    </row>
    <row r="395">
      <c r="A395" s="3" t="s">
        <v>395</v>
      </c>
      <c r="B395" s="4" t="str">
        <f>IFERROR(__xludf.DUMMYFUNCTION("GOOGLETRANSLATE(A395,""tr"",""nl"")"),"netvlies")</f>
        <v>netvlies</v>
      </c>
    </row>
    <row r="396">
      <c r="A396" s="3" t="s">
        <v>396</v>
      </c>
      <c r="B396" s="4" t="str">
        <f>IFERROR(__xludf.DUMMYFUNCTION("GOOGLETRANSLATE(A396,""tr"",""nl"")"),"mondeling")</f>
        <v>mondeling</v>
      </c>
    </row>
    <row r="397">
      <c r="A397" s="3" t="s">
        <v>397</v>
      </c>
      <c r="B397" s="4" t="str">
        <f>IFERROR(__xludf.DUMMYFUNCTION("GOOGLETRANSLATE(A397,""tr"",""nl"")"),"idealisme")</f>
        <v>idealisme</v>
      </c>
    </row>
    <row r="398">
      <c r="A398" s="3" t="s">
        <v>398</v>
      </c>
      <c r="B398" s="4" t="str">
        <f>IFERROR(__xludf.DUMMYFUNCTION("GOOGLETRANSLATE(A398,""tr"",""nl"")"),"bonor")</f>
        <v>bonor</v>
      </c>
    </row>
    <row r="399">
      <c r="A399" s="3" t="s">
        <v>399</v>
      </c>
      <c r="B399" s="4" t="str">
        <f>IFERROR(__xludf.DUMMYFUNCTION("GOOGLETRANSLATE(A399,""tr"",""nl"")"),"gordijn")</f>
        <v>gordijn</v>
      </c>
    </row>
    <row r="400">
      <c r="A400" s="3" t="s">
        <v>400</v>
      </c>
      <c r="B400" s="4" t="str">
        <f>IFERROR(__xludf.DUMMYFUNCTION("GOOGLETRANSLATE(A400,""tr"",""nl"")"),"fantastisch")</f>
        <v>fantastisch</v>
      </c>
    </row>
    <row r="401">
      <c r="A401" s="3" t="s">
        <v>401</v>
      </c>
      <c r="B401" s="4" t="str">
        <f>IFERROR(__xludf.DUMMYFUNCTION("GOOGLETRANSLATE(A401,""tr"",""nl"")"),"empathie")</f>
        <v>empathie</v>
      </c>
    </row>
    <row r="402">
      <c r="A402" s="3" t="s">
        <v>402</v>
      </c>
      <c r="B402" s="4" t="str">
        <f>IFERROR(__xludf.DUMMYFUNCTION("GOOGLETRANSLATE(A402,""tr"",""nl"")"),"parameter")</f>
        <v>parameter</v>
      </c>
    </row>
    <row r="403">
      <c r="A403" s="3" t="s">
        <v>403</v>
      </c>
      <c r="B403" s="4" t="str">
        <f>IFERROR(__xludf.DUMMYFUNCTION("GOOGLETRANSLATE(A403,""tr"",""nl"")"),"chauffeur")</f>
        <v>chauffeur</v>
      </c>
    </row>
    <row r="404">
      <c r="A404" s="3" t="s">
        <v>404</v>
      </c>
      <c r="B404" s="4" t="str">
        <f>IFERROR(__xludf.DUMMYFUNCTION("GOOGLETRANSLATE(A404,""tr"",""nl"")"),"troosten")</f>
        <v>troosten</v>
      </c>
    </row>
    <row r="405">
      <c r="A405" s="3" t="s">
        <v>405</v>
      </c>
      <c r="B405" s="4" t="str">
        <f>IFERROR(__xludf.DUMMYFUNCTION("GOOGLETRANSLATE(A405,""tr"",""nl"")"),"encyclopedisch")</f>
        <v>encyclopedisch</v>
      </c>
    </row>
    <row r="406">
      <c r="A406" s="3" t="s">
        <v>406</v>
      </c>
      <c r="B406" s="4" t="str">
        <f>IFERROR(__xludf.DUMMYFUNCTION("GOOGLETRANSLATE(A406,""tr"",""nl"")"),"goor")</f>
        <v>goor</v>
      </c>
    </row>
    <row r="407">
      <c r="A407" s="3" t="s">
        <v>407</v>
      </c>
      <c r="B407" s="4" t="str">
        <f>IFERROR(__xludf.DUMMYFUNCTION("GOOGLETRANSLATE(A407,""tr"",""nl"")"),"taverne")</f>
        <v>taverne</v>
      </c>
    </row>
    <row r="408">
      <c r="A408" s="3" t="s">
        <v>408</v>
      </c>
      <c r="B408" s="4" t="str">
        <f>IFERROR(__xludf.DUMMYFUNCTION("GOOGLETRANSLATE(A408,""tr"",""nl"")"),"tijdschrift")</f>
        <v>tijdschrift</v>
      </c>
    </row>
    <row r="409">
      <c r="A409" s="3" t="s">
        <v>409</v>
      </c>
      <c r="B409" s="4" t="str">
        <f>IFERROR(__xludf.DUMMYFUNCTION("GOOGLETRANSLATE(A409,""tr"",""nl"")"),"acrobatisch")</f>
        <v>acrobatisch</v>
      </c>
    </row>
    <row r="410">
      <c r="A410" s="3" t="s">
        <v>410</v>
      </c>
      <c r="B410" s="4" t="str">
        <f>IFERROR(__xludf.DUMMYFUNCTION("GOOGLETRANSLATE(A410,""tr"",""nl"")"),"wachtwoord")</f>
        <v>wachtwoord</v>
      </c>
    </row>
    <row r="411">
      <c r="A411" s="3" t="s">
        <v>411</v>
      </c>
      <c r="B411" s="4" t="str">
        <f>IFERROR(__xludf.DUMMYFUNCTION("GOOGLETRANSLATE(A411,""tr"",""nl"")"),"Duitsland")</f>
        <v>Duitsland</v>
      </c>
    </row>
    <row r="412">
      <c r="A412" s="3" t="s">
        <v>412</v>
      </c>
      <c r="B412" s="4" t="str">
        <f>IFERROR(__xludf.DUMMYFUNCTION("GOOGLETRANSLATE(A412,""tr"",""nl"")"),"bibliografie")</f>
        <v>bibliografie</v>
      </c>
    </row>
    <row r="413">
      <c r="A413" s="3" t="s">
        <v>413</v>
      </c>
      <c r="B413" s="4" t="str">
        <f>IFERROR(__xludf.DUMMYFUNCTION("GOOGLETRANSLATE(A413,""tr"",""nl"")"),"configuratie")</f>
        <v>configuratie</v>
      </c>
    </row>
    <row r="414">
      <c r="A414" s="3" t="s">
        <v>414</v>
      </c>
      <c r="B414" s="4" t="str">
        <f>IFERROR(__xludf.DUMMYFUNCTION("GOOGLETRANSLATE(A414,""tr"",""nl"")"),"echo")</f>
        <v>echo</v>
      </c>
    </row>
    <row r="415">
      <c r="A415" s="3" t="s">
        <v>415</v>
      </c>
      <c r="B415" s="4" t="str">
        <f>IFERROR(__xludf.DUMMYFUNCTION("GOOGLETRANSLATE(A415,""tr"",""nl"")"),"veerboot")</f>
        <v>veerboot</v>
      </c>
    </row>
    <row r="416">
      <c r="A416" s="3" t="s">
        <v>416</v>
      </c>
      <c r="B416" s="4" t="str">
        <f>IFERROR(__xludf.DUMMYFUNCTION("GOOGLETRANSLATE(A416,""tr"",""nl"")"),"chimpansee")</f>
        <v>chimpansee</v>
      </c>
    </row>
    <row r="417">
      <c r="A417" s="3" t="s">
        <v>417</v>
      </c>
      <c r="B417" s="4" t="str">
        <f>IFERROR(__xludf.DUMMYFUNCTION("GOOGLETRANSLATE(A417,""tr"",""nl"")"),"oncologie")</f>
        <v>oncologie</v>
      </c>
    </row>
    <row r="418">
      <c r="A418" s="3" t="s">
        <v>418</v>
      </c>
      <c r="B418" s="4" t="str">
        <f>IFERROR(__xludf.DUMMYFUNCTION("GOOGLETRANSLATE(A418,""tr"",""nl"")"),"blog")</f>
        <v>blog</v>
      </c>
    </row>
    <row r="419">
      <c r="A419" s="3" t="s">
        <v>419</v>
      </c>
      <c r="B419" s="4" t="str">
        <f>IFERROR(__xludf.DUMMYFUNCTION("GOOGLETRANSLATE(A419,""tr"",""nl"")"),"accessoires")</f>
        <v>accessoires</v>
      </c>
    </row>
    <row r="420">
      <c r="A420" s="3" t="s">
        <v>420</v>
      </c>
      <c r="B420" s="4" t="str">
        <f>IFERROR(__xludf.DUMMYFUNCTION("GOOGLETRANSLATE(A420,""tr"",""nl"")"),"liter")</f>
        <v>liter</v>
      </c>
    </row>
    <row r="421">
      <c r="A421" s="3" t="s">
        <v>421</v>
      </c>
      <c r="B421" s="4" t="str">
        <f>IFERROR(__xludf.DUMMYFUNCTION("GOOGLETRANSLATE(A421,""tr"",""nl"")"),"rector")</f>
        <v>rector</v>
      </c>
    </row>
    <row r="422">
      <c r="A422" s="3" t="s">
        <v>422</v>
      </c>
      <c r="B422" s="4" t="str">
        <f>IFERROR(__xludf.DUMMYFUNCTION("GOOGLETRANSLATE(A422,""tr"",""nl"")"),"taxi")</f>
        <v>taxi</v>
      </c>
    </row>
    <row r="423">
      <c r="A423" s="3" t="s">
        <v>423</v>
      </c>
      <c r="B423" s="4" t="str">
        <f>IFERROR(__xludf.DUMMYFUNCTION("GOOGLETRANSLATE(A423,""tr"",""nl"")"),"barometer")</f>
        <v>barometer</v>
      </c>
    </row>
    <row r="424">
      <c r="A424" s="3" t="s">
        <v>424</v>
      </c>
      <c r="B424" s="4" t="str">
        <f>IFERROR(__xludf.DUMMYFUNCTION("GOOGLETRANSLATE(A424,""tr"",""nl"")"),"vogel")</f>
        <v>vogel</v>
      </c>
    </row>
    <row r="425">
      <c r="A425" s="3" t="s">
        <v>425</v>
      </c>
      <c r="B425" s="4" t="str">
        <f>IFERROR(__xludf.DUMMYFUNCTION("GOOGLETRANSLATE(A425,""tr"",""nl"")"),"Internationale")</f>
        <v>Internationale</v>
      </c>
    </row>
    <row r="426">
      <c r="A426" s="3" t="s">
        <v>426</v>
      </c>
      <c r="B426" s="4" t="str">
        <f>IFERROR(__xludf.DUMMYFUNCTION("GOOGLETRANSLATE(A426,""tr"",""nl"")"),"medaillon")</f>
        <v>medaillon</v>
      </c>
    </row>
    <row r="427">
      <c r="A427" s="3" t="s">
        <v>427</v>
      </c>
      <c r="B427" s="4" t="str">
        <f>IFERROR(__xludf.DUMMYFUNCTION("GOOGLETRANSLATE(A427,""tr"",""nl"")"),"telescoop")</f>
        <v>telescoop</v>
      </c>
    </row>
    <row r="428">
      <c r="A428" s="3" t="s">
        <v>428</v>
      </c>
      <c r="B428" s="4" t="str">
        <f>IFERROR(__xludf.DUMMYFUNCTION("GOOGLETRANSLATE(A428,""tr"",""nl"")"),"serre")</f>
        <v>serre</v>
      </c>
    </row>
    <row r="429">
      <c r="A429" s="3" t="s">
        <v>429</v>
      </c>
      <c r="B429" s="4" t="str">
        <f>IFERROR(__xludf.DUMMYFUNCTION("GOOGLETRANSLATE(A429,""tr"",""nl"")"),"boog")</f>
        <v>boog</v>
      </c>
    </row>
    <row r="430">
      <c r="A430" s="3" t="s">
        <v>430</v>
      </c>
      <c r="B430" s="4" t="str">
        <f>IFERROR(__xludf.DUMMYFUNCTION("GOOGLETRANSLATE(A430,""tr"",""nl"")"),"regeling")</f>
        <v>regeling</v>
      </c>
    </row>
    <row r="431">
      <c r="A431" s="3" t="s">
        <v>431</v>
      </c>
      <c r="B431" s="4" t="str">
        <f>IFERROR(__xludf.DUMMYFUNCTION("GOOGLETRANSLATE(A431,""tr"",""nl"")"),"uniform")</f>
        <v>uniform</v>
      </c>
    </row>
    <row r="432">
      <c r="A432" s="3" t="s">
        <v>432</v>
      </c>
      <c r="B432" s="4" t="str">
        <f>IFERROR(__xludf.DUMMYFUNCTION("GOOGLETRANSLATE(A432,""tr"",""nl"")"),"kliniek")</f>
        <v>kliniek</v>
      </c>
    </row>
    <row r="433">
      <c r="A433" s="3" t="s">
        <v>433</v>
      </c>
      <c r="B433" s="4" t="str">
        <f>IFERROR(__xludf.DUMMYFUNCTION("GOOGLETRANSLATE(A433,""tr"",""nl"")"),"stoppage")</f>
        <v>stoppage</v>
      </c>
    </row>
    <row r="434">
      <c r="A434" s="3" t="s">
        <v>434</v>
      </c>
      <c r="B434" s="4" t="str">
        <f>IFERROR(__xludf.DUMMYFUNCTION("GOOGLETRANSLATE(A434,""tr"",""nl"")"),"verrassing")</f>
        <v>verrassing</v>
      </c>
    </row>
    <row r="435">
      <c r="A435" s="3" t="s">
        <v>435</v>
      </c>
      <c r="B435" s="4" t="str">
        <f>IFERROR(__xludf.DUMMYFUNCTION("GOOGLETRANSLATE(A435,""tr"",""nl"")"),"segment")</f>
        <v>segment</v>
      </c>
    </row>
    <row r="436">
      <c r="A436" s="3" t="s">
        <v>436</v>
      </c>
      <c r="B436" s="4" t="str">
        <f>IFERROR(__xludf.DUMMYFUNCTION("GOOGLETRANSLATE(A436,""tr"",""nl"")"),"ureum")</f>
        <v>ureum</v>
      </c>
    </row>
    <row r="437">
      <c r="A437" s="3" t="s">
        <v>437</v>
      </c>
      <c r="B437" s="4" t="str">
        <f>IFERROR(__xludf.DUMMYFUNCTION("GOOGLETRANSLATE(A437,""tr"",""nl"")"),"Iskender")</f>
        <v>Iskender</v>
      </c>
    </row>
    <row r="438">
      <c r="A438" s="3" t="s">
        <v>438</v>
      </c>
      <c r="B438" s="4" t="str">
        <f>IFERROR(__xludf.DUMMYFUNCTION("GOOGLETRANSLATE(A438,""tr"",""nl"")"),"aërobe")</f>
        <v>aërobe</v>
      </c>
    </row>
    <row r="439">
      <c r="A439" s="3" t="s">
        <v>439</v>
      </c>
      <c r="B439" s="4" t="str">
        <f>IFERROR(__xludf.DUMMYFUNCTION("GOOGLETRANSLATE(A439,""tr"",""nl"")"),"kompas")</f>
        <v>kompas</v>
      </c>
    </row>
    <row r="440">
      <c r="A440" s="3" t="s">
        <v>440</v>
      </c>
      <c r="B440" s="4" t="str">
        <f>IFERROR(__xludf.DUMMYFUNCTION("GOOGLETRANSLATE(A440,""tr"",""nl"")"),"been")</f>
        <v>been</v>
      </c>
    </row>
    <row r="441">
      <c r="A441" s="3" t="s">
        <v>441</v>
      </c>
      <c r="B441" s="4" t="str">
        <f>IFERROR(__xludf.DUMMYFUNCTION("GOOGLETRANSLATE(A441,""tr"",""nl"")"),"folie")</f>
        <v>folie</v>
      </c>
    </row>
    <row r="442">
      <c r="A442" s="3" t="s">
        <v>442</v>
      </c>
      <c r="B442" s="4" t="str">
        <f>IFERROR(__xludf.DUMMYFUNCTION("GOOGLETRANSLATE(A442,""tr"",""nl"")"),"eenheid")</f>
        <v>eenheid</v>
      </c>
    </row>
    <row r="443">
      <c r="A443" s="3" t="s">
        <v>443</v>
      </c>
      <c r="B443" s="4" t="str">
        <f>IFERROR(__xludf.DUMMYFUNCTION("GOOGLETRANSLATE(A443,""tr"",""nl"")"),"korrelig")</f>
        <v>korrelig</v>
      </c>
    </row>
    <row r="444">
      <c r="A444" s="3" t="s">
        <v>444</v>
      </c>
      <c r="B444" s="4" t="str">
        <f>IFERROR(__xludf.DUMMYFUNCTION("GOOGLETRANSLATE(A444,""tr"",""nl"")"),"bamboe")</f>
        <v>bamboe</v>
      </c>
    </row>
    <row r="445">
      <c r="A445" s="3" t="s">
        <v>445</v>
      </c>
      <c r="B445" s="4" t="str">
        <f>IFERROR(__xludf.DUMMYFUNCTION("GOOGLETRANSLATE(A445,""tr"",""nl"")"),"heer")</f>
        <v>heer</v>
      </c>
    </row>
    <row r="446">
      <c r="A446" s="3" t="s">
        <v>446</v>
      </c>
      <c r="B446" s="4" t="str">
        <f>IFERROR(__xludf.DUMMYFUNCTION("GOOGLETRANSLATE(A446,""tr"",""nl"")"),"schizofreen")</f>
        <v>schizofreen</v>
      </c>
    </row>
    <row r="447">
      <c r="A447" s="3" t="s">
        <v>447</v>
      </c>
      <c r="B447" s="4" t="str">
        <f>IFERROR(__xludf.DUMMYFUNCTION("GOOGLETRANSLATE(A447,""tr"",""nl"")"),"categorisatie")</f>
        <v>categorisatie</v>
      </c>
    </row>
    <row r="448">
      <c r="A448" s="3" t="s">
        <v>448</v>
      </c>
      <c r="B448" s="4" t="str">
        <f>IFERROR(__xludf.DUMMYFUNCTION("GOOGLETRANSLATE(A448,""tr"",""nl"")"),"uitdrukken")</f>
        <v>uitdrukken</v>
      </c>
    </row>
    <row r="449">
      <c r="A449" s="3" t="s">
        <v>449</v>
      </c>
      <c r="B449" s="4" t="str">
        <f>IFERROR(__xludf.DUMMYFUNCTION("GOOGLETRANSLATE(A449,""tr"",""nl"")"),"asfalt")</f>
        <v>asfalt</v>
      </c>
    </row>
    <row r="450">
      <c r="A450" s="3" t="s">
        <v>450</v>
      </c>
      <c r="B450" s="4" t="str">
        <f>IFERROR(__xludf.DUMMYFUNCTION("GOOGLETRANSLATE(A450,""tr"",""nl"")"),"bloeddruk")</f>
        <v>bloeddruk</v>
      </c>
    </row>
    <row r="451">
      <c r="A451" s="3" t="s">
        <v>451</v>
      </c>
      <c r="B451" s="4" t="str">
        <f>IFERROR(__xludf.DUMMYFUNCTION("GOOGLETRANSLATE(A451,""tr"",""nl"")"),"zuur")</f>
        <v>zuur</v>
      </c>
    </row>
    <row r="452">
      <c r="A452" s="3" t="s">
        <v>452</v>
      </c>
      <c r="B452" s="4" t="str">
        <f>IFERROR(__xludf.DUMMYFUNCTION("GOOGLETRANSLATE(A452,""tr"",""nl"")"),"burgerlijk")</f>
        <v>burgerlijk</v>
      </c>
    </row>
    <row r="453">
      <c r="A453" s="3" t="s">
        <v>453</v>
      </c>
      <c r="B453" s="4" t="str">
        <f>IFERROR(__xludf.DUMMYFUNCTION("GOOGLETRANSLATE(A453,""tr"",""nl"")"),"gipsplaat")</f>
        <v>gipsplaat</v>
      </c>
    </row>
    <row r="454">
      <c r="A454" s="3" t="s">
        <v>454</v>
      </c>
      <c r="B454" s="4" t="str">
        <f>IFERROR(__xludf.DUMMYFUNCTION("GOOGLETRANSLATE(A454,""tr"",""nl"")"),"chef")</f>
        <v>chef</v>
      </c>
    </row>
    <row r="455">
      <c r="A455" s="3" t="s">
        <v>455</v>
      </c>
      <c r="B455" s="4" t="str">
        <f>IFERROR(__xludf.DUMMYFUNCTION("GOOGLETRANSLATE(A455,""tr"",""nl"")"),"konvooi")</f>
        <v>konvooi</v>
      </c>
    </row>
    <row r="456">
      <c r="A456" s="3" t="s">
        <v>456</v>
      </c>
      <c r="B456" s="4" t="str">
        <f>IFERROR(__xludf.DUMMYFUNCTION("GOOGLETRANSLATE(A456,""tr"",""nl"")"),"stellage")</f>
        <v>stellage</v>
      </c>
    </row>
    <row r="457">
      <c r="A457" s="3" t="s">
        <v>457</v>
      </c>
      <c r="B457" s="4" t="str">
        <f>IFERROR(__xludf.DUMMYFUNCTION("GOOGLETRANSLATE(A457,""tr"",""nl"")"),"bouwplaats")</f>
        <v>bouwplaats</v>
      </c>
    </row>
    <row r="458">
      <c r="A458" s="3" t="s">
        <v>458</v>
      </c>
      <c r="B458" s="4" t="str">
        <f>IFERROR(__xludf.DUMMYFUNCTION("GOOGLETRANSLATE(A458,""tr"",""nl"")"),"neutrale")</f>
        <v>neutrale</v>
      </c>
    </row>
    <row r="459">
      <c r="A459" s="3" t="s">
        <v>459</v>
      </c>
      <c r="B459" s="4" t="str">
        <f>IFERROR(__xludf.DUMMYFUNCTION("GOOGLETRANSLATE(A459,""tr"",""nl"")"),"coach")</f>
        <v>coach</v>
      </c>
    </row>
    <row r="460">
      <c r="A460" s="3" t="s">
        <v>460</v>
      </c>
      <c r="B460" s="4" t="str">
        <f>IFERROR(__xludf.DUMMYFUNCTION("GOOGLETRANSLATE(A460,""tr"",""nl"")"),"natuurkundige")</f>
        <v>natuurkundige</v>
      </c>
    </row>
    <row r="461">
      <c r="A461" s="3" t="s">
        <v>461</v>
      </c>
      <c r="B461" s="4" t="str">
        <f>IFERROR(__xludf.DUMMYFUNCTION("GOOGLETRANSLATE(A461,""tr"",""nl"")"),"leer")</f>
        <v>leer</v>
      </c>
    </row>
    <row r="462">
      <c r="A462" s="3" t="s">
        <v>462</v>
      </c>
      <c r="B462" s="4" t="str">
        <f>IFERROR(__xludf.DUMMYFUNCTION("GOOGLETRANSLATE(A462,""tr"",""nl"")"),"tot")</f>
        <v>tot</v>
      </c>
    </row>
    <row r="463">
      <c r="A463" s="3" t="s">
        <v>463</v>
      </c>
      <c r="B463" s="4" t="str">
        <f>IFERROR(__xludf.DUMMYFUNCTION("GOOGLETRANSLATE(A463,""tr"",""nl"")"),"Mademoiselle")</f>
        <v>Mademoiselle</v>
      </c>
    </row>
    <row r="464">
      <c r="A464" s="3" t="s">
        <v>464</v>
      </c>
      <c r="B464" s="4" t="str">
        <f>IFERROR(__xludf.DUMMYFUNCTION("GOOGLETRANSLATE(A464,""tr"",""nl"")"),"marmelade")</f>
        <v>marmelade</v>
      </c>
    </row>
    <row r="465">
      <c r="A465" s="3" t="s">
        <v>465</v>
      </c>
      <c r="B465" s="4" t="str">
        <f>IFERROR(__xludf.DUMMYFUNCTION("GOOGLETRANSLATE(A465,""tr"",""nl"")"),"dop")</f>
        <v>dop</v>
      </c>
    </row>
    <row r="466">
      <c r="A466" s="3" t="s">
        <v>466</v>
      </c>
      <c r="B466" s="4" t="str">
        <f>IFERROR(__xludf.DUMMYFUNCTION("GOOGLETRANSLATE(A466,""tr"",""nl"")"),"minimum")</f>
        <v>minimum</v>
      </c>
    </row>
    <row r="467">
      <c r="A467" s="3" t="s">
        <v>467</v>
      </c>
      <c r="B467" s="4" t="str">
        <f>IFERROR(__xludf.DUMMYFUNCTION("GOOGLETRANSLATE(A467,""tr"",""nl"")"),"accent")</f>
        <v>accent</v>
      </c>
    </row>
    <row r="468">
      <c r="A468" s="3" t="s">
        <v>468</v>
      </c>
      <c r="B468" s="4" t="str">
        <f>IFERROR(__xludf.DUMMYFUNCTION("GOOGLETRANSLATE(A468,""tr"",""nl"")"),"imperialisme")</f>
        <v>imperialisme</v>
      </c>
    </row>
    <row r="469">
      <c r="A469" s="3" t="s">
        <v>469</v>
      </c>
      <c r="B469" s="4" t="str">
        <f>IFERROR(__xludf.DUMMYFUNCTION("GOOGLETRANSLATE(A469,""tr"",""nl"")"),"kastje")</f>
        <v>kastje</v>
      </c>
    </row>
    <row r="470">
      <c r="A470" s="3" t="s">
        <v>470</v>
      </c>
      <c r="B470" s="4" t="str">
        <f>IFERROR(__xludf.DUMMYFUNCTION("GOOGLETRANSLATE(A470,""tr"",""nl"")"),"cardioloog")</f>
        <v>cardioloog</v>
      </c>
    </row>
    <row r="471">
      <c r="A471" s="3" t="s">
        <v>471</v>
      </c>
      <c r="B471" s="4" t="str">
        <f>IFERROR(__xludf.DUMMYFUNCTION("GOOGLETRANSLATE(A471,""tr"",""nl"")"),"graniet")</f>
        <v>graniet</v>
      </c>
    </row>
    <row r="472">
      <c r="A472" s="3" t="s">
        <v>472</v>
      </c>
      <c r="B472" s="4" t="str">
        <f>IFERROR(__xludf.DUMMYFUNCTION("GOOGLETRANSLATE(A472,""tr"",""nl"")"),"actrice")</f>
        <v>actrice</v>
      </c>
    </row>
    <row r="473">
      <c r="A473" s="3" t="s">
        <v>473</v>
      </c>
      <c r="B473" s="4" t="str">
        <f>IFERROR(__xludf.DUMMYFUNCTION("GOOGLETRANSLATE(A473,""tr"",""nl"")"),"Tornado")</f>
        <v>Tornado</v>
      </c>
    </row>
    <row r="474">
      <c r="A474" s="3" t="s">
        <v>474</v>
      </c>
      <c r="B474" s="4" t="str">
        <f>IFERROR(__xludf.DUMMYFUNCTION("GOOGLETRANSLATE(A474,""tr"",""nl"")"),"intubatie")</f>
        <v>intubatie</v>
      </c>
    </row>
    <row r="475">
      <c r="A475" s="3" t="s">
        <v>475</v>
      </c>
      <c r="B475" s="4" t="str">
        <f>IFERROR(__xludf.DUMMYFUNCTION("GOOGLETRANSLATE(A475,""tr"",""nl"")"),"hoek")</f>
        <v>hoek</v>
      </c>
    </row>
    <row r="476">
      <c r="A476" s="3" t="s">
        <v>476</v>
      </c>
      <c r="B476" s="4" t="str">
        <f>IFERROR(__xludf.DUMMYFUNCTION("GOOGLETRANSLATE(A476,""tr"",""nl"")"),"pixel")</f>
        <v>pixel</v>
      </c>
    </row>
    <row r="477">
      <c r="A477" s="3" t="s">
        <v>477</v>
      </c>
      <c r="B477" s="4" t="str">
        <f>IFERROR(__xludf.DUMMYFUNCTION("GOOGLETRANSLATE(A477,""tr"",""nl"")"),"turbine")</f>
        <v>turbine</v>
      </c>
    </row>
    <row r="478">
      <c r="A478" s="3" t="s">
        <v>478</v>
      </c>
      <c r="B478" s="4" t="str">
        <f>IFERROR(__xludf.DUMMYFUNCTION("GOOGLETRANSLATE(A478,""tr"",""nl"")"),"catering")</f>
        <v>catering</v>
      </c>
    </row>
    <row r="479">
      <c r="A479" s="3" t="s">
        <v>479</v>
      </c>
      <c r="B479" s="4" t="str">
        <f>IFERROR(__xludf.DUMMYFUNCTION("GOOGLETRANSLATE(A479,""tr"",""nl"")"),"mummie")</f>
        <v>mummie</v>
      </c>
    </row>
    <row r="480">
      <c r="A480" s="3" t="s">
        <v>480</v>
      </c>
      <c r="B480" s="4" t="str">
        <f>IFERROR(__xludf.DUMMYFUNCTION("GOOGLETRANSLATE(A480,""tr"",""nl"")"),"tak")</f>
        <v>tak</v>
      </c>
    </row>
    <row r="481">
      <c r="A481" s="3" t="s">
        <v>481</v>
      </c>
      <c r="B481" s="4" t="str">
        <f>IFERROR(__xludf.DUMMYFUNCTION("GOOGLETRANSLATE(A481,""tr"",""nl"")"),"school")</f>
        <v>school</v>
      </c>
    </row>
    <row r="482">
      <c r="A482" s="3" t="s">
        <v>482</v>
      </c>
      <c r="B482" s="4" t="str">
        <f>IFERROR(__xludf.DUMMYFUNCTION("GOOGLETRANSLATE(A482,""tr"",""nl"")"),"ingewikkeld")</f>
        <v>ingewikkeld</v>
      </c>
    </row>
    <row r="483">
      <c r="A483" s="3" t="s">
        <v>483</v>
      </c>
      <c r="B483" s="4" t="str">
        <f>IFERROR(__xludf.DUMMYFUNCTION("GOOGLETRANSLATE(A483,""tr"",""nl"")"),"mondharmonica")</f>
        <v>mondharmonica</v>
      </c>
    </row>
    <row r="484">
      <c r="A484" s="3" t="s">
        <v>484</v>
      </c>
      <c r="B484" s="4" t="str">
        <f>IFERROR(__xludf.DUMMYFUNCTION("GOOGLETRANSLATE(A484,""tr"",""nl"")"),"toner")</f>
        <v>toner</v>
      </c>
    </row>
    <row r="485">
      <c r="A485" s="3" t="s">
        <v>485</v>
      </c>
      <c r="B485" s="4" t="str">
        <f>IFERROR(__xludf.DUMMYFUNCTION("GOOGLETRANSLATE(A485,""tr"",""nl"")"),"attaché")</f>
        <v>attaché</v>
      </c>
    </row>
    <row r="486">
      <c r="A486" s="3" t="s">
        <v>486</v>
      </c>
      <c r="B486" s="4" t="str">
        <f>IFERROR(__xludf.DUMMYFUNCTION("GOOGLETRANSLATE(A486,""tr"",""nl"")"),"fee")</f>
        <v>fee</v>
      </c>
    </row>
    <row r="487">
      <c r="A487" s="3" t="s">
        <v>487</v>
      </c>
      <c r="B487" s="4" t="str">
        <f>IFERROR(__xludf.DUMMYFUNCTION("GOOGLETRANSLATE(A487,""tr"",""nl"")"),"elektrisch")</f>
        <v>elektrisch</v>
      </c>
    </row>
    <row r="488">
      <c r="A488" s="3" t="s">
        <v>488</v>
      </c>
      <c r="B488" s="4" t="str">
        <f>IFERROR(__xludf.DUMMYFUNCTION("GOOGLETRANSLATE(A488,""tr"",""nl"")"),"tropisch")</f>
        <v>tropisch</v>
      </c>
    </row>
    <row r="489">
      <c r="A489" s="3" t="s">
        <v>489</v>
      </c>
      <c r="B489" s="4" t="str">
        <f>IFERROR(__xludf.DUMMYFUNCTION("GOOGLETRANSLATE(A489,""tr"",""nl"")"),"sonar")</f>
        <v>sonar</v>
      </c>
    </row>
    <row r="490">
      <c r="A490" s="3" t="s">
        <v>490</v>
      </c>
      <c r="B490" s="4" t="str">
        <f>IFERROR(__xludf.DUMMYFUNCTION("GOOGLETRANSLATE(A490,""tr"",""nl"")"),"instrument")</f>
        <v>instrument</v>
      </c>
    </row>
    <row r="491">
      <c r="A491" s="3" t="s">
        <v>491</v>
      </c>
      <c r="B491" s="4" t="str">
        <f>IFERROR(__xludf.DUMMYFUNCTION("GOOGLETRANSLATE(A491,""tr"",""nl"")"),"cortex")</f>
        <v>cortex</v>
      </c>
    </row>
    <row r="492">
      <c r="A492" s="3" t="s">
        <v>492</v>
      </c>
      <c r="B492" s="4" t="str">
        <f>IFERROR(__xludf.DUMMYFUNCTION("GOOGLETRANSLATE(A492,""tr"",""nl"")"),"spanning")</f>
        <v>spanning</v>
      </c>
    </row>
    <row r="493">
      <c r="A493" s="3" t="s">
        <v>493</v>
      </c>
      <c r="B493" s="4" t="str">
        <f>IFERROR(__xludf.DUMMYFUNCTION("GOOGLETRANSLATE(A493,""tr"",""nl"")"),"stuntman")</f>
        <v>stuntman</v>
      </c>
    </row>
    <row r="494">
      <c r="A494" s="3" t="s">
        <v>494</v>
      </c>
      <c r="B494" s="4" t="str">
        <f>IFERROR(__xludf.DUMMYFUNCTION("GOOGLETRANSLATE(A494,""tr"",""nl"")"),"kampioen")</f>
        <v>kampioen</v>
      </c>
    </row>
    <row r="495">
      <c r="A495" s="3" t="s">
        <v>495</v>
      </c>
      <c r="B495" s="4" t="str">
        <f>IFERROR(__xludf.DUMMYFUNCTION("GOOGLETRANSLATE(A495,""tr"",""nl"")"),"broek")</f>
        <v>broek</v>
      </c>
    </row>
    <row r="496">
      <c r="A496" s="3" t="s">
        <v>496</v>
      </c>
      <c r="B496" s="4" t="str">
        <f>IFERROR(__xludf.DUMMYFUNCTION("GOOGLETRANSLATE(A496,""tr"",""nl"")"),"abonnement")</f>
        <v>abonnement</v>
      </c>
    </row>
    <row r="497">
      <c r="A497" s="3" t="s">
        <v>497</v>
      </c>
      <c r="B497" s="4" t="str">
        <f>IFERROR(__xludf.DUMMYFUNCTION("GOOGLETRANSLATE(A497,""tr"",""nl"")"),"album")</f>
        <v>album</v>
      </c>
    </row>
    <row r="498">
      <c r="A498" s="3" t="s">
        <v>498</v>
      </c>
      <c r="B498" s="4" t="str">
        <f>IFERROR(__xludf.DUMMYFUNCTION("GOOGLETRANSLATE(A498,""tr"",""nl"")"),"universeel")</f>
        <v>universeel</v>
      </c>
    </row>
    <row r="499">
      <c r="A499" s="3" t="s">
        <v>499</v>
      </c>
      <c r="B499" s="4" t="str">
        <f>IFERROR(__xludf.DUMMYFUNCTION("GOOGLETRANSLATE(A499,""tr"",""nl"")"),"slipje")</f>
        <v>slipje</v>
      </c>
    </row>
    <row r="500">
      <c r="A500" s="3" t="s">
        <v>500</v>
      </c>
      <c r="B500" s="4" t="str">
        <f>IFERROR(__xludf.DUMMYFUNCTION("GOOGLETRANSLATE(A500,""tr"",""nl"")"),"humanist")</f>
        <v>humanist</v>
      </c>
    </row>
    <row r="501">
      <c r="A501" s="3" t="s">
        <v>501</v>
      </c>
      <c r="B501" s="4" t="str">
        <f>IFERROR(__xludf.DUMMYFUNCTION("GOOGLETRANSLATE(A501,""tr"",""nl"")"),"benzine")</f>
        <v>benzine</v>
      </c>
    </row>
    <row r="502">
      <c r="A502" s="3" t="s">
        <v>502</v>
      </c>
      <c r="B502" s="4" t="str">
        <f>IFERROR(__xludf.DUMMYFUNCTION("GOOGLETRANSLATE(A502,""tr"",""nl"")"),"functie")</f>
        <v>functie</v>
      </c>
    </row>
    <row r="503">
      <c r="A503" s="3" t="s">
        <v>503</v>
      </c>
      <c r="B503" s="4" t="str">
        <f>IFERROR(__xludf.DUMMYFUNCTION("GOOGLETRANSLATE(A503,""tr"",""nl"")"),"samenvoeging")</f>
        <v>samenvoeging</v>
      </c>
    </row>
    <row r="504">
      <c r="A504" s="3" t="s">
        <v>504</v>
      </c>
      <c r="B504" s="4" t="str">
        <f>IFERROR(__xludf.DUMMYFUNCTION("GOOGLETRANSLATE(A504,""tr"",""nl"")"),"schermen")</f>
        <v>schermen</v>
      </c>
    </row>
    <row r="505">
      <c r="A505" s="3" t="s">
        <v>505</v>
      </c>
      <c r="B505" s="4" t="str">
        <f>IFERROR(__xludf.DUMMYFUNCTION("GOOGLETRANSLATE(A505,""tr"",""nl"")"),"melk")</f>
        <v>melk</v>
      </c>
    </row>
    <row r="506">
      <c r="A506" s="3" t="s">
        <v>506</v>
      </c>
      <c r="B506" s="4" t="str">
        <f>IFERROR(__xludf.DUMMYFUNCTION("GOOGLETRANSLATE(A506,""tr"",""nl"")"),"werkzaamheid")</f>
        <v>werkzaamheid</v>
      </c>
    </row>
    <row r="507">
      <c r="A507" s="3" t="s">
        <v>507</v>
      </c>
      <c r="B507" s="4" t="str">
        <f>IFERROR(__xludf.DUMMYFUNCTION("GOOGLETRANSLATE(A507,""tr"",""nl"")"),"wedstrijd")</f>
        <v>wedstrijd</v>
      </c>
    </row>
    <row r="508">
      <c r="A508" s="3" t="s">
        <v>508</v>
      </c>
      <c r="B508" s="4" t="str">
        <f>IFERROR(__xludf.DUMMYFUNCTION("GOOGLETRANSLATE(A508,""tr"",""nl"")"),"motel")</f>
        <v>motel</v>
      </c>
    </row>
    <row r="509">
      <c r="A509" s="3" t="s">
        <v>509</v>
      </c>
      <c r="B509" s="4" t="str">
        <f>IFERROR(__xludf.DUMMYFUNCTION("GOOGLETRANSLATE(A509,""tr"",""nl"")"),"knooppunt")</f>
        <v>knooppunt</v>
      </c>
    </row>
    <row r="510">
      <c r="A510" s="3" t="s">
        <v>510</v>
      </c>
      <c r="B510" s="4" t="str">
        <f>IFERROR(__xludf.DUMMYFUNCTION("GOOGLETRANSLATE(A510,""tr"",""nl"")"),"kangoeroe")</f>
        <v>kangoeroe</v>
      </c>
    </row>
    <row r="511">
      <c r="A511" s="3" t="s">
        <v>511</v>
      </c>
      <c r="B511" s="4" t="str">
        <f>IFERROR(__xludf.DUMMYFUNCTION("GOOGLETRANSLATE(A511,""tr"",""nl"")"),"monitor")</f>
        <v>monitor</v>
      </c>
    </row>
    <row r="512">
      <c r="A512" s="3" t="s">
        <v>512</v>
      </c>
      <c r="B512" s="4" t="str">
        <f>IFERROR(__xludf.DUMMYFUNCTION("GOOGLETRANSLATE(A512,""tr"",""nl"")"),"grote Oceaan")</f>
        <v>grote Oceaan</v>
      </c>
    </row>
    <row r="513">
      <c r="A513" s="3" t="s">
        <v>513</v>
      </c>
      <c r="B513" s="4" t="str">
        <f>IFERROR(__xludf.DUMMYFUNCTION("GOOGLETRANSLATE(A513,""tr"",""nl"")"),"quadriljoen")</f>
        <v>quadriljoen</v>
      </c>
    </row>
    <row r="514">
      <c r="A514" s="3" t="s">
        <v>514</v>
      </c>
      <c r="B514" s="4" t="str">
        <f>IFERROR(__xludf.DUMMYFUNCTION("GOOGLETRANSLATE(A514,""tr"",""nl"")"),"porselein")</f>
        <v>porselein</v>
      </c>
    </row>
    <row r="515">
      <c r="A515" s="3" t="s">
        <v>515</v>
      </c>
      <c r="B515" s="4" t="str">
        <f>IFERROR(__xludf.DUMMYFUNCTION("GOOGLETRANSLATE(A515,""tr"",""nl"")"),"chloor-")</f>
        <v>chloor-</v>
      </c>
    </row>
    <row r="516">
      <c r="A516" s="3" t="s">
        <v>516</v>
      </c>
      <c r="B516" s="4" t="str">
        <f>IFERROR(__xludf.DUMMYFUNCTION("GOOGLETRANSLATE(A516,""tr"",""nl"")"),"donut")</f>
        <v>donut</v>
      </c>
    </row>
    <row r="517">
      <c r="A517" s="3" t="s">
        <v>517</v>
      </c>
      <c r="B517" s="4" t="str">
        <f>IFERROR(__xludf.DUMMYFUNCTION("GOOGLETRANSLATE(A517,""tr"",""nl"")"),"mechanisme")</f>
        <v>mechanisme</v>
      </c>
    </row>
    <row r="518">
      <c r="A518" s="3" t="s">
        <v>518</v>
      </c>
      <c r="B518" s="4" t="str">
        <f>IFERROR(__xludf.DUMMYFUNCTION("GOOGLETRANSLATE(A518,""tr"",""nl"")"),"telegram")</f>
        <v>telegram</v>
      </c>
    </row>
    <row r="519">
      <c r="A519" s="3" t="s">
        <v>519</v>
      </c>
      <c r="B519" s="4" t="str">
        <f>IFERROR(__xludf.DUMMYFUNCTION("GOOGLETRANSLATE(A519,""tr"",""nl"")"),"tekenfilm")</f>
        <v>tekenfilm</v>
      </c>
    </row>
    <row r="520">
      <c r="A520" s="3" t="s">
        <v>520</v>
      </c>
      <c r="B520" s="4" t="str">
        <f>IFERROR(__xludf.DUMMYFUNCTION("GOOGLETRANSLATE(A520,""tr"",""nl"")"),"banner")</f>
        <v>banner</v>
      </c>
    </row>
    <row r="521">
      <c r="A521" s="3" t="s">
        <v>521</v>
      </c>
      <c r="B521" s="4" t="str">
        <f>IFERROR(__xludf.DUMMYFUNCTION("GOOGLETRANSLATE(A521,""tr"",""nl"")"),"draagbaar")</f>
        <v>draagbaar</v>
      </c>
    </row>
    <row r="522">
      <c r="A522" s="3" t="s">
        <v>522</v>
      </c>
      <c r="B522" s="4" t="str">
        <f>IFERROR(__xludf.DUMMYFUNCTION("GOOGLETRANSLATE(A522,""tr"",""nl"")"),"editor")</f>
        <v>editor</v>
      </c>
    </row>
    <row r="523">
      <c r="A523" s="3" t="s">
        <v>523</v>
      </c>
      <c r="B523" s="4" t="str">
        <f>IFERROR(__xludf.DUMMYFUNCTION("GOOGLETRANSLATE(A523,""tr"",""nl"")"),"Voorschot")</f>
        <v>Voorschot</v>
      </c>
    </row>
    <row r="524">
      <c r="A524" s="3" t="s">
        <v>524</v>
      </c>
      <c r="B524" s="4" t="str">
        <f>IFERROR(__xludf.DUMMYFUNCTION("GOOGLETRANSLATE(A524,""tr"",""nl"")"),"hekel")</f>
        <v>hekel</v>
      </c>
    </row>
    <row r="525">
      <c r="A525" s="3" t="s">
        <v>525</v>
      </c>
      <c r="B525" s="4" t="str">
        <f>IFERROR(__xludf.DUMMYFUNCTION("GOOGLETRANSLATE(A525,""tr"",""nl"")"),"ensemble")</f>
        <v>ensemble</v>
      </c>
    </row>
    <row r="526">
      <c r="A526" s="3" t="s">
        <v>526</v>
      </c>
      <c r="B526" s="4" t="str">
        <f>IFERROR(__xludf.DUMMYFUNCTION("GOOGLETRANSLATE(A526,""tr"",""nl"")"),"accordeon")</f>
        <v>accordeon</v>
      </c>
    </row>
    <row r="527">
      <c r="A527" s="3" t="s">
        <v>527</v>
      </c>
      <c r="B527" s="4" t="str">
        <f>IFERROR(__xludf.DUMMYFUNCTION("GOOGLETRANSLATE(A527,""tr"",""nl"")"),"filosoof")</f>
        <v>filosoof</v>
      </c>
    </row>
    <row r="528">
      <c r="A528" s="3" t="s">
        <v>528</v>
      </c>
      <c r="B528" s="4" t="str">
        <f>IFERROR(__xludf.DUMMYFUNCTION("GOOGLETRANSLATE(A528,""tr"",""nl"")"),"ketchup")</f>
        <v>ketchup</v>
      </c>
    </row>
    <row r="529">
      <c r="A529" s="3" t="s">
        <v>529</v>
      </c>
      <c r="B529" s="4" t="str">
        <f>IFERROR(__xludf.DUMMYFUNCTION("GOOGLETRANSLATE(A529,""tr"",""nl"")"),"Leuk vinden")</f>
        <v>Leuk vinden</v>
      </c>
    </row>
    <row r="530">
      <c r="A530" s="3" t="s">
        <v>530</v>
      </c>
      <c r="B530" s="4" t="str">
        <f>IFERROR(__xludf.DUMMYFUNCTION("GOOGLETRANSLATE(A530,""tr"",""nl"")"),"bronzen")</f>
        <v>bronzen</v>
      </c>
    </row>
    <row r="531">
      <c r="A531" s="3" t="s">
        <v>531</v>
      </c>
      <c r="B531" s="4" t="str">
        <f>IFERROR(__xludf.DUMMYFUNCTION("GOOGLETRANSLATE(A531,""tr"",""nl"")"),"antwoordapparaat")</f>
        <v>antwoordapparaat</v>
      </c>
    </row>
    <row r="532">
      <c r="A532" s="3" t="s">
        <v>532</v>
      </c>
      <c r="B532" s="4" t="str">
        <f>IFERROR(__xludf.DUMMYFUNCTION("GOOGLETRANSLATE(A532,""tr"",""nl"")"),"Opmerking")</f>
        <v>Opmerking</v>
      </c>
    </row>
    <row r="533">
      <c r="A533" s="3" t="s">
        <v>533</v>
      </c>
      <c r="B533" s="4" t="str">
        <f>IFERROR(__xludf.DUMMYFUNCTION("GOOGLETRANSLATE(A533,""tr"",""nl"")"),"paniek")</f>
        <v>paniek</v>
      </c>
    </row>
    <row r="534">
      <c r="A534" s="3" t="s">
        <v>534</v>
      </c>
      <c r="B534" s="4" t="str">
        <f>IFERROR(__xludf.DUMMYFUNCTION("GOOGLETRANSLATE(A534,""tr"",""nl"")"),"charismatisch")</f>
        <v>charismatisch</v>
      </c>
    </row>
    <row r="535">
      <c r="A535" s="3" t="s">
        <v>535</v>
      </c>
      <c r="B535" s="4" t="str">
        <f>IFERROR(__xludf.DUMMYFUNCTION("GOOGLETRANSLATE(A535,""tr"",""nl"")"),"stopcontact")</f>
        <v>stopcontact</v>
      </c>
    </row>
    <row r="536">
      <c r="A536" s="3" t="s">
        <v>536</v>
      </c>
      <c r="B536" s="4" t="str">
        <f>IFERROR(__xludf.DUMMYFUNCTION("GOOGLETRANSLATE(A536,""tr"",""nl"")"),"sjaal")</f>
        <v>sjaal</v>
      </c>
    </row>
    <row r="537">
      <c r="A537" s="3" t="s">
        <v>537</v>
      </c>
      <c r="B537" s="4" t="str">
        <f>IFERROR(__xludf.DUMMYFUNCTION("GOOGLETRANSLATE(A537,""tr"",""nl"")"),"psychiater")</f>
        <v>psychiater</v>
      </c>
    </row>
    <row r="538">
      <c r="A538" s="3" t="s">
        <v>538</v>
      </c>
      <c r="B538" s="4" t="str">
        <f>IFERROR(__xludf.DUMMYFUNCTION("GOOGLETRANSLATE(A538,""tr"",""nl"")"),"pyjama")</f>
        <v>pyjama</v>
      </c>
    </row>
    <row r="539">
      <c r="A539" s="3" t="s">
        <v>539</v>
      </c>
      <c r="B539" s="4" t="str">
        <f>IFERROR(__xludf.DUMMYFUNCTION("GOOGLETRANSLATE(A539,""tr"",""nl"")"),"stelling")</f>
        <v>stelling</v>
      </c>
    </row>
    <row r="540">
      <c r="A540" s="3" t="s">
        <v>540</v>
      </c>
      <c r="B540" s="4" t="str">
        <f>IFERROR(__xludf.DUMMYFUNCTION("GOOGLETRANSLATE(A540,""tr"",""nl"")"),"bewaker")</f>
        <v>bewaker</v>
      </c>
    </row>
    <row r="541">
      <c r="A541" s="3" t="s">
        <v>541</v>
      </c>
      <c r="B541" s="4" t="str">
        <f>IFERROR(__xludf.DUMMYFUNCTION("GOOGLETRANSLATE(A541,""tr"",""nl"")"),"graadmeter")</f>
        <v>graadmeter</v>
      </c>
    </row>
    <row r="542">
      <c r="A542" s="3" t="s">
        <v>542</v>
      </c>
      <c r="B542" s="4" t="str">
        <f>IFERROR(__xludf.DUMMYFUNCTION("GOOGLETRANSLATE(A542,""tr"",""nl"")"),"baby")</f>
        <v>baby</v>
      </c>
    </row>
    <row r="543">
      <c r="A543" s="3" t="s">
        <v>543</v>
      </c>
      <c r="B543" s="4" t="str">
        <f>IFERROR(__xludf.DUMMYFUNCTION("GOOGLETRANSLATE(A543,""tr"",""nl"")"),"grappig")</f>
        <v>grappig</v>
      </c>
    </row>
    <row r="544">
      <c r="A544" s="3" t="s">
        <v>544</v>
      </c>
      <c r="B544" s="4" t="str">
        <f>IFERROR(__xludf.DUMMYFUNCTION("GOOGLETRANSLATE(A544,""tr"",""nl"")"),"tennis speler")</f>
        <v>tennis speler</v>
      </c>
    </row>
    <row r="545">
      <c r="A545" s="3" t="s">
        <v>545</v>
      </c>
      <c r="B545" s="4" t="str">
        <f>IFERROR(__xludf.DUMMYFUNCTION("GOOGLETRANSLATE(A545,""tr"",""nl"")"),"effectief")</f>
        <v>effectief</v>
      </c>
    </row>
    <row r="546">
      <c r="A546" s="3" t="s">
        <v>546</v>
      </c>
      <c r="B546" s="4" t="str">
        <f>IFERROR(__xludf.DUMMYFUNCTION("GOOGLETRANSLATE(A546,""tr"",""nl"")"),"Kasteel")</f>
        <v>Kasteel</v>
      </c>
    </row>
    <row r="547">
      <c r="A547" s="3" t="s">
        <v>547</v>
      </c>
      <c r="B547" s="4" t="str">
        <f>IFERROR(__xludf.DUMMYFUNCTION("GOOGLETRANSLATE(A547,""tr"",""nl"")"),"bazooka")</f>
        <v>bazooka</v>
      </c>
    </row>
    <row r="548">
      <c r="A548" s="3" t="s">
        <v>548</v>
      </c>
      <c r="B548" s="4" t="str">
        <f>IFERROR(__xludf.DUMMYFUNCTION("GOOGLETRANSLATE(A548,""tr"",""nl"")"),"tropisch")</f>
        <v>tropisch</v>
      </c>
    </row>
    <row r="549">
      <c r="A549" s="3" t="s">
        <v>549</v>
      </c>
      <c r="B549" s="4" t="str">
        <f>IFERROR(__xludf.DUMMYFUNCTION("GOOGLETRANSLATE(A549,""tr"",""nl"")"),"marathon")</f>
        <v>marathon</v>
      </c>
    </row>
    <row r="550">
      <c r="A550" s="3" t="s">
        <v>550</v>
      </c>
      <c r="B550" s="4" t="str">
        <f>IFERROR(__xludf.DUMMYFUNCTION("GOOGLETRANSLATE(A550,""tr"",""nl"")"),"hertog")</f>
        <v>hertog</v>
      </c>
    </row>
    <row r="551">
      <c r="A551" s="3" t="s">
        <v>551</v>
      </c>
      <c r="B551" s="4" t="str">
        <f>IFERROR(__xludf.DUMMYFUNCTION("GOOGLETRANSLATE(A551,""tr"",""nl"")"),"de mijne")</f>
        <v>de mijne</v>
      </c>
    </row>
    <row r="552">
      <c r="A552" s="3" t="s">
        <v>552</v>
      </c>
      <c r="B552" s="4" t="str">
        <f>IFERROR(__xludf.DUMMYFUNCTION("GOOGLETRANSLATE(A552,""tr"",""nl"")"),"baal")</f>
        <v>baal</v>
      </c>
    </row>
    <row r="553">
      <c r="A553" s="3" t="s">
        <v>553</v>
      </c>
      <c r="B553" s="4" t="str">
        <f>IFERROR(__xludf.DUMMYFUNCTION("GOOGLETRANSLATE(A553,""tr"",""nl"")"),"hypopotam")</f>
        <v>hypopotam</v>
      </c>
    </row>
    <row r="554">
      <c r="A554" s="3" t="s">
        <v>554</v>
      </c>
      <c r="B554" s="4" t="str">
        <f>IFERROR(__xludf.DUMMYFUNCTION("GOOGLETRANSLATE(A554,""tr"",""nl"")"),"microbiologie")</f>
        <v>microbiologie</v>
      </c>
    </row>
    <row r="555">
      <c r="A555" s="3" t="s">
        <v>555</v>
      </c>
      <c r="B555" s="4" t="str">
        <f>IFERROR(__xludf.DUMMYFUNCTION("GOOGLETRANSLATE(A555,""tr"",""nl"")"),"gebaar")</f>
        <v>gebaar</v>
      </c>
    </row>
    <row r="556">
      <c r="A556" s="3" t="s">
        <v>556</v>
      </c>
      <c r="B556" s="4" t="str">
        <f>IFERROR(__xludf.DUMMYFUNCTION("GOOGLETRANSLATE(A556,""tr"",""nl"")"),"heer")</f>
        <v>heer</v>
      </c>
    </row>
    <row r="557">
      <c r="A557" s="3" t="s">
        <v>557</v>
      </c>
      <c r="B557" s="4" t="str">
        <f>IFERROR(__xludf.DUMMYFUNCTION("GOOGLETRANSLATE(A557,""tr"",""nl"")"),"mascotte")</f>
        <v>mascotte</v>
      </c>
    </row>
    <row r="558">
      <c r="A558" s="3" t="s">
        <v>558</v>
      </c>
      <c r="B558" s="4" t="str">
        <f>IFERROR(__xludf.DUMMYFUNCTION("GOOGLETRANSLATE(A558,""tr"",""nl"")"),"piqueren")</f>
        <v>piqueren</v>
      </c>
    </row>
    <row r="559">
      <c r="A559" s="3" t="s">
        <v>559</v>
      </c>
      <c r="B559" s="4" t="str">
        <f>IFERROR(__xludf.DUMMYFUNCTION("GOOGLETRANSLATE(A559,""tr"",""nl"")"),"Parijse")</f>
        <v>Parijse</v>
      </c>
    </row>
    <row r="560">
      <c r="A560" s="3" t="s">
        <v>560</v>
      </c>
      <c r="B560" s="4" t="str">
        <f>IFERROR(__xludf.DUMMYFUNCTION("GOOGLETRANSLATE(A560,""tr"",""nl"")"),"infectie")</f>
        <v>infectie</v>
      </c>
    </row>
    <row r="561">
      <c r="A561" s="3" t="s">
        <v>561</v>
      </c>
      <c r="B561" s="4" t="str">
        <f>IFERROR(__xludf.DUMMYFUNCTION("GOOGLETRANSLATE(A561,""tr"",""nl"")"),"ovaal")</f>
        <v>ovaal</v>
      </c>
    </row>
    <row r="562">
      <c r="A562" s="3" t="s">
        <v>562</v>
      </c>
      <c r="B562" s="4" t="str">
        <f>IFERROR(__xludf.DUMMYFUNCTION("GOOGLETRANSLATE(A562,""tr"",""nl"")"),"croissant")</f>
        <v>croissant</v>
      </c>
    </row>
    <row r="563">
      <c r="A563" s="3" t="s">
        <v>563</v>
      </c>
      <c r="B563" s="4" t="str">
        <f>IFERROR(__xludf.DUMMYFUNCTION("GOOGLETRANSLATE(A563,""tr"",""nl"")"),"slaap")</f>
        <v>slaap</v>
      </c>
    </row>
    <row r="564">
      <c r="A564" s="3" t="s">
        <v>564</v>
      </c>
      <c r="B564" s="4" t="str">
        <f>IFERROR(__xludf.DUMMYFUNCTION("GOOGLETRANSLATE(A564,""tr"",""nl"")"),"citaat")</f>
        <v>citaat</v>
      </c>
    </row>
    <row r="565">
      <c r="A565" s="3" t="s">
        <v>565</v>
      </c>
      <c r="B565" s="4" t="str">
        <f>IFERROR(__xludf.DUMMYFUNCTION("GOOGLETRANSLATE(A565,""tr"",""nl"")"),"acropolis")</f>
        <v>acropolis</v>
      </c>
    </row>
    <row r="566">
      <c r="A566" s="3" t="s">
        <v>566</v>
      </c>
      <c r="B566" s="4" t="str">
        <f>IFERROR(__xludf.DUMMYFUNCTION("GOOGLETRANSLATE(A566,""tr"",""nl"")"),"hormoon")</f>
        <v>hormoon</v>
      </c>
    </row>
    <row r="567">
      <c r="A567" s="3" t="s">
        <v>567</v>
      </c>
      <c r="B567" s="4" t="str">
        <f>IFERROR(__xludf.DUMMYFUNCTION("GOOGLETRANSLATE(A567,""tr"",""nl"")"),"coma")</f>
        <v>coma</v>
      </c>
    </row>
    <row r="568">
      <c r="A568" s="3" t="s">
        <v>568</v>
      </c>
      <c r="B568" s="4" t="str">
        <f>IFERROR(__xludf.DUMMYFUNCTION("GOOGLETRANSLATE(A568,""tr"",""nl"")"),"tablet")</f>
        <v>tablet</v>
      </c>
    </row>
    <row r="569">
      <c r="A569" s="3" t="s">
        <v>569</v>
      </c>
      <c r="B569" s="4" t="str">
        <f>IFERROR(__xludf.DUMMYFUNCTION("GOOGLETRANSLATE(A569,""tr"",""nl"")"),"trommel")</f>
        <v>trommel</v>
      </c>
    </row>
    <row r="570">
      <c r="A570" s="3" t="s">
        <v>570</v>
      </c>
      <c r="B570" s="4" t="str">
        <f>IFERROR(__xludf.DUMMYFUNCTION("GOOGLETRANSLATE(A570,""tr"",""nl"")"),"biologisch")</f>
        <v>biologisch</v>
      </c>
    </row>
    <row r="571">
      <c r="A571" s="3" t="s">
        <v>571</v>
      </c>
      <c r="B571" s="4" t="str">
        <f>IFERROR(__xludf.DUMMYFUNCTION("GOOGLETRANSLATE(A571,""tr"",""nl"")"),"media")</f>
        <v>media</v>
      </c>
    </row>
    <row r="572">
      <c r="A572" s="3" t="s">
        <v>572</v>
      </c>
      <c r="B572" s="4" t="str">
        <f>IFERROR(__xludf.DUMMYFUNCTION("GOOGLETRANSLATE(A572,""tr"",""nl"")"),"bekken")</f>
        <v>bekken</v>
      </c>
    </row>
    <row r="573">
      <c r="A573" s="3" t="s">
        <v>573</v>
      </c>
      <c r="B573" s="4" t="str">
        <f>IFERROR(__xludf.DUMMYFUNCTION("GOOGLETRANSLATE(A573,""tr"",""nl"")"),"hybride")</f>
        <v>hybride</v>
      </c>
    </row>
    <row r="574">
      <c r="A574" s="3" t="s">
        <v>574</v>
      </c>
      <c r="B574" s="4" t="str">
        <f>IFERROR(__xludf.DUMMYFUNCTION("GOOGLETRANSLATE(A574,""tr"",""nl"")"),"nectar")</f>
        <v>nectar</v>
      </c>
    </row>
    <row r="575">
      <c r="A575" s="3" t="s">
        <v>575</v>
      </c>
      <c r="B575" s="4" t="str">
        <f>IFERROR(__xludf.DUMMYFUNCTION("GOOGLETRANSLATE(A575,""tr"",""nl"")"),"bestraling")</f>
        <v>bestraling</v>
      </c>
    </row>
    <row r="576">
      <c r="A576" s="3" t="s">
        <v>576</v>
      </c>
      <c r="B576" s="4" t="str">
        <f>IFERROR(__xludf.DUMMYFUNCTION("GOOGLETRANSLATE(A576,""tr"",""nl"")"),"kern")</f>
        <v>kern</v>
      </c>
    </row>
    <row r="577">
      <c r="A577" s="3" t="s">
        <v>577</v>
      </c>
      <c r="B577" s="4" t="str">
        <f>IFERROR(__xludf.DUMMYFUNCTION("GOOGLETRANSLATE(A577,""tr"",""nl"")"),"Alaturka")</f>
        <v>Alaturka</v>
      </c>
    </row>
    <row r="578">
      <c r="A578" s="3" t="s">
        <v>578</v>
      </c>
      <c r="B578" s="4" t="str">
        <f>IFERROR(__xludf.DUMMYFUNCTION("GOOGLETRANSLATE(A578,""tr"",""nl"")"),"signeur")</f>
        <v>signeur</v>
      </c>
    </row>
    <row r="579">
      <c r="A579" s="3" t="s">
        <v>579</v>
      </c>
      <c r="B579" s="4" t="str">
        <f>IFERROR(__xludf.DUMMYFUNCTION("GOOGLETRANSLATE(A579,""tr"",""nl"")"),"kanselier")</f>
        <v>kanselier</v>
      </c>
    </row>
    <row r="580">
      <c r="A580" s="3" t="s">
        <v>580</v>
      </c>
      <c r="B580" s="4" t="str">
        <f>IFERROR(__xludf.DUMMYFUNCTION("GOOGLETRANSLATE(A580,""tr"",""nl"")"),"actie")</f>
        <v>actie</v>
      </c>
    </row>
    <row r="581">
      <c r="A581" s="3" t="s">
        <v>581</v>
      </c>
      <c r="B581" s="4" t="str">
        <f>IFERROR(__xludf.DUMMYFUNCTION("GOOGLETRANSLATE(A581,""tr"",""nl"")"),"certificaat")</f>
        <v>certificaat</v>
      </c>
    </row>
    <row r="582">
      <c r="A582" s="3" t="s">
        <v>582</v>
      </c>
      <c r="B582" s="4" t="str">
        <f>IFERROR(__xludf.DUMMYFUNCTION("GOOGLETRANSLATE(A582,""tr"",""nl"")"),"paleis")</f>
        <v>paleis</v>
      </c>
    </row>
    <row r="583">
      <c r="A583" s="3" t="s">
        <v>583</v>
      </c>
      <c r="B583" s="4" t="str">
        <f>IFERROR(__xludf.DUMMYFUNCTION("GOOGLETRANSLATE(A583,""tr"",""nl"")"),"favoriet")</f>
        <v>favoriet</v>
      </c>
    </row>
    <row r="584">
      <c r="A584" s="3" t="s">
        <v>584</v>
      </c>
      <c r="B584" s="4" t="str">
        <f>IFERROR(__xludf.DUMMYFUNCTION("GOOGLETRANSLATE(A584,""tr"",""nl"")"),"Gezag")</f>
        <v>Gezag</v>
      </c>
    </row>
    <row r="585">
      <c r="A585" s="3" t="s">
        <v>585</v>
      </c>
      <c r="B585" s="4" t="str">
        <f>IFERROR(__xludf.DUMMYFUNCTION("GOOGLETRANSLATE(A585,""tr"",""nl"")"),"motivatie")</f>
        <v>motivatie</v>
      </c>
    </row>
    <row r="586">
      <c r="A586" s="3" t="s">
        <v>586</v>
      </c>
      <c r="B586" s="4" t="str">
        <f>IFERROR(__xludf.DUMMYFUNCTION("GOOGLETRANSLATE(A586,""tr"",""nl"")"),"positie")</f>
        <v>positie</v>
      </c>
    </row>
    <row r="587">
      <c r="A587" s="3" t="s">
        <v>587</v>
      </c>
      <c r="B587" s="4" t="str">
        <f>IFERROR(__xludf.DUMMYFUNCTION("GOOGLETRANSLATE(A587,""tr"",""nl"")"),"fan")</f>
        <v>fan</v>
      </c>
    </row>
    <row r="588">
      <c r="A588" s="3" t="s">
        <v>588</v>
      </c>
      <c r="B588" s="4" t="str">
        <f>IFERROR(__xludf.DUMMYFUNCTION("GOOGLETRANSLATE(A588,""tr"",""nl"")"),"disco")</f>
        <v>disco</v>
      </c>
    </row>
    <row r="589">
      <c r="A589" s="3" t="s">
        <v>589</v>
      </c>
      <c r="B589" s="4" t="str">
        <f>IFERROR(__xludf.DUMMYFUNCTION("GOOGLETRANSLATE(A589,""tr"",""nl"")"),"gourmet")</f>
        <v>gourmet</v>
      </c>
    </row>
    <row r="590">
      <c r="A590" s="3" t="s">
        <v>590</v>
      </c>
      <c r="B590" s="4" t="str">
        <f>IFERROR(__xludf.DUMMYFUNCTION("GOOGLETRANSLATE(A590,""tr"",""nl"")"),"ondergeschikt")</f>
        <v>ondergeschikt</v>
      </c>
    </row>
    <row r="591">
      <c r="A591" s="3" t="s">
        <v>591</v>
      </c>
      <c r="B591" s="4" t="str">
        <f>IFERROR(__xludf.DUMMYFUNCTION("GOOGLETRANSLATE(A591,""tr"",""nl"")"),"reflux")</f>
        <v>reflux</v>
      </c>
    </row>
    <row r="592">
      <c r="A592" s="3" t="s">
        <v>592</v>
      </c>
      <c r="B592" s="4" t="str">
        <f>IFERROR(__xludf.DUMMYFUNCTION("GOOGLETRANSLATE(A592,""tr"",""nl"")"),"egocentrisch")</f>
        <v>egocentrisch</v>
      </c>
    </row>
    <row r="593">
      <c r="A593" s="3" t="s">
        <v>593</v>
      </c>
      <c r="B593" s="4" t="str">
        <f>IFERROR(__xludf.DUMMYFUNCTION("GOOGLETRANSLATE(A593,""tr"",""nl"")"),"salami")</f>
        <v>salami</v>
      </c>
    </row>
    <row r="594">
      <c r="A594" s="3" t="s">
        <v>594</v>
      </c>
      <c r="B594" s="4" t="str">
        <f>IFERROR(__xludf.DUMMYFUNCTION("GOOGLETRANSLATE(A594,""tr"",""nl"")"),"dozijn")</f>
        <v>dozijn</v>
      </c>
    </row>
    <row r="595">
      <c r="A595" s="3" t="s">
        <v>595</v>
      </c>
      <c r="B595" s="4" t="str">
        <f>IFERROR(__xludf.DUMMYFUNCTION("GOOGLETRANSLATE(A595,""tr"",""nl"")"),"luipaard")</f>
        <v>luipaard</v>
      </c>
    </row>
    <row r="596">
      <c r="A596" s="3" t="s">
        <v>596</v>
      </c>
      <c r="B596" s="4" t="str">
        <f>IFERROR(__xludf.DUMMYFUNCTION("GOOGLETRANSLATE(A596,""tr"",""nl"")"),"ego")</f>
        <v>ego</v>
      </c>
    </row>
    <row r="597">
      <c r="A597" s="3" t="s">
        <v>597</v>
      </c>
      <c r="B597" s="4" t="str">
        <f>IFERROR(__xludf.DUMMYFUNCTION("GOOGLETRANSLATE(A597,""tr"",""nl"")"),"balie")</f>
        <v>balie</v>
      </c>
    </row>
    <row r="598">
      <c r="A598" s="3" t="s">
        <v>598</v>
      </c>
      <c r="B598" s="4" t="str">
        <f>IFERROR(__xludf.DUMMYFUNCTION("GOOGLETRANSLATE(A598,""tr"",""nl"")"),"diplomaat")</f>
        <v>diplomaat</v>
      </c>
    </row>
    <row r="599">
      <c r="A599" s="3" t="s">
        <v>599</v>
      </c>
      <c r="B599" s="4" t="str">
        <f>IFERROR(__xludf.DUMMYFUNCTION("GOOGLETRANSLATE(A599,""tr"",""nl"")"),"aritmie")</f>
        <v>aritmie</v>
      </c>
    </row>
    <row r="600">
      <c r="A600" s="3" t="s">
        <v>600</v>
      </c>
      <c r="B600" s="4" t="str">
        <f>IFERROR(__xludf.DUMMYFUNCTION("GOOGLETRANSLATE(A600,""tr"",""nl"")"),"Alyan")</f>
        <v>Alyan</v>
      </c>
    </row>
    <row r="601">
      <c r="A601" s="3" t="s">
        <v>601</v>
      </c>
      <c r="B601" s="4" t="str">
        <f>IFERROR(__xludf.DUMMYFUNCTION("GOOGLETRANSLATE(A601,""tr"",""nl"")"),"secretaris")</f>
        <v>secretaris</v>
      </c>
    </row>
    <row r="602">
      <c r="A602" s="3" t="s">
        <v>602</v>
      </c>
      <c r="B602" s="4" t="str">
        <f>IFERROR(__xludf.DUMMYFUNCTION("GOOGLETRANSLATE(A602,""tr"",""nl"")"),"Amazone")</f>
        <v>Amazone</v>
      </c>
    </row>
    <row r="603">
      <c r="A603" s="3" t="s">
        <v>603</v>
      </c>
      <c r="B603" s="4" t="str">
        <f>IFERROR(__xludf.DUMMYFUNCTION("GOOGLETRANSLATE(A603,""tr"",""nl"")"),"broek")</f>
        <v>broek</v>
      </c>
    </row>
    <row r="604">
      <c r="A604" s="3" t="s">
        <v>604</v>
      </c>
      <c r="B604" s="4" t="str">
        <f>IFERROR(__xludf.DUMMYFUNCTION("GOOGLETRANSLATE(A604,""tr"",""nl"")"),"fotokopie")</f>
        <v>fotokopie</v>
      </c>
    </row>
    <row r="605">
      <c r="A605" s="3" t="s">
        <v>605</v>
      </c>
      <c r="B605" s="4" t="str">
        <f>IFERROR(__xludf.DUMMYFUNCTION("GOOGLETRANSLATE(A605,""tr"",""nl"")"),"toevluchtsoord")</f>
        <v>toevluchtsoord</v>
      </c>
    </row>
    <row r="606">
      <c r="A606" s="3" t="s">
        <v>606</v>
      </c>
      <c r="B606" s="4" t="str">
        <f>IFERROR(__xludf.DUMMYFUNCTION("GOOGLETRANSLATE(A606,""tr"",""nl"")"),"naief")</f>
        <v>naief</v>
      </c>
    </row>
    <row r="607">
      <c r="A607" s="3" t="s">
        <v>607</v>
      </c>
      <c r="B607" s="4" t="str">
        <f>IFERROR(__xludf.DUMMYFUNCTION("GOOGLETRANSLATE(A607,""tr"",""nl"")"),"tragisch")</f>
        <v>tragisch</v>
      </c>
    </row>
    <row r="608">
      <c r="A608" s="3" t="s">
        <v>608</v>
      </c>
      <c r="B608" s="4" t="str">
        <f>IFERROR(__xludf.DUMMYFUNCTION("GOOGLETRANSLATE(A608,""tr"",""nl"")"),"disco")</f>
        <v>disco</v>
      </c>
    </row>
    <row r="609">
      <c r="A609" s="3" t="s">
        <v>609</v>
      </c>
      <c r="B609" s="4" t="str">
        <f>IFERROR(__xludf.DUMMYFUNCTION("GOOGLETRANSLATE(A609,""tr"",""nl"")"),"dressing")</f>
        <v>dressing</v>
      </c>
    </row>
    <row r="610">
      <c r="A610" s="3" t="s">
        <v>610</v>
      </c>
      <c r="B610" s="4" t="str">
        <f>IFERROR(__xludf.DUMMYFUNCTION("GOOGLETRANSLATE(A610,""tr"",""nl"")"),"commissaris")</f>
        <v>commissaris</v>
      </c>
    </row>
    <row r="611">
      <c r="A611" s="3" t="s">
        <v>611</v>
      </c>
      <c r="B611" s="4" t="str">
        <f>IFERROR(__xludf.DUMMYFUNCTION("GOOGLETRANSLATE(A611,""tr"",""nl"")"),"controleren")</f>
        <v>controleren</v>
      </c>
    </row>
    <row r="612">
      <c r="A612" s="3" t="s">
        <v>612</v>
      </c>
      <c r="B612" s="4" t="str">
        <f>IFERROR(__xludf.DUMMYFUNCTION("GOOGLETRANSLATE(A612,""tr"",""nl"")"),"spuit")</f>
        <v>spuit</v>
      </c>
    </row>
    <row r="613">
      <c r="A613" s="3" t="s">
        <v>613</v>
      </c>
      <c r="B613" s="4" t="str">
        <f>IFERROR(__xludf.DUMMYFUNCTION("GOOGLETRANSLATE(A613,""tr"",""nl"")"),"vitamine")</f>
        <v>vitamine</v>
      </c>
    </row>
    <row r="614">
      <c r="A614" s="3" t="s">
        <v>614</v>
      </c>
      <c r="B614" s="4" t="str">
        <f>IFERROR(__xludf.DUMMYFUNCTION("GOOGLETRANSLATE(A614,""tr"",""nl"")"),"stoet")</f>
        <v>stoet</v>
      </c>
    </row>
    <row r="615">
      <c r="A615" s="3" t="s">
        <v>615</v>
      </c>
      <c r="B615" s="4" t="str">
        <f>IFERROR(__xludf.DUMMYFUNCTION("GOOGLETRANSLATE(A615,""tr"",""nl"")"),"mysticus")</f>
        <v>mysticus</v>
      </c>
    </row>
    <row r="616">
      <c r="A616" s="3" t="s">
        <v>616</v>
      </c>
      <c r="B616" s="4" t="str">
        <f>IFERROR(__xludf.DUMMYFUNCTION("GOOGLETRANSLATE(A616,""tr"",""nl"")"),"kans")</f>
        <v>kans</v>
      </c>
    </row>
    <row r="617">
      <c r="A617" s="3" t="s">
        <v>617</v>
      </c>
      <c r="B617" s="4" t="str">
        <f>IFERROR(__xludf.DUMMYFUNCTION("GOOGLETRANSLATE(A617,""tr"",""nl"")"),"passage")</f>
        <v>passage</v>
      </c>
    </row>
    <row r="618">
      <c r="A618" s="3" t="s">
        <v>618</v>
      </c>
      <c r="B618" s="4" t="str">
        <f>IFERROR(__xludf.DUMMYFUNCTION("GOOGLETRANSLATE(A618,""tr"",""nl"")"),"begrip")</f>
        <v>begrip</v>
      </c>
    </row>
    <row r="619">
      <c r="A619" s="3" t="s">
        <v>619</v>
      </c>
      <c r="B619" s="4" t="str">
        <f>IFERROR(__xludf.DUMMYFUNCTION("GOOGLETRANSLATE(A619,""tr"",""nl"")"),"schok")</f>
        <v>schok</v>
      </c>
    </row>
    <row r="620">
      <c r="A620" s="3" t="s">
        <v>620</v>
      </c>
      <c r="B620" s="4" t="str">
        <f>IFERROR(__xludf.DUMMYFUNCTION("GOOGLETRANSLATE(A620,""tr"",""nl"")"),"broer")</f>
        <v>broer</v>
      </c>
    </row>
    <row r="621">
      <c r="A621" s="3" t="s">
        <v>621</v>
      </c>
      <c r="B621" s="4" t="str">
        <f>IFERROR(__xludf.DUMMYFUNCTION("GOOGLETRANSLATE(A621,""tr"",""nl"")"),"douche")</f>
        <v>douche</v>
      </c>
    </row>
    <row r="622">
      <c r="A622" s="3" t="s">
        <v>622</v>
      </c>
      <c r="B622" s="4" t="str">
        <f>IFERROR(__xludf.DUMMYFUNCTION("GOOGLETRANSLATE(A622,""tr"",""nl"")"),"het dossier")</f>
        <v>het dossier</v>
      </c>
    </row>
    <row r="623">
      <c r="A623" s="3" t="s">
        <v>623</v>
      </c>
      <c r="B623" s="4" t="str">
        <f>IFERROR(__xludf.DUMMYFUNCTION("GOOGLETRANSLATE(A623,""tr"",""nl"")"),"dynamisch")</f>
        <v>dynamisch</v>
      </c>
    </row>
    <row r="624">
      <c r="A624" s="3" t="s">
        <v>624</v>
      </c>
      <c r="B624" s="4" t="str">
        <f>IFERROR(__xludf.DUMMYFUNCTION("GOOGLETRANSLATE(A624,""tr"",""nl"")"),"ballast")</f>
        <v>ballast</v>
      </c>
    </row>
    <row r="625">
      <c r="A625" s="3" t="s">
        <v>625</v>
      </c>
      <c r="B625" s="4" t="str">
        <f>IFERROR(__xludf.DUMMYFUNCTION("GOOGLETRANSLATE(A625,""tr"",""nl"")"),"begonia")</f>
        <v>begonia</v>
      </c>
    </row>
    <row r="626">
      <c r="A626" s="3" t="s">
        <v>626</v>
      </c>
      <c r="B626" s="4" t="str">
        <f>IFERROR(__xludf.DUMMYFUNCTION("GOOGLETRANSLATE(A626,""tr"",""nl"")"),"bommenwerper")</f>
        <v>bommenwerper</v>
      </c>
    </row>
    <row r="627">
      <c r="A627" s="3" t="s">
        <v>627</v>
      </c>
      <c r="B627" s="4" t="str">
        <f>IFERROR(__xludf.DUMMYFUNCTION("GOOGLETRANSLATE(A627,""tr"",""nl"")"),"accu")</f>
        <v>accu</v>
      </c>
    </row>
    <row r="628">
      <c r="A628" s="3" t="s">
        <v>628</v>
      </c>
      <c r="B628" s="4" t="str">
        <f>IFERROR(__xludf.DUMMYFUNCTION("GOOGLETRANSLATE(A628,""tr"",""nl"")"),"pion")</f>
        <v>pion</v>
      </c>
    </row>
    <row r="629">
      <c r="A629" s="3" t="s">
        <v>629</v>
      </c>
      <c r="B629" s="4" t="str">
        <f>IFERROR(__xludf.DUMMYFUNCTION("GOOGLETRANSLATE(A629,""tr"",""nl"")"),"gekwalificeerd")</f>
        <v>gekwalificeerd</v>
      </c>
    </row>
    <row r="630">
      <c r="A630" s="3" t="s">
        <v>630</v>
      </c>
      <c r="B630" s="4" t="str">
        <f>IFERROR(__xludf.DUMMYFUNCTION("GOOGLETRANSLATE(A630,""tr"",""nl"")"),"geschiktheid")</f>
        <v>geschiktheid</v>
      </c>
    </row>
    <row r="631">
      <c r="A631" s="3" t="s">
        <v>631</v>
      </c>
      <c r="B631" s="4" t="str">
        <f>IFERROR(__xludf.DUMMYFUNCTION("GOOGLETRANSLATE(A631,""tr"",""nl"")"),"reservering")</f>
        <v>reservering</v>
      </c>
    </row>
    <row r="632">
      <c r="A632" s="3" t="s">
        <v>632</v>
      </c>
      <c r="B632" s="4" t="str">
        <f>IFERROR(__xludf.DUMMYFUNCTION("GOOGLETRANSLATE(A632,""tr"",""nl"")"),"bowling")</f>
        <v>bowling</v>
      </c>
    </row>
    <row r="633">
      <c r="A633" s="3" t="s">
        <v>633</v>
      </c>
      <c r="B633" s="4" t="str">
        <f>IFERROR(__xludf.DUMMYFUNCTION("GOOGLETRANSLATE(A633,""tr"",""nl"")"),"basketbal")</f>
        <v>basketbal</v>
      </c>
    </row>
    <row r="634">
      <c r="A634" s="3" t="s">
        <v>634</v>
      </c>
      <c r="B634" s="4" t="str">
        <f>IFERROR(__xludf.DUMMYFUNCTION("GOOGLETRANSLATE(A634,""tr"",""nl"")"),"hulpmiddel")</f>
        <v>hulpmiddel</v>
      </c>
    </row>
    <row r="635">
      <c r="A635" s="3" t="s">
        <v>635</v>
      </c>
      <c r="B635" s="4" t="str">
        <f>IFERROR(__xludf.DUMMYFUNCTION("GOOGLETRANSLATE(A635,""tr"",""nl"")"),"bergamot")</f>
        <v>bergamot</v>
      </c>
    </row>
    <row r="636">
      <c r="A636" s="3" t="s">
        <v>636</v>
      </c>
      <c r="B636" s="4" t="str">
        <f>IFERROR(__xludf.DUMMYFUNCTION("GOOGLETRANSLATE(A636,""tr"",""nl"")"),"ketel")</f>
        <v>ketel</v>
      </c>
    </row>
    <row r="637">
      <c r="A637" s="3" t="s">
        <v>637</v>
      </c>
      <c r="B637" s="4" t="str">
        <f>IFERROR(__xludf.DUMMYFUNCTION("GOOGLETRANSLATE(A637,""tr"",""nl"")"),"categorie")</f>
        <v>categorie</v>
      </c>
    </row>
    <row r="638">
      <c r="A638" s="3" t="s">
        <v>638</v>
      </c>
      <c r="B638" s="4" t="str">
        <f>IFERROR(__xludf.DUMMYFUNCTION("GOOGLETRANSLATE(A638,""tr"",""nl"")"),"hypotheek")</f>
        <v>hypotheek</v>
      </c>
    </row>
    <row r="639">
      <c r="A639" s="3" t="s">
        <v>639</v>
      </c>
      <c r="B639" s="4" t="str">
        <f>IFERROR(__xludf.DUMMYFUNCTION("GOOGLETRANSLATE(A639,""tr"",""nl"")"),"abonnement")</f>
        <v>abonnement</v>
      </c>
    </row>
    <row r="640">
      <c r="A640" s="3" t="s">
        <v>640</v>
      </c>
      <c r="B640" s="4" t="str">
        <f>IFERROR(__xludf.DUMMYFUNCTION("GOOGLETRANSLATE(A640,""tr"",""nl"")"),"adion")</f>
        <v>adion</v>
      </c>
    </row>
    <row r="641">
      <c r="A641" s="3" t="s">
        <v>641</v>
      </c>
      <c r="B641" s="4" t="str">
        <f>IFERROR(__xludf.DUMMYFUNCTION("GOOGLETRANSLATE(A641,""tr"",""nl"")"),"actief")</f>
        <v>actief</v>
      </c>
    </row>
    <row r="642">
      <c r="A642" s="3" t="s">
        <v>642</v>
      </c>
      <c r="B642" s="4" t="str">
        <f>IFERROR(__xludf.DUMMYFUNCTION("GOOGLETRANSLATE(A642,""tr"",""nl"")"),"Internet")</f>
        <v>Internet</v>
      </c>
    </row>
    <row r="643">
      <c r="A643" s="3" t="s">
        <v>643</v>
      </c>
      <c r="B643" s="4" t="str">
        <f>IFERROR(__xludf.DUMMYFUNCTION("GOOGLETRANSLATE(A643,""tr"",""nl"")"),"galerij")</f>
        <v>galerij</v>
      </c>
    </row>
    <row r="644">
      <c r="A644" s="3" t="s">
        <v>644</v>
      </c>
      <c r="B644" s="4" t="str">
        <f>IFERROR(__xludf.DUMMYFUNCTION("GOOGLETRANSLATE(A644,""tr"",""nl"")"),"patroon")</f>
        <v>patroon</v>
      </c>
    </row>
    <row r="645">
      <c r="A645" s="3" t="s">
        <v>645</v>
      </c>
      <c r="B645" s="4" t="str">
        <f>IFERROR(__xludf.DUMMYFUNCTION("GOOGLETRANSLATE(A645,""tr"",""nl"")"),"soja")</f>
        <v>soja</v>
      </c>
    </row>
    <row r="646">
      <c r="A646" s="3" t="s">
        <v>646</v>
      </c>
      <c r="B646" s="4" t="str">
        <f>IFERROR(__xludf.DUMMYFUNCTION("GOOGLETRANSLATE(A646,""tr"",""nl"")"),"alfabet")</f>
        <v>alfabet</v>
      </c>
    </row>
    <row r="647">
      <c r="A647" s="3" t="s">
        <v>647</v>
      </c>
      <c r="B647" s="4" t="str">
        <f>IFERROR(__xludf.DUMMYFUNCTION("GOOGLETRANSLATE(A647,""tr"",""nl"")"),"autonomie")</f>
        <v>autonomie</v>
      </c>
    </row>
    <row r="648">
      <c r="A648" s="3" t="s">
        <v>648</v>
      </c>
      <c r="B648" s="4" t="str">
        <f>IFERROR(__xludf.DUMMYFUNCTION("GOOGLETRANSLATE(A648,""tr"",""nl"")"),"lichamen")</f>
        <v>lichamen</v>
      </c>
    </row>
    <row r="649">
      <c r="A649" s="3" t="s">
        <v>649</v>
      </c>
      <c r="B649" s="4" t="str">
        <f>IFERROR(__xludf.DUMMYFUNCTION("GOOGLETRANSLATE(A649,""tr"",""nl"")"),"besturen")</f>
        <v>besturen</v>
      </c>
    </row>
    <row r="650">
      <c r="A650" s="3" t="s">
        <v>650</v>
      </c>
      <c r="B650" s="4" t="str">
        <f>IFERROR(__xludf.DUMMYFUNCTION("GOOGLETRANSLATE(A650,""tr"",""nl"")"),"Hamburger")</f>
        <v>Hamburger</v>
      </c>
    </row>
    <row r="651">
      <c r="A651" s="3" t="s">
        <v>651</v>
      </c>
      <c r="B651" s="4" t="str">
        <f>IFERROR(__xludf.DUMMYFUNCTION("GOOGLETRANSLATE(A651,""tr"",""nl"")"),"federatie")</f>
        <v>federatie</v>
      </c>
    </row>
    <row r="652">
      <c r="A652" s="3" t="s">
        <v>652</v>
      </c>
      <c r="B652" s="4" t="str">
        <f>IFERROR(__xludf.DUMMYFUNCTION("GOOGLETRANSLATE(A652,""tr"",""nl"")"),"het formulier")</f>
        <v>het formulier</v>
      </c>
    </row>
    <row r="653">
      <c r="A653" s="3" t="s">
        <v>653</v>
      </c>
      <c r="B653" s="4" t="str">
        <f>IFERROR(__xludf.DUMMYFUNCTION("GOOGLETRANSLATE(A653,""tr"",""nl"")"),"Hoorn")</f>
        <v>Hoorn</v>
      </c>
    </row>
    <row r="654">
      <c r="A654" s="3" t="s">
        <v>654</v>
      </c>
      <c r="B654" s="4" t="str">
        <f>IFERROR(__xludf.DUMMYFUNCTION("GOOGLETRANSLATE(A654,""tr"",""nl"")"),"raket")</f>
        <v>raket</v>
      </c>
    </row>
    <row r="655">
      <c r="A655" s="3" t="s">
        <v>655</v>
      </c>
      <c r="B655" s="4" t="str">
        <f>IFERROR(__xludf.DUMMYFUNCTION("GOOGLETRANSLATE(A655,""tr"",""nl"")"),"demoralisatie")</f>
        <v>demoralisatie</v>
      </c>
    </row>
    <row r="656">
      <c r="A656" s="3" t="s">
        <v>656</v>
      </c>
      <c r="B656" s="4" t="str">
        <f>IFERROR(__xludf.DUMMYFUNCTION("GOOGLETRANSLATE(A656,""tr"",""nl"")"),"auto")</f>
        <v>auto</v>
      </c>
    </row>
    <row r="657">
      <c r="A657" s="3" t="s">
        <v>657</v>
      </c>
      <c r="B657" s="4" t="str">
        <f>IFERROR(__xludf.DUMMYFUNCTION("GOOGLETRANSLATE(A657,""tr"",""nl"")"),"kerrie")</f>
        <v>kerrie</v>
      </c>
    </row>
    <row r="658">
      <c r="A658" s="3" t="s">
        <v>658</v>
      </c>
      <c r="B658" s="4" t="str">
        <f>IFERROR(__xludf.DUMMYFUNCTION("GOOGLETRANSLATE(A658,""tr"",""nl"")"),"transfusie")</f>
        <v>transfusie</v>
      </c>
    </row>
    <row r="659">
      <c r="A659" s="3" t="s">
        <v>659</v>
      </c>
      <c r="B659" s="4" t="str">
        <f>IFERROR(__xludf.DUMMYFUNCTION("GOOGLETRANSLATE(A659,""tr"",""nl"")"),"reactie")</f>
        <v>reactie</v>
      </c>
    </row>
    <row r="660">
      <c r="A660" s="3" t="s">
        <v>660</v>
      </c>
      <c r="B660" s="4" t="str">
        <f>IFERROR(__xludf.DUMMYFUNCTION("GOOGLETRANSLATE(A660,""tr"",""nl"")"),"sympathie")</f>
        <v>sympathie</v>
      </c>
    </row>
    <row r="661">
      <c r="A661" s="3" t="s">
        <v>661</v>
      </c>
      <c r="B661" s="4" t="str">
        <f>IFERROR(__xludf.DUMMYFUNCTION("GOOGLETRANSLATE(A661,""tr"",""nl"")"),"alternatief")</f>
        <v>alternatief</v>
      </c>
    </row>
    <row r="662">
      <c r="A662" s="3" t="s">
        <v>662</v>
      </c>
      <c r="B662" s="4" t="str">
        <f>IFERROR(__xludf.DUMMYFUNCTION("GOOGLETRANSLATE(A662,""tr"",""nl"")"),"apparatuur")</f>
        <v>apparatuur</v>
      </c>
    </row>
    <row r="663">
      <c r="A663" s="3" t="s">
        <v>663</v>
      </c>
      <c r="B663" s="4" t="str">
        <f>IFERROR(__xludf.DUMMYFUNCTION("GOOGLETRANSLATE(A663,""tr"",""nl"")"),"Crypto-")</f>
        <v>Crypto-</v>
      </c>
    </row>
    <row r="664">
      <c r="A664" s="3" t="s">
        <v>664</v>
      </c>
      <c r="B664" s="4" t="str">
        <f>IFERROR(__xludf.DUMMYFUNCTION("GOOGLETRANSLATE(A664,""tr"",""nl"")"),"assimilatie")</f>
        <v>assimilatie</v>
      </c>
    </row>
    <row r="665">
      <c r="A665" s="3" t="s">
        <v>665</v>
      </c>
      <c r="B665" s="4" t="str">
        <f>IFERROR(__xludf.DUMMYFUNCTION("GOOGLETRANSLATE(A665,""tr"",""nl"")"),"atmosfeer")</f>
        <v>atmosfeer</v>
      </c>
    </row>
    <row r="666">
      <c r="A666" s="3" t="s">
        <v>666</v>
      </c>
      <c r="B666" s="4" t="str">
        <f>IFERROR(__xludf.DUMMYFUNCTION("GOOGLETRANSLATE(A666,""tr"",""nl"")"),"gedateerd")</f>
        <v>gedateerd</v>
      </c>
    </row>
    <row r="667">
      <c r="A667" s="3" t="s">
        <v>667</v>
      </c>
      <c r="B667" s="4" t="str">
        <f>IFERROR(__xludf.DUMMYFUNCTION("GOOGLETRANSLATE(A667,""tr"",""nl"")"),"burgerlijk")</f>
        <v>burgerlijk</v>
      </c>
    </row>
    <row r="668">
      <c r="A668" s="3" t="s">
        <v>668</v>
      </c>
      <c r="B668" s="4" t="str">
        <f>IFERROR(__xludf.DUMMYFUNCTION("GOOGLETRANSLATE(A668,""tr"",""nl"")"),"enkel")</f>
        <v>enkel</v>
      </c>
    </row>
    <row r="669">
      <c r="A669" s="3" t="s">
        <v>669</v>
      </c>
      <c r="B669" s="4" t="str">
        <f>IFERROR(__xludf.DUMMYFUNCTION("GOOGLETRANSLATE(A669,""tr"",""nl"")"),"landschap")</f>
        <v>landschap</v>
      </c>
    </row>
    <row r="670">
      <c r="A670" s="3" t="s">
        <v>670</v>
      </c>
      <c r="B670" s="4" t="str">
        <f>IFERROR(__xludf.DUMMYFUNCTION("GOOGLETRANSLATE(A670,""tr"",""nl"")"),"korte broek")</f>
        <v>korte broek</v>
      </c>
    </row>
    <row r="671">
      <c r="A671" s="3" t="s">
        <v>671</v>
      </c>
      <c r="B671" s="4" t="str">
        <f>IFERROR(__xludf.DUMMYFUNCTION("GOOGLETRANSLATE(A671,""tr"",""nl"")"),"taart")</f>
        <v>taart</v>
      </c>
    </row>
    <row r="672">
      <c r="A672" s="3" t="s">
        <v>672</v>
      </c>
      <c r="B672" s="4" t="str">
        <f>IFERROR(__xludf.DUMMYFUNCTION("GOOGLETRANSLATE(A672,""tr"",""nl"")"),"barcode")</f>
        <v>barcode</v>
      </c>
    </row>
    <row r="673">
      <c r="A673" s="3" t="s">
        <v>673</v>
      </c>
      <c r="B673" s="4" t="str">
        <f>IFERROR(__xludf.DUMMYFUNCTION("GOOGLETRANSLATE(A673,""tr"",""nl"")"),"jaguar")</f>
        <v>jaguar</v>
      </c>
    </row>
    <row r="674">
      <c r="A674" s="3" t="s">
        <v>674</v>
      </c>
      <c r="B674" s="4" t="str">
        <f>IFERROR(__xludf.DUMMYFUNCTION("GOOGLETRANSLATE(A674,""tr"",""nl"")"),"synchroon")</f>
        <v>synchroon</v>
      </c>
    </row>
    <row r="675">
      <c r="A675" s="3" t="s">
        <v>675</v>
      </c>
      <c r="B675" s="4" t="str">
        <f>IFERROR(__xludf.DUMMYFUNCTION("GOOGLETRANSLATE(A675,""tr"",""nl"")"),"schokdemper")</f>
        <v>schokdemper</v>
      </c>
    </row>
    <row r="676">
      <c r="A676" s="3" t="s">
        <v>676</v>
      </c>
      <c r="B676" s="4" t="str">
        <f>IFERROR(__xludf.DUMMYFUNCTION("GOOGLETRANSLATE(A676,""tr"",""nl"")"),"margarine")</f>
        <v>margarine</v>
      </c>
    </row>
    <row r="677">
      <c r="A677" s="3" t="s">
        <v>677</v>
      </c>
      <c r="B677" s="4" t="str">
        <f>IFERROR(__xludf.DUMMYFUNCTION("GOOGLETRANSLATE(A677,""tr"",""nl"")"),"diamant")</f>
        <v>diamant</v>
      </c>
    </row>
    <row r="678">
      <c r="A678" s="3" t="s">
        <v>678</v>
      </c>
      <c r="B678" s="4" t="str">
        <f>IFERROR(__xludf.DUMMYFUNCTION("GOOGLETRANSLATE(A678,""tr"",""nl"")"),"kilo")</f>
        <v>kilo</v>
      </c>
    </row>
    <row r="679">
      <c r="A679" s="3" t="s">
        <v>679</v>
      </c>
      <c r="B679" s="4" t="str">
        <f>IFERROR(__xludf.DUMMYFUNCTION("GOOGLETRANSLATE(A679,""tr"",""nl"")"),"actueel")</f>
        <v>actueel</v>
      </c>
    </row>
    <row r="680">
      <c r="A680" s="3" t="s">
        <v>680</v>
      </c>
      <c r="B680" s="4" t="str">
        <f>IFERROR(__xludf.DUMMYFUNCTION("GOOGLETRANSLATE(A680,""tr"",""nl"")"),"piano")</f>
        <v>piano</v>
      </c>
    </row>
    <row r="681">
      <c r="A681" s="3" t="s">
        <v>681</v>
      </c>
      <c r="B681" s="4" t="str">
        <f>IFERROR(__xludf.DUMMYFUNCTION("GOOGLETRANSLATE(A681,""tr"",""nl"")"),"plaid")</f>
        <v>plaid</v>
      </c>
    </row>
    <row r="682">
      <c r="A682" s="3" t="s">
        <v>682</v>
      </c>
      <c r="B682" s="4" t="str">
        <f>IFERROR(__xludf.DUMMYFUNCTION("GOOGLETRANSLATE(A682,""tr"",""nl"")"),"cyber")</f>
        <v>cyber</v>
      </c>
    </row>
    <row r="683">
      <c r="A683" s="3" t="s">
        <v>683</v>
      </c>
      <c r="B683" s="4" t="str">
        <f>IFERROR(__xludf.DUMMYFUNCTION("GOOGLETRANSLATE(A683,""tr"",""nl"")"),"muziek-")</f>
        <v>muziek-</v>
      </c>
    </row>
    <row r="684">
      <c r="A684" s="3" t="s">
        <v>684</v>
      </c>
      <c r="B684" s="4" t="str">
        <f>IFERROR(__xludf.DUMMYFUNCTION("GOOGLETRANSLATE(A684,""tr"",""nl"")"),"kinder-")</f>
        <v>kinder-</v>
      </c>
    </row>
    <row r="685">
      <c r="A685" s="3" t="s">
        <v>685</v>
      </c>
      <c r="B685" s="4" t="str">
        <f>IFERROR(__xludf.DUMMYFUNCTION("GOOGLETRANSLATE(A685,""tr"",""nl"")"),"container")</f>
        <v>container</v>
      </c>
    </row>
    <row r="686">
      <c r="A686" s="3" t="s">
        <v>686</v>
      </c>
      <c r="B686" s="4" t="str">
        <f>IFERROR(__xludf.DUMMYFUNCTION("GOOGLETRANSLATE(A686,""tr"",""nl"")"),"euro")</f>
        <v>euro</v>
      </c>
    </row>
    <row r="687">
      <c r="A687" s="3" t="s">
        <v>687</v>
      </c>
      <c r="B687" s="4" t="str">
        <f>IFERROR(__xludf.DUMMYFUNCTION("GOOGLETRANSLATE(A687,""tr"",""nl"")"),"geïsoleerd")</f>
        <v>geïsoleerd</v>
      </c>
    </row>
    <row r="688">
      <c r="A688" s="3" t="s">
        <v>688</v>
      </c>
      <c r="B688" s="4" t="str">
        <f>IFERROR(__xludf.DUMMYFUNCTION("GOOGLETRANSLATE(A688,""tr"",""nl"")"),"toetsenbord")</f>
        <v>toetsenbord</v>
      </c>
    </row>
    <row r="689">
      <c r="A689" s="3" t="s">
        <v>689</v>
      </c>
      <c r="B689" s="4" t="str">
        <f>IFERROR(__xludf.DUMMYFUNCTION("GOOGLETRANSLATE(A689,""tr"",""nl"")"),"feminisme")</f>
        <v>feminisme</v>
      </c>
    </row>
    <row r="690">
      <c r="A690" s="3" t="s">
        <v>690</v>
      </c>
      <c r="B690" s="4" t="str">
        <f>IFERROR(__xludf.DUMMYFUNCTION("GOOGLETRANSLATE(A690,""tr"",""nl"")"),"Encyclopedie")</f>
        <v>Encyclopedie</v>
      </c>
    </row>
    <row r="691">
      <c r="A691" s="3" t="s">
        <v>691</v>
      </c>
      <c r="B691" s="4" t="str">
        <f>IFERROR(__xludf.DUMMYFUNCTION("GOOGLETRANSLATE(A691,""tr"",""nl"")"),"raad")</f>
        <v>raad</v>
      </c>
    </row>
    <row r="692">
      <c r="A692" s="3" t="s">
        <v>692</v>
      </c>
      <c r="B692" s="4" t="str">
        <f>IFERROR(__xludf.DUMMYFUNCTION("GOOGLETRANSLATE(A692,""tr"",""nl"")"),"textiel")</f>
        <v>textiel</v>
      </c>
    </row>
    <row r="693">
      <c r="A693" s="3" t="s">
        <v>693</v>
      </c>
      <c r="B693" s="4" t="str">
        <f>IFERROR(__xludf.DUMMYFUNCTION("GOOGLETRANSLATE(A693,""tr"",""nl"")"),"kadastraal")</f>
        <v>kadastraal</v>
      </c>
    </row>
    <row r="694">
      <c r="A694" s="3" t="s">
        <v>694</v>
      </c>
      <c r="B694" s="4" t="str">
        <f>IFERROR(__xludf.DUMMYFUNCTION("GOOGLETRANSLATE(A694,""tr"",""nl"")"),"spasme")</f>
        <v>spasme</v>
      </c>
    </row>
    <row r="695">
      <c r="A695" s="3" t="s">
        <v>695</v>
      </c>
      <c r="B695" s="4" t="str">
        <f>IFERROR(__xludf.DUMMYFUNCTION("GOOGLETRANSLATE(A695,""tr"",""nl"")"),"jakhals")</f>
        <v>jakhals</v>
      </c>
    </row>
    <row r="696">
      <c r="A696" s="3" t="s">
        <v>696</v>
      </c>
      <c r="B696" s="4" t="str">
        <f>IFERROR(__xludf.DUMMYFUNCTION("GOOGLETRANSLATE(A696,""tr"",""nl"")"),"parachute")</f>
        <v>parachute</v>
      </c>
    </row>
    <row r="697">
      <c r="A697" s="3" t="s">
        <v>697</v>
      </c>
      <c r="B697" s="4" t="str">
        <f>IFERROR(__xludf.DUMMYFUNCTION("GOOGLETRANSLATE(A697,""tr"",""nl"")"),"atleet")</f>
        <v>atleet</v>
      </c>
    </row>
    <row r="698">
      <c r="A698" s="3" t="s">
        <v>698</v>
      </c>
      <c r="B698" s="4" t="str">
        <f>IFERROR(__xludf.DUMMYFUNCTION("GOOGLETRANSLATE(A698,""tr"",""nl"")"),"pakket")</f>
        <v>pakket</v>
      </c>
    </row>
    <row r="699">
      <c r="A699" s="3" t="s">
        <v>699</v>
      </c>
      <c r="B699" s="4" t="str">
        <f>IFERROR(__xludf.DUMMYFUNCTION("GOOGLETRANSLATE(A699,""tr"",""nl"")"),"profiel")</f>
        <v>profiel</v>
      </c>
    </row>
    <row r="700">
      <c r="A700" s="3" t="s">
        <v>700</v>
      </c>
      <c r="B700" s="4" t="str">
        <f>IFERROR(__xludf.DUMMYFUNCTION("GOOGLETRANSLATE(A700,""tr"",""nl"")"),"barman")</f>
        <v>barman</v>
      </c>
    </row>
    <row r="701">
      <c r="A701" s="3" t="s">
        <v>701</v>
      </c>
      <c r="B701" s="4" t="str">
        <f>IFERROR(__xludf.DUMMYFUNCTION("GOOGLETRANSLATE(A701,""tr"",""nl"")"),"urologie")</f>
        <v>urologie</v>
      </c>
    </row>
    <row r="702">
      <c r="A702" s="3" t="s">
        <v>702</v>
      </c>
      <c r="B702" s="4" t="str">
        <f>IFERROR(__xludf.DUMMYFUNCTION("GOOGLETRANSLATE(A702,""tr"",""nl"")"),"Venus")</f>
        <v>Venus</v>
      </c>
    </row>
    <row r="703">
      <c r="A703" s="3" t="s">
        <v>703</v>
      </c>
      <c r="B703" s="4" t="str">
        <f>IFERROR(__xludf.DUMMYFUNCTION("GOOGLETRANSLATE(A703,""tr"",""nl"")"),"hal")</f>
        <v>hal</v>
      </c>
    </row>
    <row r="704">
      <c r="A704" s="3" t="s">
        <v>704</v>
      </c>
      <c r="B704" s="4" t="str">
        <f>IFERROR(__xludf.DUMMYFUNCTION("GOOGLETRANSLATE(A704,""tr"",""nl"")"),"lende")</f>
        <v>lende</v>
      </c>
    </row>
    <row r="705">
      <c r="A705" s="3" t="s">
        <v>705</v>
      </c>
      <c r="B705" s="4" t="str">
        <f>IFERROR(__xludf.DUMMYFUNCTION("GOOGLETRANSLATE(A705,""tr"",""nl"")"),"badminton")</f>
        <v>badminton</v>
      </c>
    </row>
    <row r="706">
      <c r="A706" s="3" t="s">
        <v>706</v>
      </c>
      <c r="B706" s="4" t="str">
        <f>IFERROR(__xludf.DUMMYFUNCTION("GOOGLETRANSLATE(A706,""tr"",""nl"")"),"miljoenen")</f>
        <v>miljoenen</v>
      </c>
    </row>
    <row r="707">
      <c r="A707" s="3" t="s">
        <v>707</v>
      </c>
      <c r="B707" s="4" t="str">
        <f>IFERROR(__xludf.DUMMYFUNCTION("GOOGLETRANSLATE(A707,""tr"",""nl"")"),"sultan")</f>
        <v>sultan</v>
      </c>
    </row>
    <row r="708">
      <c r="A708" s="3" t="s">
        <v>708</v>
      </c>
      <c r="B708" s="4" t="str">
        <f>IFERROR(__xludf.DUMMYFUNCTION("GOOGLETRANSLATE(A708,""tr"",""nl"")"),"biologie")</f>
        <v>biologie</v>
      </c>
    </row>
    <row r="709">
      <c r="A709" s="3" t="s">
        <v>709</v>
      </c>
      <c r="B709" s="4" t="str">
        <f>IFERROR(__xludf.DUMMYFUNCTION("GOOGLETRANSLATE(A709,""tr"",""nl"")"),"aromatisch")</f>
        <v>aromatisch</v>
      </c>
    </row>
    <row r="710">
      <c r="A710" s="3" t="s">
        <v>710</v>
      </c>
      <c r="B710" s="4" t="str">
        <f>IFERROR(__xludf.DUMMYFUNCTION("GOOGLETRANSLATE(A710,""tr"",""nl"")"),"voorsteden")</f>
        <v>voorsteden</v>
      </c>
    </row>
    <row r="711">
      <c r="A711" s="3" t="s">
        <v>711</v>
      </c>
      <c r="B711" s="4" t="str">
        <f>IFERROR(__xludf.DUMMYFUNCTION("GOOGLETRANSLATE(A711,""tr"",""nl"")"),"amber")</f>
        <v>amber</v>
      </c>
    </row>
    <row r="712">
      <c r="A712" s="3" t="s">
        <v>712</v>
      </c>
      <c r="B712" s="4" t="str">
        <f>IFERROR(__xludf.DUMMYFUNCTION("GOOGLETRANSLATE(A712,""tr"",""nl"")"),"pedaal")</f>
        <v>pedaal</v>
      </c>
    </row>
    <row r="713">
      <c r="A713" s="3" t="s">
        <v>713</v>
      </c>
      <c r="B713" s="4" t="str">
        <f>IFERROR(__xludf.DUMMYFUNCTION("GOOGLETRANSLATE(A713,""tr"",""nl"")"),"idioot")</f>
        <v>idioot</v>
      </c>
    </row>
    <row r="714">
      <c r="A714" s="3" t="s">
        <v>714</v>
      </c>
      <c r="B714" s="4" t="str">
        <f>IFERROR(__xludf.DUMMYFUNCTION("GOOGLETRANSLATE(A714,""tr"",""nl"")"),"Ekarde")</f>
        <v>Ekarde</v>
      </c>
    </row>
    <row r="715">
      <c r="A715" s="3" t="s">
        <v>715</v>
      </c>
      <c r="B715" s="4" t="str">
        <f>IFERROR(__xludf.DUMMYFUNCTION("GOOGLETRANSLATE(A715,""tr"",""nl"")"),"middelbare school")</f>
        <v>middelbare school</v>
      </c>
    </row>
    <row r="716">
      <c r="A716" s="3" t="s">
        <v>716</v>
      </c>
      <c r="B716" s="4" t="str">
        <f>IFERROR(__xludf.DUMMYFUNCTION("GOOGLETRANSLATE(A716,""tr"",""nl"")"),"bitter")</f>
        <v>bitter</v>
      </c>
    </row>
    <row r="717">
      <c r="A717" s="3" t="s">
        <v>717</v>
      </c>
      <c r="B717" s="4" t="str">
        <f>IFERROR(__xludf.DUMMYFUNCTION("GOOGLETRANSLATE(A717,""tr"",""nl"")"),"band")</f>
        <v>band</v>
      </c>
    </row>
    <row r="718">
      <c r="A718" s="3" t="s">
        <v>718</v>
      </c>
      <c r="B718" s="4" t="str">
        <f>IFERROR(__xludf.DUMMYFUNCTION("GOOGLETRANSLATE(A718,""tr"",""nl"")"),"noedel")</f>
        <v>noedel</v>
      </c>
    </row>
    <row r="719">
      <c r="A719" s="3" t="s">
        <v>719</v>
      </c>
      <c r="B719" s="4" t="str">
        <f>IFERROR(__xludf.DUMMYFUNCTION("GOOGLETRANSLATE(A719,""tr"",""nl"")"),"studie")</f>
        <v>studie</v>
      </c>
    </row>
    <row r="720">
      <c r="A720" s="3" t="s">
        <v>720</v>
      </c>
      <c r="B720" s="4" t="str">
        <f>IFERROR(__xludf.DUMMYFUNCTION("GOOGLETRANSLATE(A720,""tr"",""nl"")"),"kussen")</f>
        <v>kussen</v>
      </c>
    </row>
    <row r="721">
      <c r="A721" s="3" t="s">
        <v>721</v>
      </c>
      <c r="B721" s="4" t="str">
        <f>IFERROR(__xludf.DUMMYFUNCTION("GOOGLETRANSLATE(A721,""tr"",""nl"")"),"voor mannen")</f>
        <v>voor mannen</v>
      </c>
    </row>
    <row r="722">
      <c r="A722" s="3" t="s">
        <v>722</v>
      </c>
      <c r="B722" s="4" t="str">
        <f>IFERROR(__xludf.DUMMYFUNCTION("GOOGLETRANSLATE(A722,""tr"",""nl"")"),"golf")</f>
        <v>golf</v>
      </c>
    </row>
    <row r="723">
      <c r="A723" s="3" t="s">
        <v>723</v>
      </c>
      <c r="B723" s="4" t="str">
        <f>IFERROR(__xludf.DUMMYFUNCTION("GOOGLETRANSLATE(A723,""tr"",""nl"")"),"miljard")</f>
        <v>miljard</v>
      </c>
    </row>
    <row r="724">
      <c r="A724" s="3" t="s">
        <v>724</v>
      </c>
      <c r="B724" s="4" t="str">
        <f>IFERROR(__xludf.DUMMYFUNCTION("GOOGLETRANSLATE(A724,""tr"",""nl"")"),"gezagvoerder")</f>
        <v>gezagvoerder</v>
      </c>
    </row>
    <row r="725">
      <c r="A725" s="3" t="s">
        <v>725</v>
      </c>
      <c r="B725" s="4" t="str">
        <f>IFERROR(__xludf.DUMMYFUNCTION("GOOGLETRANSLATE(A725,""tr"",""nl"")"),"ontmoeting")</f>
        <v>ontmoeting</v>
      </c>
    </row>
    <row r="726">
      <c r="A726" s="3" t="s">
        <v>726</v>
      </c>
      <c r="B726" s="4" t="str">
        <f>IFERROR(__xludf.DUMMYFUNCTION("GOOGLETRANSLATE(A726,""tr"",""nl"")"),"boksen")</f>
        <v>boksen</v>
      </c>
    </row>
    <row r="727">
      <c r="A727" s="3" t="s">
        <v>727</v>
      </c>
      <c r="B727" s="4" t="str">
        <f>IFERROR(__xludf.DUMMYFUNCTION("GOOGLETRANSLATE(A727,""tr"",""nl"")"),"antivries")</f>
        <v>antivries</v>
      </c>
    </row>
    <row r="728">
      <c r="A728" s="3" t="s">
        <v>728</v>
      </c>
      <c r="B728" s="4" t="str">
        <f>IFERROR(__xludf.DUMMYFUNCTION("GOOGLETRANSLATE(A728,""tr"",""nl"")"),"innovatie")</f>
        <v>innovatie</v>
      </c>
    </row>
    <row r="729">
      <c r="A729" s="3" t="s">
        <v>729</v>
      </c>
      <c r="B729" s="4" t="str">
        <f>IFERROR(__xludf.DUMMYFUNCTION("GOOGLETRANSLATE(A729,""tr"",""nl"")"),"mutatie")</f>
        <v>mutatie</v>
      </c>
    </row>
    <row r="730">
      <c r="A730" s="3" t="s">
        <v>730</v>
      </c>
      <c r="B730" s="4" t="str">
        <f>IFERROR(__xludf.DUMMYFUNCTION("GOOGLETRANSLATE(A730,""tr"",""nl"")"),"fysiologie")</f>
        <v>fysiologie</v>
      </c>
    </row>
    <row r="731">
      <c r="A731" s="3" t="s">
        <v>731</v>
      </c>
      <c r="B731" s="4" t="str">
        <f>IFERROR(__xludf.DUMMYFUNCTION("GOOGLETRANSLATE(A731,""tr"",""nl"")"),"beginner")</f>
        <v>beginner</v>
      </c>
    </row>
    <row r="732">
      <c r="A732" s="3" t="s">
        <v>732</v>
      </c>
      <c r="B732" s="4" t="str">
        <f>IFERROR(__xludf.DUMMYFUNCTION("GOOGLETRANSLATE(A732,""tr"",""nl"")"),"zweefvliegtuig")</f>
        <v>zweefvliegtuig</v>
      </c>
    </row>
    <row r="733">
      <c r="A733" s="3" t="s">
        <v>733</v>
      </c>
      <c r="B733" s="4" t="str">
        <f>IFERROR(__xludf.DUMMYFUNCTION("GOOGLETRANSLATE(A733,""tr"",""nl"")"),"hobby")</f>
        <v>hobby</v>
      </c>
    </row>
    <row r="734">
      <c r="A734" s="3" t="s">
        <v>734</v>
      </c>
      <c r="B734" s="4" t="str">
        <f>IFERROR(__xludf.DUMMYFUNCTION("GOOGLETRANSLATE(A734,""tr"",""nl"")"),"abonnee")</f>
        <v>abonnee</v>
      </c>
    </row>
    <row r="735">
      <c r="A735" s="3" t="s">
        <v>735</v>
      </c>
      <c r="B735" s="4" t="str">
        <f>IFERROR(__xludf.DUMMYFUNCTION("GOOGLETRANSLATE(A735,""tr"",""nl"")"),"versie")</f>
        <v>versie</v>
      </c>
    </row>
    <row r="736">
      <c r="A736" s="3" t="s">
        <v>736</v>
      </c>
      <c r="B736" s="4" t="str">
        <f>IFERROR(__xludf.DUMMYFUNCTION("GOOGLETRANSLATE(A736,""tr"",""nl"")"),"gong")</f>
        <v>gong</v>
      </c>
    </row>
    <row r="737">
      <c r="A737" s="3" t="s">
        <v>737</v>
      </c>
      <c r="B737" s="4" t="str">
        <f>IFERROR(__xludf.DUMMYFUNCTION("GOOGLETRANSLATE(A737,""tr"",""nl"")"),"kosmopolitisch")</f>
        <v>kosmopolitisch</v>
      </c>
    </row>
    <row r="738">
      <c r="A738" s="3" t="s">
        <v>738</v>
      </c>
      <c r="B738" s="4" t="str">
        <f>IFERROR(__xludf.DUMMYFUNCTION("GOOGLETRANSLATE(A738,""tr"",""nl"")"),"partij")</f>
        <v>partij</v>
      </c>
    </row>
    <row r="739">
      <c r="A739" s="3" t="s">
        <v>739</v>
      </c>
      <c r="B739" s="4" t="str">
        <f>IFERROR(__xludf.DUMMYFUNCTION("GOOGLETRANSLATE(A739,""tr"",""nl"")"),"harde schijf")</f>
        <v>harde schijf</v>
      </c>
    </row>
    <row r="740">
      <c r="A740" s="3" t="s">
        <v>740</v>
      </c>
      <c r="B740" s="4" t="str">
        <f>IFERROR(__xludf.DUMMYFUNCTION("GOOGLETRANSLATE(A740,""tr"",""nl"")"),"rubber")</f>
        <v>rubber</v>
      </c>
    </row>
    <row r="741">
      <c r="A741" s="3" t="s">
        <v>741</v>
      </c>
      <c r="B741" s="4" t="str">
        <f>IFERROR(__xludf.DUMMYFUNCTION("GOOGLETRANSLATE(A741,""tr"",""nl"")"),"effect")</f>
        <v>effect</v>
      </c>
    </row>
    <row r="742">
      <c r="A742" s="3" t="s">
        <v>742</v>
      </c>
      <c r="B742" s="4" t="str">
        <f>IFERROR(__xludf.DUMMYFUNCTION("GOOGLETRANSLATE(A742,""tr"",""nl"")"),"migraine")</f>
        <v>migraine</v>
      </c>
    </row>
    <row r="743">
      <c r="A743" s="3" t="s">
        <v>743</v>
      </c>
      <c r="B743" s="4" t="str">
        <f>IFERROR(__xludf.DUMMYFUNCTION("GOOGLETRANSLATE(A743,""tr"",""nl"")"),"sigaret")</f>
        <v>sigaret</v>
      </c>
    </row>
    <row r="744">
      <c r="A744" s="3" t="s">
        <v>744</v>
      </c>
      <c r="B744" s="4" t="str">
        <f>IFERROR(__xludf.DUMMYFUNCTION("GOOGLETRANSLATE(A744,""tr"",""nl"")"),"Keulen")</f>
        <v>Keulen</v>
      </c>
    </row>
    <row r="745">
      <c r="A745" s="3" t="s">
        <v>745</v>
      </c>
      <c r="B745" s="4" t="str">
        <f>IFERROR(__xludf.DUMMYFUNCTION("GOOGLETRANSLATE(A745,""tr"",""nl"")"),"briljant")</f>
        <v>briljant</v>
      </c>
    </row>
    <row r="746">
      <c r="A746" s="3" t="s">
        <v>746</v>
      </c>
      <c r="B746" s="4" t="str">
        <f>IFERROR(__xludf.DUMMYFUNCTION("GOOGLETRANSLATE(A746,""tr"",""nl"")"),"uniform")</f>
        <v>uniform</v>
      </c>
    </row>
    <row r="747">
      <c r="A747" s="3" t="s">
        <v>747</v>
      </c>
      <c r="B747" s="4" t="str">
        <f>IFERROR(__xludf.DUMMYFUNCTION("GOOGLETRANSLATE(A747,""tr"",""nl"")"),"wettelijk")</f>
        <v>wettelijk</v>
      </c>
    </row>
    <row r="748">
      <c r="A748" s="3" t="s">
        <v>748</v>
      </c>
      <c r="B748" s="4" t="str">
        <f>IFERROR(__xludf.DUMMYFUNCTION("GOOGLETRANSLATE(A748,""tr"",""nl"")"),"microfilm")</f>
        <v>microfilm</v>
      </c>
    </row>
    <row r="749">
      <c r="A749" s="3" t="s">
        <v>749</v>
      </c>
      <c r="B749" s="4" t="str">
        <f>IFERROR(__xludf.DUMMYFUNCTION("GOOGLETRANSLATE(A749,""tr"",""nl"")"),"Latijns")</f>
        <v>Latijns</v>
      </c>
    </row>
    <row r="750">
      <c r="A750" s="3" t="s">
        <v>750</v>
      </c>
      <c r="B750" s="4" t="str">
        <f>IFERROR(__xludf.DUMMYFUNCTION("GOOGLETRANSLATE(A750,""tr"",""nl"")"),"cafeïne")</f>
        <v>cafeïne</v>
      </c>
    </row>
    <row r="751">
      <c r="A751" s="3" t="s">
        <v>751</v>
      </c>
      <c r="B751" s="4" t="str">
        <f>IFERROR(__xludf.DUMMYFUNCTION("GOOGLETRANSLATE(A751,""tr"",""nl"")"),"rijbaan")</f>
        <v>rijbaan</v>
      </c>
    </row>
    <row r="752">
      <c r="A752" s="3" t="s">
        <v>752</v>
      </c>
      <c r="B752" s="4" t="str">
        <f>IFERROR(__xludf.DUMMYFUNCTION("GOOGLETRANSLATE(A752,""tr"",""nl"")"),"reflex")</f>
        <v>reflex</v>
      </c>
    </row>
    <row r="753">
      <c r="A753" s="3" t="s">
        <v>753</v>
      </c>
      <c r="B753" s="4" t="str">
        <f>IFERROR(__xludf.DUMMYFUNCTION("GOOGLETRANSLATE(A753,""tr"",""nl"")"),"Armada")</f>
        <v>Armada</v>
      </c>
    </row>
    <row r="754">
      <c r="A754" s="3" t="s">
        <v>754</v>
      </c>
      <c r="B754" s="4" t="str">
        <f>IFERROR(__xludf.DUMMYFUNCTION("GOOGLETRANSLATE(A754,""tr"",""nl"")"),"stadion")</f>
        <v>stadion</v>
      </c>
    </row>
    <row r="755">
      <c r="A755" s="3" t="s">
        <v>755</v>
      </c>
      <c r="B755" s="4" t="str">
        <f>IFERROR(__xludf.DUMMYFUNCTION("GOOGLETRANSLATE(A755,""tr"",""nl"")"),"katheter")</f>
        <v>katheter</v>
      </c>
    </row>
    <row r="756">
      <c r="A756" s="3" t="s">
        <v>756</v>
      </c>
      <c r="B756" s="4" t="str">
        <f>IFERROR(__xludf.DUMMYFUNCTION("GOOGLETRANSLATE(A756,""tr"",""nl"")"),"garantie")</f>
        <v>garantie</v>
      </c>
    </row>
    <row r="757">
      <c r="A757" s="3" t="s">
        <v>757</v>
      </c>
      <c r="B757" s="4" t="str">
        <f>IFERROR(__xludf.DUMMYFUNCTION("GOOGLETRANSLATE(A757,""tr"",""nl"")"),"kebab")</f>
        <v>kebab</v>
      </c>
    </row>
    <row r="758">
      <c r="A758" s="3" t="s">
        <v>758</v>
      </c>
      <c r="B758" s="4" t="str">
        <f>IFERROR(__xludf.DUMMYFUNCTION("GOOGLETRANSLATE(A758,""tr"",""nl"")"),"overdragen")</f>
        <v>overdragen</v>
      </c>
    </row>
    <row r="759">
      <c r="A759" s="3" t="s">
        <v>759</v>
      </c>
      <c r="B759" s="4" t="str">
        <f>IFERROR(__xludf.DUMMYFUNCTION("GOOGLETRANSLATE(A759,""tr"",""nl"")"),"etnisch")</f>
        <v>etnisch</v>
      </c>
    </row>
    <row r="760">
      <c r="A760" s="3" t="s">
        <v>760</v>
      </c>
      <c r="B760" s="4" t="str">
        <f>IFERROR(__xludf.DUMMYFUNCTION("GOOGLETRANSLATE(A760,""tr"",""nl"")"),"reagens")</f>
        <v>reagens</v>
      </c>
    </row>
    <row r="761">
      <c r="A761" s="3" t="s">
        <v>761</v>
      </c>
      <c r="B761" s="4" t="str">
        <f>IFERROR(__xludf.DUMMYFUNCTION("GOOGLETRANSLATE(A761,""tr"",""nl"")"),"factuur")</f>
        <v>factuur</v>
      </c>
    </row>
    <row r="762">
      <c r="A762" s="3" t="s">
        <v>762</v>
      </c>
      <c r="B762" s="4" t="str">
        <f>IFERROR(__xludf.DUMMYFUNCTION("GOOGLETRANSLATE(A762,""tr"",""nl"")"),"optimaal")</f>
        <v>optimaal</v>
      </c>
    </row>
    <row r="763">
      <c r="A763" s="3" t="s">
        <v>763</v>
      </c>
      <c r="B763" s="4" t="str">
        <f>IFERROR(__xludf.DUMMYFUNCTION("GOOGLETRANSLATE(A763,""tr"",""nl"")"),"op bezoek komen")</f>
        <v>op bezoek komen</v>
      </c>
    </row>
    <row r="764">
      <c r="A764" s="3" t="s">
        <v>764</v>
      </c>
      <c r="B764" s="4" t="str">
        <f>IFERROR(__xludf.DUMMYFUNCTION("GOOGLETRANSLATE(A764,""tr"",""nl"")"),"duel")</f>
        <v>duel</v>
      </c>
    </row>
    <row r="765">
      <c r="A765" s="3" t="s">
        <v>765</v>
      </c>
      <c r="B765" s="4" t="str">
        <f>IFERROR(__xludf.DUMMYFUNCTION("GOOGLETRANSLATE(A765,""tr"",""nl"")"),"piepen")</f>
        <v>piepen</v>
      </c>
    </row>
    <row r="766">
      <c r="A766" s="3" t="s">
        <v>766</v>
      </c>
      <c r="B766" s="4" t="str">
        <f>IFERROR(__xludf.DUMMYFUNCTION("GOOGLETRANSLATE(A766,""tr"",""nl"")"),"cataract")</f>
        <v>cataract</v>
      </c>
    </row>
    <row r="767">
      <c r="A767" s="3" t="s">
        <v>767</v>
      </c>
      <c r="B767" s="4" t="str">
        <f>IFERROR(__xludf.DUMMYFUNCTION("GOOGLETRANSLATE(A767,""tr"",""nl"")"),"kortzichtig")</f>
        <v>kortzichtig</v>
      </c>
    </row>
    <row r="768">
      <c r="A768" s="3" t="s">
        <v>768</v>
      </c>
      <c r="B768" s="4" t="str">
        <f>IFERROR(__xludf.DUMMYFUNCTION("GOOGLETRANSLATE(A768,""tr"",""nl"")"),"strategie")</f>
        <v>strategie</v>
      </c>
    </row>
    <row r="769">
      <c r="A769" s="3" t="s">
        <v>769</v>
      </c>
      <c r="B769" s="4" t="str">
        <f>IFERROR(__xludf.DUMMYFUNCTION("GOOGLETRANSLATE(A769,""tr"",""nl"")"),"zuur")</f>
        <v>zuur</v>
      </c>
    </row>
    <row r="770">
      <c r="A770" s="3" t="s">
        <v>770</v>
      </c>
      <c r="B770" s="4" t="str">
        <f>IFERROR(__xludf.DUMMYFUNCTION("GOOGLETRANSLATE(A770,""tr"",""nl"")"),"jargon")</f>
        <v>jargon</v>
      </c>
    </row>
    <row r="771">
      <c r="A771" s="3" t="s">
        <v>771</v>
      </c>
      <c r="B771" s="4" t="str">
        <f>IFERROR(__xludf.DUMMYFUNCTION("GOOGLETRANSLATE(A771,""tr"",""nl"")"),"aandelenbeurs")</f>
        <v>aandelenbeurs</v>
      </c>
    </row>
    <row r="772">
      <c r="A772" s="3" t="s">
        <v>772</v>
      </c>
      <c r="B772" s="4" t="str">
        <f>IFERROR(__xludf.DUMMYFUNCTION("GOOGLETRANSLATE(A772,""tr"",""nl"")"),"Bistro")</f>
        <v>Bistro</v>
      </c>
    </row>
    <row r="773">
      <c r="A773" s="3" t="s">
        <v>773</v>
      </c>
      <c r="B773" s="4" t="str">
        <f>IFERROR(__xludf.DUMMYFUNCTION("GOOGLETRANSLATE(A773,""tr"",""nl"")"),"aspirator")</f>
        <v>aspirator</v>
      </c>
    </row>
    <row r="774">
      <c r="A774" s="3" t="s">
        <v>774</v>
      </c>
      <c r="B774" s="4" t="str">
        <f>IFERROR(__xludf.DUMMYFUNCTION("GOOGLETRANSLATE(A774,""tr"",""nl"")"),"industrieel")</f>
        <v>industrieel</v>
      </c>
    </row>
    <row r="775">
      <c r="A775" s="3" t="s">
        <v>775</v>
      </c>
      <c r="B775" s="4" t="str">
        <f>IFERROR(__xludf.DUMMYFUNCTION("GOOGLETRANSLATE(A775,""tr"",""nl"")"),"magazijn")</f>
        <v>magazijn</v>
      </c>
    </row>
    <row r="776">
      <c r="A776" s="3" t="s">
        <v>776</v>
      </c>
      <c r="B776" s="4" t="str">
        <f>IFERROR(__xludf.DUMMYFUNCTION("GOOGLETRANSLATE(A776,""tr"",""nl"")"),"analyse")</f>
        <v>analyse</v>
      </c>
    </row>
    <row r="777">
      <c r="A777" s="3" t="s">
        <v>777</v>
      </c>
      <c r="B777" s="4" t="str">
        <f>IFERROR(__xludf.DUMMYFUNCTION("GOOGLETRANSLATE(A777,""tr"",""nl"")"),"roer")</f>
        <v>roer</v>
      </c>
    </row>
    <row r="778">
      <c r="A778" s="3" t="s">
        <v>778</v>
      </c>
      <c r="B778" s="4" t="str">
        <f>IFERROR(__xludf.DUMMYFUNCTION("GOOGLETRANSLATE(A778,""tr"",""nl"")"),"rapport")</f>
        <v>rapport</v>
      </c>
    </row>
    <row r="779">
      <c r="A779" s="3" t="s">
        <v>779</v>
      </c>
      <c r="B779" s="4" t="str">
        <f>IFERROR(__xludf.DUMMYFUNCTION("GOOGLETRANSLATE(A779,""tr"",""nl"")"),"radiator")</f>
        <v>radiator</v>
      </c>
    </row>
    <row r="780">
      <c r="A780" s="3" t="s">
        <v>780</v>
      </c>
      <c r="B780" s="4" t="str">
        <f>IFERROR(__xludf.DUMMYFUNCTION("GOOGLETRANSLATE(A780,""tr"",""nl"")"),"tempo")</f>
        <v>tempo</v>
      </c>
    </row>
    <row r="781">
      <c r="A781" s="3" t="s">
        <v>781</v>
      </c>
      <c r="B781" s="4" t="str">
        <f>IFERROR(__xludf.DUMMYFUNCTION("GOOGLETRANSLATE(A781,""tr"",""nl"")"),"Web")</f>
        <v>Web</v>
      </c>
    </row>
    <row r="782">
      <c r="A782" s="3" t="s">
        <v>782</v>
      </c>
      <c r="B782" s="4" t="str">
        <f>IFERROR(__xludf.DUMMYFUNCTION("GOOGLETRANSLATE(A782,""tr"",""nl"")"),"routine-")</f>
        <v>routine-</v>
      </c>
    </row>
    <row r="783">
      <c r="A783" s="3" t="s">
        <v>783</v>
      </c>
      <c r="B783" s="4" t="str">
        <f>IFERROR(__xludf.DUMMYFUNCTION("GOOGLETRANSLATE(A783,""tr"",""nl"")"),"herziening")</f>
        <v>herziening</v>
      </c>
    </row>
    <row r="784">
      <c r="A784" s="3" t="s">
        <v>784</v>
      </c>
      <c r="B784" s="4" t="str">
        <f>IFERROR(__xludf.DUMMYFUNCTION("GOOGLETRANSLATE(A784,""tr"",""nl"")"),"generator")</f>
        <v>generator</v>
      </c>
    </row>
    <row r="785">
      <c r="A785" s="3" t="s">
        <v>785</v>
      </c>
      <c r="B785" s="4" t="str">
        <f>IFERROR(__xludf.DUMMYFUNCTION("GOOGLETRANSLATE(A785,""tr"",""nl"")"),"koplamp")</f>
        <v>koplamp</v>
      </c>
    </row>
    <row r="786">
      <c r="A786" s="3" t="s">
        <v>786</v>
      </c>
      <c r="B786" s="4" t="str">
        <f>IFERROR(__xludf.DUMMYFUNCTION("GOOGLETRANSLATE(A786,""tr"",""nl"")"),"Olympisch")</f>
        <v>Olympisch</v>
      </c>
    </row>
    <row r="787">
      <c r="A787" s="3" t="s">
        <v>787</v>
      </c>
      <c r="B787" s="4" t="str">
        <f>IFERROR(__xludf.DUMMYFUNCTION("GOOGLETRANSLATE(A787,""tr"",""nl"")"),"blunder")</f>
        <v>blunder</v>
      </c>
    </row>
    <row r="788">
      <c r="A788" s="3" t="s">
        <v>788</v>
      </c>
      <c r="B788" s="4" t="str">
        <f>IFERROR(__xludf.DUMMYFUNCTION("GOOGLETRANSLATE(A788,""tr"",""nl"")"),"optisch")</f>
        <v>optisch</v>
      </c>
    </row>
    <row r="789">
      <c r="A789" s="3" t="s">
        <v>789</v>
      </c>
      <c r="B789" s="4" t="str">
        <f>IFERROR(__xludf.DUMMYFUNCTION("GOOGLETRANSLATE(A789,""tr"",""nl"")"),"antivirus")</f>
        <v>antivirus</v>
      </c>
    </row>
    <row r="790">
      <c r="A790" s="3" t="s">
        <v>790</v>
      </c>
      <c r="B790" s="4" t="str">
        <f>IFERROR(__xludf.DUMMYFUNCTION("GOOGLETRANSLATE(A790,""tr"",""nl"")"),"immuun")</f>
        <v>immuun</v>
      </c>
    </row>
    <row r="791">
      <c r="A791" s="3" t="s">
        <v>791</v>
      </c>
      <c r="B791" s="4" t="str">
        <f>IFERROR(__xludf.DUMMYFUNCTION("GOOGLETRANSLATE(A791,""tr"",""nl"")"),"Maria")</f>
        <v>Maria</v>
      </c>
    </row>
    <row r="792">
      <c r="A792" s="3" t="s">
        <v>792</v>
      </c>
      <c r="B792" s="4" t="str">
        <f>IFERROR(__xludf.DUMMYFUNCTION("GOOGLETRANSLATE(A792,""tr"",""nl"")"),"leider")</f>
        <v>leider</v>
      </c>
    </row>
    <row r="793">
      <c r="A793" s="3" t="s">
        <v>793</v>
      </c>
      <c r="B793" s="4" t="str">
        <f>IFERROR(__xludf.DUMMYFUNCTION("GOOGLETRANSLATE(A793,""tr"",""nl"")"),"accu")</f>
        <v>accu</v>
      </c>
    </row>
    <row r="794">
      <c r="A794" s="3" t="s">
        <v>794</v>
      </c>
      <c r="B794" s="4" t="str">
        <f>IFERROR(__xludf.DUMMYFUNCTION("GOOGLETRANSLATE(A794,""tr"",""nl"")"),"vragenlijst")</f>
        <v>vragenlijst</v>
      </c>
    </row>
    <row r="795">
      <c r="A795" s="3" t="s">
        <v>795</v>
      </c>
      <c r="B795" s="4" t="str">
        <f>IFERROR(__xludf.DUMMYFUNCTION("GOOGLETRANSLATE(A795,""tr"",""nl"")"),"notitieboekje")</f>
        <v>notitieboekje</v>
      </c>
    </row>
    <row r="796">
      <c r="A796" s="3" t="s">
        <v>796</v>
      </c>
      <c r="B796" s="4" t="str">
        <f>IFERROR(__xludf.DUMMYFUNCTION("GOOGLETRANSLATE(A796,""tr"",""nl"")"),"visitekaartje")</f>
        <v>visitekaartje</v>
      </c>
    </row>
    <row r="797">
      <c r="A797" s="3" t="s">
        <v>797</v>
      </c>
      <c r="B797" s="4" t="str">
        <f>IFERROR(__xludf.DUMMYFUNCTION("GOOGLETRANSLATE(A797,""tr"",""nl"")"),"democratie")</f>
        <v>democratie</v>
      </c>
    </row>
    <row r="798">
      <c r="A798" s="3" t="s">
        <v>798</v>
      </c>
      <c r="B798" s="4" t="str">
        <f>IFERROR(__xludf.DUMMYFUNCTION("GOOGLETRANSLATE(A798,""tr"",""nl"")"),"chemotherapie")</f>
        <v>chemotherapie</v>
      </c>
    </row>
    <row r="799">
      <c r="A799" s="3" t="s">
        <v>799</v>
      </c>
      <c r="B799" s="4" t="str">
        <f>IFERROR(__xludf.DUMMYFUNCTION("GOOGLETRANSLATE(A799,""tr"",""nl"")"),"embargo")</f>
        <v>embargo</v>
      </c>
    </row>
    <row r="800">
      <c r="A800" s="3" t="s">
        <v>800</v>
      </c>
      <c r="B800" s="4" t="str">
        <f>IFERROR(__xludf.DUMMYFUNCTION("GOOGLETRANSLATE(A800,""tr"",""nl"")"),"borduur")</f>
        <v>borduur</v>
      </c>
    </row>
    <row r="801">
      <c r="A801" s="3" t="s">
        <v>801</v>
      </c>
      <c r="B801" s="4" t="str">
        <f>IFERROR(__xludf.DUMMYFUNCTION("GOOGLETRANSLATE(A801,""tr"",""nl"")"),"boodschapper")</f>
        <v>boodschapper</v>
      </c>
    </row>
    <row r="802">
      <c r="A802" s="3" t="s">
        <v>802</v>
      </c>
      <c r="B802" s="4" t="str">
        <f>IFERROR(__xludf.DUMMYFUNCTION("GOOGLETRANSLATE(A802,""tr"",""nl"")"),"Opmerking")</f>
        <v>Opmerking</v>
      </c>
    </row>
    <row r="803">
      <c r="A803" s="3" t="s">
        <v>803</v>
      </c>
      <c r="B803" s="4" t="str">
        <f>IFERROR(__xludf.DUMMYFUNCTION("GOOGLETRANSLATE(A803,""tr"",""nl"")"),"werkzaamheid")</f>
        <v>werkzaamheid</v>
      </c>
    </row>
    <row r="804">
      <c r="A804" s="3" t="s">
        <v>804</v>
      </c>
      <c r="B804" s="4" t="str">
        <f>IFERROR(__xludf.DUMMYFUNCTION("GOOGLETRANSLATE(A804,""tr"",""nl"")"),"analogie")</f>
        <v>analogie</v>
      </c>
    </row>
    <row r="805">
      <c r="A805" s="3" t="s">
        <v>805</v>
      </c>
      <c r="B805" s="4" t="str">
        <f>IFERROR(__xludf.DUMMYFUNCTION("GOOGLETRANSLATE(A805,""tr"",""nl"")"),"missionaris")</f>
        <v>missionaris</v>
      </c>
    </row>
    <row r="806">
      <c r="A806" s="3" t="s">
        <v>806</v>
      </c>
      <c r="B806" s="4" t="str">
        <f>IFERROR(__xludf.DUMMYFUNCTION("GOOGLETRANSLATE(A806,""tr"",""nl"")"),"karkas")</f>
        <v>karkas</v>
      </c>
    </row>
    <row r="807">
      <c r="A807" s="3" t="s">
        <v>807</v>
      </c>
      <c r="B807" s="4" t="str">
        <f>IFERROR(__xludf.DUMMYFUNCTION("GOOGLETRANSLATE(A807,""tr"",""nl"")"),"bandana")</f>
        <v>bandana</v>
      </c>
    </row>
    <row r="808">
      <c r="A808" s="3" t="s">
        <v>808</v>
      </c>
      <c r="B808" s="4" t="str">
        <f>IFERROR(__xludf.DUMMYFUNCTION("GOOGLETRANSLATE(A808,""tr"",""nl"")"),"bank")</f>
        <v>bank</v>
      </c>
    </row>
    <row r="809">
      <c r="A809" s="3" t="s">
        <v>809</v>
      </c>
      <c r="B809" s="4" t="str">
        <f>IFERROR(__xludf.DUMMYFUNCTION("GOOGLETRANSLATE(A809,""tr"",""nl"")"),"Roest")</f>
        <v>Roest</v>
      </c>
    </row>
    <row r="810">
      <c r="A810" s="3" t="s">
        <v>810</v>
      </c>
      <c r="B810" s="4" t="str">
        <f>IFERROR(__xludf.DUMMYFUNCTION("GOOGLETRANSLATE(A810,""tr"",""nl"")"),"bijouterie")</f>
        <v>bijouterie</v>
      </c>
    </row>
    <row r="811">
      <c r="A811" s="3" t="s">
        <v>811</v>
      </c>
      <c r="B811" s="4" t="str">
        <f>IFERROR(__xludf.DUMMYFUNCTION("GOOGLETRANSLATE(A811,""tr"",""nl"")"),"grote Oceaan")</f>
        <v>grote Oceaan</v>
      </c>
    </row>
    <row r="812">
      <c r="A812" s="3" t="s">
        <v>812</v>
      </c>
      <c r="B812" s="4" t="str">
        <f>IFERROR(__xludf.DUMMYFUNCTION("GOOGLETRANSLATE(A812,""tr"",""nl"")"),"tram-")</f>
        <v>tram-</v>
      </c>
    </row>
    <row r="813">
      <c r="A813" s="3" t="s">
        <v>813</v>
      </c>
      <c r="B813" s="4" t="str">
        <f>IFERROR(__xludf.DUMMYFUNCTION("GOOGLETRANSLATE(A813,""tr"",""nl"")"),"telecom")</f>
        <v>telecom</v>
      </c>
    </row>
    <row r="814">
      <c r="A814" s="3" t="s">
        <v>814</v>
      </c>
      <c r="B814" s="4" t="str">
        <f>IFERROR(__xludf.DUMMYFUNCTION("GOOGLETRANSLATE(A814,""tr"",""nl"")"),"verdediging")</f>
        <v>verdediging</v>
      </c>
    </row>
    <row r="815">
      <c r="A815" s="3" t="s">
        <v>815</v>
      </c>
      <c r="B815" s="4" t="str">
        <f>IFERROR(__xludf.DUMMYFUNCTION("GOOGLETRANSLATE(A815,""tr"",""nl"")"),"lading")</f>
        <v>lading</v>
      </c>
    </row>
    <row r="816">
      <c r="A816" s="3" t="s">
        <v>816</v>
      </c>
      <c r="B816" s="4" t="str">
        <f>IFERROR(__xludf.DUMMYFUNCTION("GOOGLETRANSLATE(A816,""tr"",""nl"")"),"carrière")</f>
        <v>carrière</v>
      </c>
    </row>
    <row r="817">
      <c r="A817" s="3" t="s">
        <v>817</v>
      </c>
      <c r="B817" s="4" t="str">
        <f>IFERROR(__xludf.DUMMYFUNCTION("GOOGLETRANSLATE(A817,""tr"",""nl"")"),"offensief")</f>
        <v>offensief</v>
      </c>
    </row>
    <row r="818">
      <c r="A818" s="3" t="s">
        <v>818</v>
      </c>
      <c r="B818" s="4" t="str">
        <f>IFERROR(__xludf.DUMMYFUNCTION("GOOGLETRANSLATE(A818,""tr"",""nl"")"),"sponsor")</f>
        <v>sponsor</v>
      </c>
    </row>
    <row r="819">
      <c r="A819" s="3" t="s">
        <v>819</v>
      </c>
      <c r="B819" s="4" t="str">
        <f>IFERROR(__xludf.DUMMYFUNCTION("GOOGLETRANSLATE(A819,""tr"",""nl"")"),"voorraad")</f>
        <v>voorraad</v>
      </c>
    </row>
    <row r="820">
      <c r="A820" s="3" t="s">
        <v>820</v>
      </c>
      <c r="B820" s="4" t="str">
        <f>IFERROR(__xludf.DUMMYFUNCTION("GOOGLETRANSLATE(A820,""tr"",""nl"")"),"supersonisch")</f>
        <v>supersonisch</v>
      </c>
    </row>
    <row r="821">
      <c r="A821" s="3" t="s">
        <v>821</v>
      </c>
      <c r="B821" s="4" t="str">
        <f>IFERROR(__xludf.DUMMYFUNCTION("GOOGLETRANSLATE(A821,""tr"",""nl"")"),"concreet")</f>
        <v>concreet</v>
      </c>
    </row>
    <row r="822">
      <c r="A822" s="3" t="s">
        <v>822</v>
      </c>
      <c r="B822" s="4" t="str">
        <f>IFERROR(__xludf.DUMMYFUNCTION("GOOGLETRANSLATE(A822,""tr"",""nl"")"),"bereik")</f>
        <v>bereik</v>
      </c>
    </row>
    <row r="823">
      <c r="A823" s="3" t="s">
        <v>823</v>
      </c>
      <c r="B823" s="4" t="str">
        <f>IFERROR(__xludf.DUMMYFUNCTION("GOOGLETRANSLATE(A823,""tr"",""nl"")"),"laesie")</f>
        <v>laesie</v>
      </c>
    </row>
    <row r="824">
      <c r="A824" s="3" t="s">
        <v>824</v>
      </c>
      <c r="B824" s="4" t="str">
        <f>IFERROR(__xludf.DUMMYFUNCTION("GOOGLETRANSLATE(A824,""tr"",""nl"")"),"faculteit")</f>
        <v>faculteit</v>
      </c>
    </row>
    <row r="825">
      <c r="A825" s="3" t="s">
        <v>825</v>
      </c>
      <c r="B825" s="4" t="str">
        <f>IFERROR(__xludf.DUMMYFUNCTION("GOOGLETRANSLATE(A825,""tr"",""nl"")"),"verklaard")</f>
        <v>verklaard</v>
      </c>
    </row>
    <row r="826">
      <c r="A826" s="3" t="s">
        <v>826</v>
      </c>
      <c r="B826" s="4" t="str">
        <f>IFERROR(__xludf.DUMMYFUNCTION("GOOGLETRANSLATE(A826,""tr"",""nl"")"),"dysenterie")</f>
        <v>dysenterie</v>
      </c>
    </row>
    <row r="827">
      <c r="A827" s="3" t="s">
        <v>827</v>
      </c>
      <c r="B827" s="4" t="str">
        <f>IFERROR(__xludf.DUMMYFUNCTION("GOOGLETRANSLATE(A827,""tr"",""nl"")"),"commando")</f>
        <v>commando</v>
      </c>
    </row>
    <row r="828">
      <c r="A828" s="3" t="s">
        <v>828</v>
      </c>
      <c r="B828" s="4" t="str">
        <f>IFERROR(__xludf.DUMMYFUNCTION("GOOGLETRANSLATE(A828,""tr"",""nl"")"),"orthopedie")</f>
        <v>orthopedie</v>
      </c>
    </row>
    <row r="829">
      <c r="A829" s="3" t="s">
        <v>829</v>
      </c>
      <c r="B829" s="4" t="str">
        <f>IFERROR(__xludf.DUMMYFUNCTION("GOOGLETRANSLATE(A829,""tr"",""nl"")"),"Snowboarden")</f>
        <v>Snowboarden</v>
      </c>
    </row>
    <row r="830">
      <c r="A830" s="3" t="s">
        <v>830</v>
      </c>
      <c r="B830" s="4" t="str">
        <f>IFERROR(__xludf.DUMMYFUNCTION("GOOGLETRANSLATE(A830,""tr"",""nl"")"),"steriel")</f>
        <v>steriel</v>
      </c>
    </row>
    <row r="831">
      <c r="A831" s="3" t="s">
        <v>831</v>
      </c>
      <c r="B831" s="4" t="str">
        <f>IFERROR(__xludf.DUMMYFUNCTION("GOOGLETRANSLATE(A831,""tr"",""nl"")"),"pompriet")</f>
        <v>pompriet</v>
      </c>
    </row>
    <row r="832">
      <c r="A832" s="3" t="s">
        <v>832</v>
      </c>
      <c r="B832" s="4" t="str">
        <f>IFERROR(__xludf.DUMMYFUNCTION("GOOGLETRANSLATE(A832,""tr"",""nl"")"),"nanotechnologie")</f>
        <v>nanotechnologie</v>
      </c>
    </row>
    <row r="833">
      <c r="A833" s="3" t="s">
        <v>833</v>
      </c>
      <c r="B833" s="4" t="str">
        <f>IFERROR(__xludf.DUMMYFUNCTION("GOOGLETRANSLATE(A833,""tr"",""nl"")"),"meteorologie")</f>
        <v>meteorologie</v>
      </c>
    </row>
    <row r="834">
      <c r="A834" s="3" t="s">
        <v>834</v>
      </c>
      <c r="B834" s="4" t="str">
        <f>IFERROR(__xludf.DUMMYFUNCTION("GOOGLETRANSLATE(A834,""tr"",""nl"")"),"botanisch")</f>
        <v>botanisch</v>
      </c>
    </row>
    <row r="835">
      <c r="A835" s="3" t="s">
        <v>835</v>
      </c>
      <c r="B835" s="4" t="str">
        <f>IFERROR(__xludf.DUMMYFUNCTION("GOOGLETRANSLATE(A835,""tr"",""nl"")"),"Strand")</f>
        <v>Strand</v>
      </c>
    </row>
    <row r="836">
      <c r="A836" s="3" t="s">
        <v>836</v>
      </c>
      <c r="B836" s="4" t="str">
        <f>IFERROR(__xludf.DUMMYFUNCTION("GOOGLETRANSLATE(A836,""tr"",""nl"")"),"systematisch")</f>
        <v>systematisch</v>
      </c>
    </row>
    <row r="837">
      <c r="A837" s="3" t="s">
        <v>837</v>
      </c>
      <c r="B837" s="4" t="str">
        <f>IFERROR(__xludf.DUMMYFUNCTION("GOOGLETRANSLATE(A837,""tr"",""nl"")"),"laatste")</f>
        <v>laatste</v>
      </c>
    </row>
    <row r="838">
      <c r="A838" s="3" t="s">
        <v>838</v>
      </c>
      <c r="B838" s="4" t="str">
        <f>IFERROR(__xludf.DUMMYFUNCTION("GOOGLETRANSLATE(A838,""tr"",""nl"")"),"blouse")</f>
        <v>blouse</v>
      </c>
    </row>
    <row r="839">
      <c r="A839" s="3" t="s">
        <v>839</v>
      </c>
      <c r="B839" s="4" t="str">
        <f>IFERROR(__xludf.DUMMYFUNCTION("GOOGLETRANSLATE(A839,""tr"",""nl"")"),"anoniem")</f>
        <v>anoniem</v>
      </c>
    </row>
    <row r="840">
      <c r="A840" s="3" t="s">
        <v>840</v>
      </c>
      <c r="B840" s="4" t="str">
        <f>IFERROR(__xludf.DUMMYFUNCTION("GOOGLETRANSLATE(A840,""tr"",""nl"")"),"symposium")</f>
        <v>symposium</v>
      </c>
    </row>
    <row r="841">
      <c r="A841" s="3" t="s">
        <v>841</v>
      </c>
      <c r="B841" s="4" t="str">
        <f>IFERROR(__xludf.DUMMYFUNCTION("GOOGLETRANSLATE(A841,""tr"",""nl"")"),"ster")</f>
        <v>ster</v>
      </c>
    </row>
    <row r="842">
      <c r="A842" s="3" t="s">
        <v>842</v>
      </c>
      <c r="B842" s="4" t="str">
        <f>IFERROR(__xludf.DUMMYFUNCTION("GOOGLETRANSLATE(A842,""tr"",""nl"")"),"rol")</f>
        <v>rol</v>
      </c>
    </row>
    <row r="843">
      <c r="A843" s="3" t="s">
        <v>843</v>
      </c>
      <c r="B843" s="4" t="str">
        <f>IFERROR(__xludf.DUMMYFUNCTION("GOOGLETRANSLATE(A843,""tr"",""nl"")"),"Muziekhal")</f>
        <v>Muziekhal</v>
      </c>
    </row>
    <row r="844">
      <c r="A844" s="3" t="s">
        <v>844</v>
      </c>
      <c r="B844" s="4" t="str">
        <f>IFERROR(__xludf.DUMMYFUNCTION("GOOGLETRANSLATE(A844,""tr"",""nl"")"),"algoritme")</f>
        <v>algoritme</v>
      </c>
    </row>
    <row r="845">
      <c r="A845" s="3" t="s">
        <v>845</v>
      </c>
      <c r="B845" s="4" t="str">
        <f>IFERROR(__xludf.DUMMYFUNCTION("GOOGLETRANSLATE(A845,""tr"",""nl"")"),"dialyse")</f>
        <v>dialyse</v>
      </c>
    </row>
    <row r="846">
      <c r="A846" s="3" t="s">
        <v>846</v>
      </c>
      <c r="B846" s="4" t="str">
        <f>IFERROR(__xludf.DUMMYFUNCTION("GOOGLETRANSLATE(A846,""tr"",""nl"")"),"Kruiden")</f>
        <v>Kruiden</v>
      </c>
    </row>
    <row r="847">
      <c r="A847" s="3" t="s">
        <v>847</v>
      </c>
      <c r="B847" s="4" t="str">
        <f>IFERROR(__xludf.DUMMYFUNCTION("GOOGLETRANSLATE(A847,""tr"",""nl"")"),"vloeistof")</f>
        <v>vloeistof</v>
      </c>
    </row>
    <row r="848">
      <c r="A848" s="3" t="s">
        <v>848</v>
      </c>
      <c r="B848" s="4" t="str">
        <f>IFERROR(__xludf.DUMMYFUNCTION("GOOGLETRANSLATE(A848,""tr"",""nl"")"),"politie")</f>
        <v>politie</v>
      </c>
    </row>
    <row r="849">
      <c r="A849" s="3" t="s">
        <v>849</v>
      </c>
      <c r="B849" s="4" t="str">
        <f>IFERROR(__xludf.DUMMYFUNCTION("GOOGLETRANSLATE(A849,""tr"",""nl"")"),"discotheque")</f>
        <v>discotheque</v>
      </c>
    </row>
    <row r="850">
      <c r="A850" s="3" t="s">
        <v>850</v>
      </c>
      <c r="B850" s="4" t="str">
        <f>IFERROR(__xludf.DUMMYFUNCTION("GOOGLETRANSLATE(A850,""tr"",""nl"")"),"plasma")</f>
        <v>plasma</v>
      </c>
    </row>
    <row r="851">
      <c r="A851" s="3" t="s">
        <v>851</v>
      </c>
      <c r="B851" s="4" t="str">
        <f>IFERROR(__xludf.DUMMYFUNCTION("GOOGLETRANSLATE(A851,""tr"",""nl"")"),"sabotage")</f>
        <v>sabotage</v>
      </c>
    </row>
    <row r="852">
      <c r="A852" s="3" t="s">
        <v>852</v>
      </c>
      <c r="B852" s="4" t="str">
        <f>IFERROR(__xludf.DUMMYFUNCTION("GOOGLETRANSLATE(A852,""tr"",""nl"")"),"antiek")</f>
        <v>antiek</v>
      </c>
    </row>
    <row r="853">
      <c r="A853" s="3" t="s">
        <v>853</v>
      </c>
      <c r="B853" s="4" t="str">
        <f>IFERROR(__xludf.DUMMYFUNCTION("GOOGLETRANSLATE(A853,""tr"",""nl"")"),"geoloog")</f>
        <v>geoloog</v>
      </c>
    </row>
    <row r="854">
      <c r="A854" s="3" t="s">
        <v>854</v>
      </c>
      <c r="B854" s="4" t="str">
        <f>IFERROR(__xludf.DUMMYFUNCTION("GOOGLETRANSLATE(A854,""tr"",""nl"")"),"cowboy")</f>
        <v>cowboy</v>
      </c>
    </row>
    <row r="855">
      <c r="A855" s="3" t="s">
        <v>855</v>
      </c>
      <c r="B855" s="4" t="str">
        <f>IFERROR(__xludf.DUMMYFUNCTION("GOOGLETRANSLATE(A855,""tr"",""nl"")"),"verloving")</f>
        <v>verloving</v>
      </c>
    </row>
    <row r="856">
      <c r="A856" s="3" t="s">
        <v>856</v>
      </c>
      <c r="B856" s="4" t="str">
        <f>IFERROR(__xludf.DUMMYFUNCTION("GOOGLETRANSLATE(A856,""tr"",""nl"")"),"doop")</f>
        <v>doop</v>
      </c>
    </row>
    <row r="857">
      <c r="A857" s="3" t="s">
        <v>857</v>
      </c>
      <c r="B857" s="4" t="str">
        <f>IFERROR(__xludf.DUMMYFUNCTION("GOOGLETRANSLATE(A857,""tr"",""nl"")"),"tourniquet")</f>
        <v>tourniquet</v>
      </c>
    </row>
    <row r="858">
      <c r="A858" s="3" t="s">
        <v>858</v>
      </c>
      <c r="B858" s="4" t="str">
        <f>IFERROR(__xludf.DUMMYFUNCTION("GOOGLETRANSLATE(A858,""tr"",""nl"")"),"astma")</f>
        <v>astma</v>
      </c>
    </row>
    <row r="859">
      <c r="A859" s="3" t="s">
        <v>859</v>
      </c>
      <c r="B859" s="4" t="str">
        <f>IFERROR(__xludf.DUMMYFUNCTION("GOOGLETRANSLATE(A859,""tr"",""nl"")"),"plakband")</f>
        <v>plakband</v>
      </c>
    </row>
    <row r="860">
      <c r="A860" s="3" t="s">
        <v>860</v>
      </c>
      <c r="B860" s="4" t="str">
        <f>IFERROR(__xludf.DUMMYFUNCTION("GOOGLETRANSLATE(A860,""tr"",""nl"")"),"haard")</f>
        <v>haard</v>
      </c>
    </row>
    <row r="861">
      <c r="A861" s="3" t="s">
        <v>861</v>
      </c>
      <c r="B861" s="4" t="str">
        <f>IFERROR(__xludf.DUMMYFUNCTION("GOOGLETRANSLATE(A861,""tr"",""nl"")"),"traagheid")</f>
        <v>traagheid</v>
      </c>
    </row>
    <row r="862">
      <c r="A862" s="3" t="s">
        <v>862</v>
      </c>
      <c r="B862" s="4" t="str">
        <f>IFERROR(__xludf.DUMMYFUNCTION("GOOGLETRANSLATE(A862,""tr"",""nl"")"),"endocrijns")</f>
        <v>endocrijns</v>
      </c>
    </row>
    <row r="863">
      <c r="A863" s="3" t="s">
        <v>863</v>
      </c>
      <c r="B863" s="4" t="str">
        <f>IFERROR(__xludf.DUMMYFUNCTION("GOOGLETRANSLATE(A863,""tr"",""nl"")"),"zuiver")</f>
        <v>zuiver</v>
      </c>
    </row>
    <row r="864">
      <c r="A864" s="3" t="s">
        <v>864</v>
      </c>
      <c r="B864" s="4" t="str">
        <f>IFERROR(__xludf.DUMMYFUNCTION("GOOGLETRANSLATE(A864,""tr"",""nl"")"),"Deodoran")</f>
        <v>Deodoran</v>
      </c>
    </row>
    <row r="865">
      <c r="A865" s="3" t="s">
        <v>865</v>
      </c>
      <c r="B865" s="4" t="str">
        <f>IFERROR(__xludf.DUMMYFUNCTION("GOOGLETRANSLATE(A865,""tr"",""nl"")"),"credit")</f>
        <v>credit</v>
      </c>
    </row>
    <row r="866">
      <c r="A866" s="3" t="s">
        <v>866</v>
      </c>
      <c r="B866" s="4" t="str">
        <f>IFERROR(__xludf.DUMMYFUNCTION("GOOGLETRANSLATE(A866,""tr"",""nl"")"),"lettertype")</f>
        <v>lettertype</v>
      </c>
    </row>
    <row r="867">
      <c r="A867" s="3" t="s">
        <v>867</v>
      </c>
      <c r="B867" s="4" t="str">
        <f>IFERROR(__xludf.DUMMYFUNCTION("GOOGLETRANSLATE(A867,""tr"",""nl"")"),"Radiologie")</f>
        <v>Radiologie</v>
      </c>
    </row>
    <row r="868">
      <c r="A868" s="3" t="s">
        <v>868</v>
      </c>
      <c r="B868" s="4" t="str">
        <f>IFERROR(__xludf.DUMMYFUNCTION("GOOGLETRANSLATE(A868,""tr"",""nl"")"),"bushalte")</f>
        <v>bushalte</v>
      </c>
    </row>
    <row r="869">
      <c r="A869" s="3" t="s">
        <v>869</v>
      </c>
      <c r="B869" s="4" t="str">
        <f>IFERROR(__xludf.DUMMYFUNCTION("GOOGLETRANSLATE(A869,""tr"",""nl"")"),"idealist")</f>
        <v>idealist</v>
      </c>
    </row>
    <row r="870">
      <c r="A870" s="3" t="s">
        <v>870</v>
      </c>
      <c r="B870" s="4" t="str">
        <f>IFERROR(__xludf.DUMMYFUNCTION("GOOGLETRANSLATE(A870,""tr"",""nl"")"),"Frans")</f>
        <v>Frans</v>
      </c>
    </row>
    <row r="871">
      <c r="A871" s="3" t="s">
        <v>871</v>
      </c>
      <c r="B871" s="4" t="str">
        <f>IFERROR(__xludf.DUMMYFUNCTION("GOOGLETRANSLATE(A871,""tr"",""nl"")"),"assistent")</f>
        <v>assistent</v>
      </c>
    </row>
    <row r="872">
      <c r="A872" s="3" t="s">
        <v>872</v>
      </c>
      <c r="B872" s="4" t="str">
        <f>IFERROR(__xludf.DUMMYFUNCTION("GOOGLETRANSLATE(A872,""tr"",""nl"")"),"subjectief")</f>
        <v>subjectief</v>
      </c>
    </row>
    <row r="873">
      <c r="A873" s="3" t="s">
        <v>873</v>
      </c>
      <c r="B873" s="4" t="str">
        <f>IFERROR(__xludf.DUMMYFUNCTION("GOOGLETRANSLATE(A873,""tr"",""nl"")"),"lavendel")</f>
        <v>lavendel</v>
      </c>
    </row>
    <row r="874">
      <c r="A874" s="3" t="s">
        <v>874</v>
      </c>
      <c r="B874" s="4" t="str">
        <f>IFERROR(__xludf.DUMMYFUNCTION("GOOGLETRANSLATE(A874,""tr"",""nl"")"),"document")</f>
        <v>document</v>
      </c>
    </row>
    <row r="875">
      <c r="A875" s="3" t="s">
        <v>875</v>
      </c>
      <c r="B875" s="4" t="str">
        <f>IFERROR(__xludf.DUMMYFUNCTION("GOOGLETRANSLATE(A875,""tr"",""nl"")"),"broodje")</f>
        <v>broodje</v>
      </c>
    </row>
    <row r="876">
      <c r="A876" s="3" t="s">
        <v>876</v>
      </c>
      <c r="B876" s="4" t="str">
        <f>IFERROR(__xludf.DUMMYFUNCTION("GOOGLETRANSLATE(A876,""tr"",""nl"")"),"verzameling")</f>
        <v>verzameling</v>
      </c>
    </row>
    <row r="877">
      <c r="A877" s="3" t="s">
        <v>877</v>
      </c>
      <c r="B877" s="4" t="str">
        <f>IFERROR(__xludf.DUMMYFUNCTION("GOOGLETRANSLATE(A877,""tr"",""nl"")"),"angiografie")</f>
        <v>angiografie</v>
      </c>
    </row>
    <row r="878">
      <c r="A878" s="3" t="s">
        <v>878</v>
      </c>
      <c r="B878" s="4" t="str">
        <f>IFERROR(__xludf.DUMMYFUNCTION("GOOGLETRANSLATE(A878,""tr"",""nl"")"),"astronoom")</f>
        <v>astronoom</v>
      </c>
    </row>
    <row r="879">
      <c r="A879" s="3" t="s">
        <v>879</v>
      </c>
      <c r="B879" s="4" t="str">
        <f>IFERROR(__xludf.DUMMYFUNCTION("GOOGLETRANSLATE(A879,""tr"",""nl"")"),"netto-")</f>
        <v>netto-</v>
      </c>
    </row>
    <row r="880">
      <c r="A880" s="3" t="s">
        <v>880</v>
      </c>
      <c r="B880" s="4" t="str">
        <f>IFERROR(__xludf.DUMMYFUNCTION("GOOGLETRANSLATE(A880,""tr"",""nl"")"),"dollar")</f>
        <v>dollar</v>
      </c>
    </row>
    <row r="881">
      <c r="A881" s="3" t="s">
        <v>881</v>
      </c>
      <c r="B881" s="4" t="str">
        <f>IFERROR(__xludf.DUMMYFUNCTION("GOOGLETRANSLATE(A881,""tr"",""nl"")"),"samenstelling")</f>
        <v>samenstelling</v>
      </c>
    </row>
    <row r="882">
      <c r="A882" s="3" t="s">
        <v>882</v>
      </c>
      <c r="B882" s="4" t="str">
        <f>IFERROR(__xludf.DUMMYFUNCTION("GOOGLETRANSLATE(A882,""tr"",""nl"")"),"reservoir")</f>
        <v>reservoir</v>
      </c>
    </row>
    <row r="883">
      <c r="A883" s="3" t="s">
        <v>883</v>
      </c>
      <c r="B883" s="4" t="str">
        <f>IFERROR(__xludf.DUMMYFUNCTION("GOOGLETRANSLATE(A883,""tr"",""nl"")"),"Cursor")</f>
        <v>Cursor</v>
      </c>
    </row>
    <row r="884">
      <c r="A884" s="3" t="s">
        <v>884</v>
      </c>
      <c r="B884" s="4" t="str">
        <f>IFERROR(__xludf.DUMMYFUNCTION("GOOGLETRANSLATE(A884,""tr"",""nl"")"),"Bravo")</f>
        <v>Bravo</v>
      </c>
    </row>
    <row r="885">
      <c r="A885" s="3" t="s">
        <v>885</v>
      </c>
      <c r="B885" s="4" t="str">
        <f>IFERROR(__xludf.DUMMYFUNCTION("GOOGLETRANSLATE(A885,""tr"",""nl"")"),"mozaïek-")</f>
        <v>mozaïek-</v>
      </c>
    </row>
    <row r="886">
      <c r="A886" s="3" t="s">
        <v>886</v>
      </c>
      <c r="B886" s="4" t="str">
        <f>IFERROR(__xludf.DUMMYFUNCTION("GOOGLETRANSLATE(A886,""tr"",""nl"")"),"thermometer")</f>
        <v>thermometer</v>
      </c>
    </row>
    <row r="887">
      <c r="A887" s="3" t="s">
        <v>887</v>
      </c>
      <c r="B887" s="4" t="str">
        <f>IFERROR(__xludf.DUMMYFUNCTION("GOOGLETRANSLATE(A887,""tr"",""nl"")"),"klasser")</f>
        <v>klasser</v>
      </c>
    </row>
    <row r="888">
      <c r="A888" s="3" t="s">
        <v>888</v>
      </c>
      <c r="B888" s="4" t="str">
        <f>IFERROR(__xludf.DUMMYFUNCTION("GOOGLETRANSLATE(A888,""tr"",""nl"")"),"asteroïde")</f>
        <v>asteroïde</v>
      </c>
    </row>
    <row r="889">
      <c r="A889" s="3" t="s">
        <v>889</v>
      </c>
      <c r="B889" s="4" t="str">
        <f>IFERROR(__xludf.DUMMYFUNCTION("GOOGLETRANSLATE(A889,""tr"",""nl"")"),"racket")</f>
        <v>racket</v>
      </c>
    </row>
    <row r="890">
      <c r="A890" s="3" t="s">
        <v>890</v>
      </c>
      <c r="B890" s="4" t="str">
        <f>IFERROR(__xludf.DUMMYFUNCTION("GOOGLETRANSLATE(A890,""tr"",""nl"")"),"dual")</f>
        <v>dual</v>
      </c>
    </row>
    <row r="891">
      <c r="A891" s="3" t="s">
        <v>891</v>
      </c>
      <c r="B891" s="4" t="str">
        <f>IFERROR(__xludf.DUMMYFUNCTION("GOOGLETRANSLATE(A891,""tr"",""nl"")"),"a la carte")</f>
        <v>a la carte</v>
      </c>
    </row>
    <row r="892">
      <c r="A892" s="3" t="s">
        <v>892</v>
      </c>
      <c r="B892" s="4" t="str">
        <f>IFERROR(__xludf.DUMMYFUNCTION("GOOGLETRANSLATE(A892,""tr"",""nl"")"),"bovenkant")</f>
        <v>bovenkant</v>
      </c>
    </row>
    <row r="893">
      <c r="A893" s="3" t="s">
        <v>893</v>
      </c>
      <c r="B893" s="4" t="str">
        <f>IFERROR(__xludf.DUMMYFUNCTION("GOOGLETRANSLATE(A893,""tr"",""nl"")"),"monchroe")</f>
        <v>monchroe</v>
      </c>
    </row>
    <row r="894">
      <c r="A894" s="3" t="s">
        <v>894</v>
      </c>
      <c r="B894" s="4" t="str">
        <f>IFERROR(__xludf.DUMMYFUNCTION("GOOGLETRANSLATE(A894,""tr"",""nl"")"),"septisch")</f>
        <v>septisch</v>
      </c>
    </row>
    <row r="895">
      <c r="A895" s="3" t="s">
        <v>895</v>
      </c>
      <c r="B895" s="4" t="str">
        <f>IFERROR(__xludf.DUMMYFUNCTION("GOOGLETRANSLATE(A895,""tr"",""nl"")"),"tunnel")</f>
        <v>tunnel</v>
      </c>
    </row>
    <row r="896">
      <c r="A896" s="3" t="s">
        <v>896</v>
      </c>
      <c r="B896" s="4" t="str">
        <f>IFERROR(__xludf.DUMMYFUNCTION("GOOGLETRANSLATE(A896,""tr"",""nl"")"),"bureaucratisch")</f>
        <v>bureaucratisch</v>
      </c>
    </row>
    <row r="897">
      <c r="A897" s="3" t="s">
        <v>897</v>
      </c>
      <c r="B897" s="4" t="str">
        <f>IFERROR(__xludf.DUMMYFUNCTION("GOOGLETRANSLATE(A897,""tr"",""nl"")"),"metropolis")</f>
        <v>metropolis</v>
      </c>
    </row>
    <row r="898">
      <c r="A898" s="3" t="s">
        <v>898</v>
      </c>
      <c r="B898" s="4" t="str">
        <f>IFERROR(__xludf.DUMMYFUNCTION("GOOGLETRANSLATE(A898,""tr"",""nl"")"),"geavanceerde")</f>
        <v>geavanceerde</v>
      </c>
    </row>
    <row r="899">
      <c r="A899" s="3" t="s">
        <v>899</v>
      </c>
      <c r="B899" s="4" t="str">
        <f>IFERROR(__xludf.DUMMYFUNCTION("GOOGLETRANSLATE(A899,""tr"",""nl"")"),"koffer")</f>
        <v>koffer</v>
      </c>
    </row>
    <row r="900">
      <c r="A900" s="3" t="s">
        <v>900</v>
      </c>
      <c r="B900" s="4" t="str">
        <f>IFERROR(__xludf.DUMMYFUNCTION("GOOGLETRANSLATE(A900,""tr"",""nl"")"),"psychoanalyse")</f>
        <v>psychoanalyse</v>
      </c>
    </row>
    <row r="901">
      <c r="A901" s="3" t="s">
        <v>901</v>
      </c>
      <c r="B901" s="4" t="str">
        <f>IFERROR(__xludf.DUMMYFUNCTION("GOOGLETRANSLATE(A901,""tr"",""nl"")"),"aanwijzing")</f>
        <v>aanwijzing</v>
      </c>
    </row>
    <row r="902">
      <c r="A902" s="3" t="s">
        <v>902</v>
      </c>
      <c r="B902" s="4" t="str">
        <f>IFERROR(__xludf.DUMMYFUNCTION("GOOGLETRANSLATE(A902,""tr"",""nl"")"),"aanpassing")</f>
        <v>aanpassing</v>
      </c>
    </row>
    <row r="903">
      <c r="A903" s="3" t="s">
        <v>903</v>
      </c>
      <c r="B903" s="4" t="str">
        <f>IFERROR(__xludf.DUMMYFUNCTION("GOOGLETRANSLATE(A903,""tr"",""nl"")"),"portret")</f>
        <v>portret</v>
      </c>
    </row>
    <row r="904">
      <c r="A904" s="3" t="s">
        <v>904</v>
      </c>
      <c r="B904" s="4" t="str">
        <f>IFERROR(__xludf.DUMMYFUNCTION("GOOGLETRANSLATE(A904,""tr"",""nl"")"),"majesteit")</f>
        <v>majesteit</v>
      </c>
    </row>
    <row r="905">
      <c r="A905" s="3" t="s">
        <v>905</v>
      </c>
      <c r="B905" s="4" t="str">
        <f>IFERROR(__xludf.DUMMYFUNCTION("GOOGLETRANSLATE(A905,""tr"",""nl"")"),"Ropdösbrbr")</f>
        <v>Ropdösbrbr</v>
      </c>
    </row>
    <row r="906">
      <c r="A906" s="3" t="s">
        <v>906</v>
      </c>
      <c r="B906" s="4" t="str">
        <f>IFERROR(__xludf.DUMMYFUNCTION("GOOGLETRANSLATE(A906,""tr"",""nl"")"),"membraan")</f>
        <v>membraan</v>
      </c>
    </row>
    <row r="907">
      <c r="A907" s="3" t="s">
        <v>907</v>
      </c>
      <c r="B907" s="4" t="str">
        <f>IFERROR(__xludf.DUMMYFUNCTION("GOOGLETRANSLATE(A907,""tr"",""nl"")"),"poeder")</f>
        <v>poeder</v>
      </c>
    </row>
    <row r="908">
      <c r="A908" s="3" t="s">
        <v>908</v>
      </c>
      <c r="B908" s="4" t="str">
        <f>IFERROR(__xludf.DUMMYFUNCTION("GOOGLETRANSLATE(A908,""tr"",""nl"")"),"azalea")</f>
        <v>azalea</v>
      </c>
    </row>
    <row r="909">
      <c r="A909" s="3" t="s">
        <v>909</v>
      </c>
      <c r="B909" s="4" t="str">
        <f>IFERROR(__xludf.DUMMYFUNCTION("GOOGLETRANSLATE(A909,""tr"",""nl"")"),"Hokus Pokus")</f>
        <v>Hokus Pokus</v>
      </c>
    </row>
    <row r="910">
      <c r="A910" s="3" t="s">
        <v>910</v>
      </c>
      <c r="B910" s="4" t="str">
        <f>IFERROR(__xludf.DUMMYFUNCTION("GOOGLETRANSLATE(A910,""tr"",""nl"")"),"vorming")</f>
        <v>vorming</v>
      </c>
    </row>
    <row r="911">
      <c r="A911" s="3" t="s">
        <v>911</v>
      </c>
      <c r="B911" s="4" t="str">
        <f>IFERROR(__xludf.DUMMYFUNCTION("GOOGLETRANSLATE(A911,""tr"",""nl"")"),"dame")</f>
        <v>dame</v>
      </c>
    </row>
    <row r="912">
      <c r="A912" s="3" t="s">
        <v>912</v>
      </c>
      <c r="B912" s="4" t="str">
        <f>IFERROR(__xludf.DUMMYFUNCTION("GOOGLETRANSLATE(A912,""tr"",""nl"")"),"kietelen")</f>
        <v>kietelen</v>
      </c>
    </row>
    <row r="913">
      <c r="A913" s="3" t="s">
        <v>913</v>
      </c>
      <c r="B913" s="4" t="str">
        <f>IFERROR(__xludf.DUMMYFUNCTION("GOOGLETRANSLATE(A913,""tr"",""nl"")"),"sherry")</f>
        <v>sherry</v>
      </c>
    </row>
    <row r="914">
      <c r="A914" s="3" t="s">
        <v>914</v>
      </c>
      <c r="B914" s="4" t="str">
        <f>IFERROR(__xludf.DUMMYFUNCTION("GOOGLETRANSLATE(A914,""tr"",""nl"")"),"Walkie Talkie")</f>
        <v>Walkie Talkie</v>
      </c>
    </row>
    <row r="915">
      <c r="A915" s="3" t="s">
        <v>915</v>
      </c>
      <c r="B915" s="4" t="str">
        <f>IFERROR(__xludf.DUMMYFUNCTION("GOOGLETRANSLATE(A915,""tr"",""nl"")"),"briefing")</f>
        <v>briefing</v>
      </c>
    </row>
    <row r="916">
      <c r="A916" s="3" t="s">
        <v>916</v>
      </c>
      <c r="B916" s="4" t="str">
        <f>IFERROR(__xludf.DUMMYFUNCTION("GOOGLETRANSLATE(A916,""tr"",""nl"")"),"gooien")</f>
        <v>gooien</v>
      </c>
    </row>
    <row r="917">
      <c r="A917" s="3" t="s">
        <v>917</v>
      </c>
      <c r="B917" s="4" t="str">
        <f>IFERROR(__xludf.DUMMYFUNCTION("GOOGLETRANSLATE(A917,""tr"",""nl"")"),"spa")</f>
        <v>spa</v>
      </c>
    </row>
    <row r="918">
      <c r="A918" s="3" t="s">
        <v>918</v>
      </c>
      <c r="B918" s="4" t="str">
        <f>IFERROR(__xludf.DUMMYFUNCTION("GOOGLETRANSLATE(A918,""tr"",""nl"")"),"unie")</f>
        <v>unie</v>
      </c>
    </row>
    <row r="919">
      <c r="A919" s="3" t="s">
        <v>919</v>
      </c>
      <c r="B919" s="4" t="str">
        <f>IFERROR(__xludf.DUMMYFUNCTION("GOOGLETRANSLATE(A919,""tr"",""nl"")"),"versnelling")</f>
        <v>versnelling</v>
      </c>
    </row>
    <row r="920">
      <c r="A920" s="3" t="s">
        <v>920</v>
      </c>
      <c r="B920" s="4" t="str">
        <f>IFERROR(__xludf.DUMMYFUNCTION("GOOGLETRANSLATE(A920,""tr"",""nl"")"),"herstellen")</f>
        <v>herstellen</v>
      </c>
    </row>
    <row r="921">
      <c r="A921" s="3" t="s">
        <v>921</v>
      </c>
      <c r="B921" s="4" t="str">
        <f>IFERROR(__xludf.DUMMYFUNCTION("GOOGLETRANSLATE(A921,""tr"",""nl"")"),"accu")</f>
        <v>accu</v>
      </c>
    </row>
    <row r="922">
      <c r="A922" s="3" t="s">
        <v>922</v>
      </c>
      <c r="B922" s="4" t="str">
        <f>IFERROR(__xludf.DUMMYFUNCTION("GOOGLETRANSLATE(A922,""tr"",""nl"")"),"puree")</f>
        <v>puree</v>
      </c>
    </row>
    <row r="923">
      <c r="A923" s="3" t="s">
        <v>923</v>
      </c>
      <c r="B923" s="4" t="str">
        <f>IFERROR(__xludf.DUMMYFUNCTION("GOOGLETRANSLATE(A923,""tr"",""nl"")"),"complex")</f>
        <v>complex</v>
      </c>
    </row>
    <row r="924">
      <c r="A924" s="3" t="s">
        <v>924</v>
      </c>
      <c r="B924" s="4" t="str">
        <f>IFERROR(__xludf.DUMMYFUNCTION("GOOGLETRANSLATE(A924,""tr"",""nl"")"),"trauma")</f>
        <v>trauma</v>
      </c>
    </row>
    <row r="925">
      <c r="A925" s="3" t="s">
        <v>925</v>
      </c>
      <c r="B925" s="4" t="str">
        <f>IFERROR(__xludf.DUMMYFUNCTION("GOOGLETRANSLATE(A925,""tr"",""nl"")"),"adres")</f>
        <v>adres</v>
      </c>
    </row>
    <row r="926">
      <c r="A926" s="3" t="s">
        <v>926</v>
      </c>
      <c r="B926" s="4" t="str">
        <f>IFERROR(__xludf.DUMMYFUNCTION("GOOGLETRANSLATE(A926,""tr"",""nl"")"),"schetsen")</f>
        <v>schetsen</v>
      </c>
    </row>
    <row r="927">
      <c r="A927" s="3" t="s">
        <v>927</v>
      </c>
      <c r="B927" s="4" t="str">
        <f>IFERROR(__xludf.DUMMYFUNCTION("GOOGLETRANSLATE(A927,""tr"",""nl"")"),"chronisch")</f>
        <v>chronisch</v>
      </c>
    </row>
    <row r="928">
      <c r="A928" s="3" t="s">
        <v>928</v>
      </c>
      <c r="B928" s="4" t="str">
        <f>IFERROR(__xludf.DUMMYFUNCTION("GOOGLETRANSLATE(A928,""tr"",""nl"")"),"begin")</f>
        <v>begin</v>
      </c>
    </row>
    <row r="929">
      <c r="A929" s="3" t="s">
        <v>929</v>
      </c>
      <c r="B929" s="4" t="str">
        <f>IFERROR(__xludf.DUMMYFUNCTION("GOOGLETRANSLATE(A929,""tr"",""nl"")"),"spiritueel")</f>
        <v>spiritueel</v>
      </c>
    </row>
    <row r="930">
      <c r="A930" s="3" t="s">
        <v>930</v>
      </c>
      <c r="B930" s="4" t="str">
        <f>IFERROR(__xludf.DUMMYFUNCTION("GOOGLETRANSLATE(A930,""tr"",""nl"")"),"restaurant")</f>
        <v>restaurant</v>
      </c>
    </row>
    <row r="931">
      <c r="A931" s="3" t="s">
        <v>931</v>
      </c>
      <c r="B931" s="4" t="str">
        <f>IFERROR(__xludf.DUMMYFUNCTION("GOOGLETRANSLATE(A931,""tr"",""nl"")"),"cafetaria")</f>
        <v>cafetaria</v>
      </c>
    </row>
    <row r="932">
      <c r="A932" s="3" t="s">
        <v>932</v>
      </c>
      <c r="B932" s="4" t="str">
        <f>IFERROR(__xludf.DUMMYFUNCTION("GOOGLETRANSLATE(A932,""tr"",""nl"")"),"richtlijn")</f>
        <v>richtlijn</v>
      </c>
    </row>
    <row r="933">
      <c r="A933" s="3" t="s">
        <v>933</v>
      </c>
      <c r="B933" s="4" t="str">
        <f>IFERROR(__xludf.DUMMYFUNCTION("GOOGLETRANSLATE(A933,""tr"",""nl"")"),"Power Point")</f>
        <v>Power Point</v>
      </c>
    </row>
    <row r="934">
      <c r="A934" s="3" t="s">
        <v>934</v>
      </c>
      <c r="B934" s="4" t="str">
        <f>IFERROR(__xludf.DUMMYFUNCTION("GOOGLETRANSLATE(A934,""tr"",""nl"")"),"barok-")</f>
        <v>barok-</v>
      </c>
    </row>
    <row r="935">
      <c r="A935" s="3" t="s">
        <v>935</v>
      </c>
      <c r="B935" s="4" t="str">
        <f>IFERROR(__xludf.DUMMYFUNCTION("GOOGLETRANSLATE(A935,""tr"",""nl"")"),"populist")</f>
        <v>populist</v>
      </c>
    </row>
    <row r="936">
      <c r="A936" s="3" t="s">
        <v>936</v>
      </c>
      <c r="B936" s="4" t="str">
        <f>IFERROR(__xludf.DUMMYFUNCTION("GOOGLETRANSLATE(A936,""tr"",""nl"")"),"taart")</f>
        <v>taart</v>
      </c>
    </row>
    <row r="937">
      <c r="A937" s="3" t="s">
        <v>937</v>
      </c>
      <c r="B937" s="4" t="str">
        <f>IFERROR(__xludf.DUMMYFUNCTION("GOOGLETRANSLATE(A937,""tr"",""nl"")"),"nostalgie")</f>
        <v>nostalgie</v>
      </c>
    </row>
    <row r="938">
      <c r="A938" s="3" t="s">
        <v>938</v>
      </c>
      <c r="B938" s="4" t="str">
        <f>IFERROR(__xludf.DUMMYFUNCTION("GOOGLETRANSLATE(A938,""tr"",""nl"")"),"diplomatiek")</f>
        <v>diplomatiek</v>
      </c>
    </row>
    <row r="939">
      <c r="A939" s="3" t="s">
        <v>939</v>
      </c>
      <c r="B939" s="4" t="str">
        <f>IFERROR(__xludf.DUMMYFUNCTION("GOOGLETRANSLATE(A939,""tr"",""nl"")"),"zuiger-")</f>
        <v>zuiger-</v>
      </c>
    </row>
    <row r="940">
      <c r="A940" s="3" t="s">
        <v>940</v>
      </c>
      <c r="B940" s="4" t="str">
        <f>IFERROR(__xludf.DUMMYFUNCTION("GOOGLETRANSLATE(A940,""tr"",""nl"")"),"kasus")</f>
        <v>kasus</v>
      </c>
    </row>
    <row r="941">
      <c r="A941" s="3" t="s">
        <v>941</v>
      </c>
      <c r="B941" s="4" t="str">
        <f>IFERROR(__xludf.DUMMYFUNCTION("GOOGLETRANSLATE(A941,""tr"",""nl"")"),"pathologie")</f>
        <v>pathologie</v>
      </c>
    </row>
    <row r="942">
      <c r="A942" s="3" t="s">
        <v>942</v>
      </c>
      <c r="B942" s="4" t="str">
        <f>IFERROR(__xludf.DUMMYFUNCTION("GOOGLETRANSLATE(A942,""tr"",""nl"")"),"bundel")</f>
        <v>bundel</v>
      </c>
    </row>
    <row r="943">
      <c r="A943" s="3" t="s">
        <v>943</v>
      </c>
      <c r="B943" s="4" t="str">
        <f>IFERROR(__xludf.DUMMYFUNCTION("GOOGLETRANSLATE(A943,""tr"",""nl"")"),"cricket")</f>
        <v>cricket</v>
      </c>
    </row>
    <row r="944">
      <c r="A944" s="3" t="s">
        <v>944</v>
      </c>
      <c r="B944" s="4" t="str">
        <f>IFERROR(__xludf.DUMMYFUNCTION("GOOGLETRANSLATE(A944,""tr"",""nl"")"),"glazuur")</f>
        <v>glazuur</v>
      </c>
    </row>
    <row r="945">
      <c r="A945" s="3" t="s">
        <v>945</v>
      </c>
      <c r="B945" s="4" t="str">
        <f>IFERROR(__xludf.DUMMYFUNCTION("GOOGLETRANSLATE(A945,""tr"",""nl"")"),"lippenstift")</f>
        <v>lippenstift</v>
      </c>
    </row>
    <row r="946">
      <c r="A946" s="3" t="s">
        <v>946</v>
      </c>
      <c r="B946" s="4" t="str">
        <f>IFERROR(__xludf.DUMMYFUNCTION("GOOGLETRANSLATE(A946,""tr"",""nl"")"),"dictatuur")</f>
        <v>dictatuur</v>
      </c>
    </row>
    <row r="947">
      <c r="A947" s="3" t="s">
        <v>947</v>
      </c>
      <c r="B947" s="4" t="str">
        <f>IFERROR(__xludf.DUMMYFUNCTION("GOOGLETRANSLATE(A947,""tr"",""nl"")"),"gel")</f>
        <v>gel</v>
      </c>
    </row>
    <row r="948">
      <c r="A948" s="3" t="s">
        <v>948</v>
      </c>
      <c r="B948" s="4" t="str">
        <f>IFERROR(__xludf.DUMMYFUNCTION("GOOGLETRANSLATE(A948,""tr"",""nl"")"),"vloeistof")</f>
        <v>vloeistof</v>
      </c>
    </row>
    <row r="949">
      <c r="A949" s="3" t="s">
        <v>949</v>
      </c>
      <c r="B949" s="4" t="str">
        <f>IFERROR(__xludf.DUMMYFUNCTION("GOOGLETRANSLATE(A949,""tr"",""nl"")"),"helm")</f>
        <v>helm</v>
      </c>
    </row>
    <row r="950">
      <c r="A950" s="3" t="s">
        <v>950</v>
      </c>
      <c r="B950" s="4" t="str">
        <f>IFERROR(__xludf.DUMMYFUNCTION("GOOGLETRANSLATE(A950,""tr"",""nl"")"),"tango")</f>
        <v>tango</v>
      </c>
    </row>
    <row r="951">
      <c r="A951" s="3" t="s">
        <v>951</v>
      </c>
      <c r="B951" s="4" t="str">
        <f>IFERROR(__xludf.DUMMYFUNCTION("GOOGLETRANSLATE(A951,""tr"",""nl"")"),"eiwit")</f>
        <v>eiwit</v>
      </c>
    </row>
    <row r="952">
      <c r="A952" s="3" t="s">
        <v>952</v>
      </c>
      <c r="B952" s="4" t="str">
        <f>IFERROR(__xludf.DUMMYFUNCTION("GOOGLETRANSLATE(A952,""tr"",""nl"")"),"worst")</f>
        <v>worst</v>
      </c>
    </row>
    <row r="953">
      <c r="A953" s="3" t="s">
        <v>953</v>
      </c>
      <c r="B953" s="4" t="str">
        <f>IFERROR(__xludf.DUMMYFUNCTION("GOOGLETRANSLATE(A953,""tr"",""nl"")"),"acne")</f>
        <v>acne</v>
      </c>
    </row>
    <row r="954">
      <c r="A954" s="3" t="s">
        <v>954</v>
      </c>
      <c r="B954" s="4" t="str">
        <f>IFERROR(__xludf.DUMMYFUNCTION("GOOGLETRANSLATE(A954,""tr"",""nl"")"),"paus")</f>
        <v>paus</v>
      </c>
    </row>
    <row r="955">
      <c r="A955" s="3" t="s">
        <v>955</v>
      </c>
      <c r="B955" s="4" t="str">
        <f>IFERROR(__xludf.DUMMYFUNCTION("GOOGLETRANSLATE(A955,""tr"",""nl"")"),"dermatologie")</f>
        <v>dermatologie</v>
      </c>
    </row>
    <row r="956">
      <c r="A956" s="3" t="s">
        <v>956</v>
      </c>
      <c r="B956" s="4" t="str">
        <f>IFERROR(__xludf.DUMMYFUNCTION("GOOGLETRANSLATE(A956,""tr"",""nl"")"),"psychologisch")</f>
        <v>psychologisch</v>
      </c>
    </row>
    <row r="957">
      <c r="A957" s="3" t="s">
        <v>957</v>
      </c>
      <c r="B957" s="4" t="str">
        <f>IFERROR(__xludf.DUMMYFUNCTION("GOOGLETRANSLATE(A957,""tr"",""nl"")"),"regulatie")</f>
        <v>regulatie</v>
      </c>
    </row>
    <row r="958">
      <c r="A958" s="3" t="s">
        <v>958</v>
      </c>
      <c r="B958" s="4" t="str">
        <f>IFERROR(__xludf.DUMMYFUNCTION("GOOGLETRANSLATE(A958,""tr"",""nl"")"),"overbodig")</f>
        <v>overbodig</v>
      </c>
    </row>
    <row r="959">
      <c r="A959" s="3" t="s">
        <v>959</v>
      </c>
      <c r="B959" s="4" t="str">
        <f>IFERROR(__xludf.DUMMYFUNCTION("GOOGLETRANSLATE(A959,""tr"",""nl"")"),"centrum")</f>
        <v>centrum</v>
      </c>
    </row>
    <row r="960">
      <c r="A960" s="3" t="s">
        <v>960</v>
      </c>
      <c r="B960" s="4" t="str">
        <f>IFERROR(__xludf.DUMMYFUNCTION("GOOGLETRANSLATE(A960,""tr"",""nl"")"),"vrouwelijk")</f>
        <v>vrouwelijk</v>
      </c>
    </row>
    <row r="961">
      <c r="A961" s="3" t="s">
        <v>961</v>
      </c>
      <c r="B961" s="4" t="str">
        <f>IFERROR(__xludf.DUMMYFUNCTION("GOOGLETRANSLATE(A961,""tr"",""nl"")"),"Aparkut")</f>
        <v>Aparkut</v>
      </c>
    </row>
    <row r="962">
      <c r="A962" s="3" t="s">
        <v>962</v>
      </c>
      <c r="B962" s="4" t="str">
        <f>IFERROR(__xludf.DUMMYFUNCTION("GOOGLETRANSLATE(A962,""tr"",""nl"")"),"Pardon")</f>
        <v>Pardon</v>
      </c>
    </row>
    <row r="963">
      <c r="A963" s="3" t="s">
        <v>963</v>
      </c>
      <c r="B963" s="4" t="str">
        <f>IFERROR(__xludf.DUMMYFUNCTION("GOOGLETRANSLATE(A963,""tr"",""nl"")"),"gorilla")</f>
        <v>gorilla</v>
      </c>
    </row>
    <row r="964">
      <c r="A964" s="3" t="s">
        <v>964</v>
      </c>
      <c r="B964" s="4" t="str">
        <f>IFERROR(__xludf.DUMMYFUNCTION("GOOGLETRANSLATE(A964,""tr"",""nl"")"),"panorama")</f>
        <v>panorama</v>
      </c>
    </row>
    <row r="965">
      <c r="A965" s="3" t="s">
        <v>965</v>
      </c>
      <c r="B965" s="4" t="str">
        <f>IFERROR(__xludf.DUMMYFUNCTION("GOOGLETRANSLATE(A965,""tr"",""nl"")"),"natuurkunde")</f>
        <v>natuurkunde</v>
      </c>
    </row>
    <row r="966">
      <c r="A966" s="3" t="s">
        <v>966</v>
      </c>
      <c r="B966" s="4" t="str">
        <f>IFERROR(__xludf.DUMMYFUNCTION("GOOGLETRANSLATE(A966,""tr"",""nl"")"),"noemen")</f>
        <v>noemen</v>
      </c>
    </row>
    <row r="967">
      <c r="A967" s="3" t="s">
        <v>967</v>
      </c>
      <c r="B967" s="4" t="str">
        <f>IFERROR(__xludf.DUMMYFUNCTION("GOOGLETRANSLATE(A967,""tr"",""nl"")"),"rapport")</f>
        <v>rapport</v>
      </c>
    </row>
    <row r="968">
      <c r="A968" s="3" t="s">
        <v>968</v>
      </c>
      <c r="B968" s="4" t="str">
        <f>IFERROR(__xludf.DUMMYFUNCTION("GOOGLETRANSLATE(A968,""tr"",""nl"")"),"pollster")</f>
        <v>pollster</v>
      </c>
    </row>
    <row r="969">
      <c r="A969" s="3" t="s">
        <v>969</v>
      </c>
      <c r="B969" s="4" t="str">
        <f>IFERROR(__xludf.DUMMYFUNCTION("GOOGLETRANSLATE(A969,""tr"",""nl"")"),"regueren")</f>
        <v>regueren</v>
      </c>
    </row>
    <row r="970">
      <c r="A970" s="3" t="s">
        <v>970</v>
      </c>
      <c r="B970" s="4" t="str">
        <f>IFERROR(__xludf.DUMMYFUNCTION("GOOGLETRANSLATE(A970,""tr"",""nl"")"),"erectie")</f>
        <v>erectie</v>
      </c>
    </row>
    <row r="971">
      <c r="A971" s="3" t="s">
        <v>971</v>
      </c>
      <c r="B971" s="4" t="str">
        <f>IFERROR(__xludf.DUMMYFUNCTION("GOOGLETRANSLATE(A971,""tr"",""nl"")"),"cilinder")</f>
        <v>cilinder</v>
      </c>
    </row>
    <row r="972">
      <c r="A972" s="3" t="s">
        <v>972</v>
      </c>
      <c r="B972" s="4" t="str">
        <f>IFERROR(__xludf.DUMMYFUNCTION("GOOGLETRANSLATE(A972,""tr"",""nl"")"),"gehypnotiseerd")</f>
        <v>gehypnotiseerd</v>
      </c>
    </row>
    <row r="973">
      <c r="A973" s="3" t="s">
        <v>973</v>
      </c>
      <c r="B973" s="4" t="str">
        <f>IFERROR(__xludf.DUMMYFUNCTION("GOOGLETRANSLATE(A973,""tr"",""nl"")"),"ontsteking")</f>
        <v>ontsteking</v>
      </c>
    </row>
    <row r="974">
      <c r="A974" s="3" t="s">
        <v>974</v>
      </c>
      <c r="B974" s="4" t="str">
        <f>IFERROR(__xludf.DUMMYFUNCTION("GOOGLETRANSLATE(A974,""tr"",""nl"")"),"professor")</f>
        <v>professor</v>
      </c>
    </row>
    <row r="975">
      <c r="A975" s="3" t="s">
        <v>975</v>
      </c>
      <c r="B975" s="4" t="str">
        <f>IFERROR(__xludf.DUMMYFUNCTION("GOOGLETRANSLATE(A975,""tr"",""nl"")"),"bakkerij")</f>
        <v>bakkerij</v>
      </c>
    </row>
    <row r="976">
      <c r="A976" s="3" t="s">
        <v>976</v>
      </c>
      <c r="B976" s="4" t="str">
        <f>IFERROR(__xludf.DUMMYFUNCTION("GOOGLETRANSLATE(A976,""tr"",""nl"")"),"kaviaar")</f>
        <v>kaviaar</v>
      </c>
    </row>
    <row r="977">
      <c r="A977" s="3" t="s">
        <v>977</v>
      </c>
      <c r="B977" s="4" t="str">
        <f>IFERROR(__xludf.DUMMYFUNCTION("GOOGLETRANSLATE(A977,""tr"",""nl"")"),"overleg")</f>
        <v>overleg</v>
      </c>
    </row>
    <row r="978">
      <c r="A978" s="3" t="s">
        <v>978</v>
      </c>
      <c r="B978" s="4" t="str">
        <f>IFERROR(__xludf.DUMMYFUNCTION("GOOGLETRANSLATE(A978,""tr"",""nl"")"),"Mutselen")</f>
        <v>Mutselen</v>
      </c>
    </row>
    <row r="979">
      <c r="A979" s="3" t="s">
        <v>979</v>
      </c>
      <c r="B979" s="4" t="str">
        <f>IFERROR(__xludf.DUMMYFUNCTION("GOOGLETRANSLATE(A979,""tr"",""nl"")"),"abnormaal")</f>
        <v>abnormaal</v>
      </c>
    </row>
    <row r="980">
      <c r="A980" s="3" t="s">
        <v>980</v>
      </c>
      <c r="B980" s="4" t="str">
        <f>IFERROR(__xludf.DUMMYFUNCTION("GOOGLETRANSLATE(A980,""tr"",""nl"")"),"reumatisme")</f>
        <v>reumatisme</v>
      </c>
    </row>
    <row r="981">
      <c r="A981" s="3" t="s">
        <v>981</v>
      </c>
      <c r="B981" s="4" t="str">
        <f>IFERROR(__xludf.DUMMYFUNCTION("GOOGLETRANSLATE(A981,""tr"",""nl"")"),"schandaal")</f>
        <v>schandaal</v>
      </c>
    </row>
    <row r="982">
      <c r="A982" s="3" t="s">
        <v>982</v>
      </c>
      <c r="B982" s="4" t="str">
        <f>IFERROR(__xludf.DUMMYFUNCTION("GOOGLETRANSLATE(A982,""tr"",""nl"")"),"habitat")</f>
        <v>habitat</v>
      </c>
    </row>
    <row r="983">
      <c r="A983" s="3" t="s">
        <v>983</v>
      </c>
      <c r="B983" s="4" t="str">
        <f>IFERROR(__xludf.DUMMYFUNCTION("GOOGLETRANSLATE(A983,""tr"",""nl"")"),"tang")</f>
        <v>tang</v>
      </c>
    </row>
    <row r="984">
      <c r="A984" s="3" t="s">
        <v>984</v>
      </c>
      <c r="B984" s="4" t="str">
        <f>IFERROR(__xludf.DUMMYFUNCTION("GOOGLETRANSLATE(A984,""tr"",""nl"")"),"chronologie")</f>
        <v>chronologie</v>
      </c>
    </row>
    <row r="985">
      <c r="A985" s="3" t="s">
        <v>985</v>
      </c>
      <c r="B985" s="4" t="str">
        <f>IFERROR(__xludf.DUMMYFUNCTION("GOOGLETRANSLATE(A985,""tr"",""nl"")"),"kathedraal")</f>
        <v>kathedraal</v>
      </c>
    </row>
    <row r="986">
      <c r="A986" s="3" t="s">
        <v>986</v>
      </c>
      <c r="B986" s="4" t="str">
        <f>IFERROR(__xludf.DUMMYFUNCTION("GOOGLETRANSLATE(A986,""tr"",""nl"")"),"vruchtbaarheid")</f>
        <v>vruchtbaarheid</v>
      </c>
    </row>
    <row r="987">
      <c r="A987" s="3" t="s">
        <v>987</v>
      </c>
      <c r="B987" s="4" t="str">
        <f>IFERROR(__xludf.DUMMYFUNCTION("GOOGLETRANSLATE(A987,""tr"",""nl"")"),"tussenpersoon")</f>
        <v>tussenpersoon</v>
      </c>
    </row>
    <row r="988">
      <c r="A988" s="3" t="s">
        <v>988</v>
      </c>
      <c r="B988" s="4" t="str">
        <f>IFERROR(__xludf.DUMMYFUNCTION("GOOGLETRANSLATE(A988,""tr"",""nl"")"),"pragmatisch")</f>
        <v>pragmatisch</v>
      </c>
    </row>
    <row r="989">
      <c r="A989" s="3" t="s">
        <v>989</v>
      </c>
      <c r="B989" s="4" t="str">
        <f>IFERROR(__xludf.DUMMYFUNCTION("GOOGLETRANSLATE(A989,""tr"",""nl"")"),"chaos")</f>
        <v>chaos</v>
      </c>
    </row>
    <row r="990">
      <c r="A990" s="3" t="s">
        <v>990</v>
      </c>
      <c r="B990" s="4" t="str">
        <f>IFERROR(__xludf.DUMMYFUNCTION("GOOGLETRANSLATE(A990,""tr"",""nl"")"),"schuld")</f>
        <v>schuld</v>
      </c>
    </row>
    <row r="991">
      <c r="A991" s="3" t="s">
        <v>991</v>
      </c>
      <c r="B991" s="4" t="str">
        <f>IFERROR(__xludf.DUMMYFUNCTION("GOOGLETRANSLATE(A991,""tr"",""nl"")"),"penicilline")</f>
        <v>penicilline</v>
      </c>
    </row>
    <row r="992">
      <c r="A992" s="3" t="s">
        <v>992</v>
      </c>
      <c r="B992" s="4" t="str">
        <f>IFERROR(__xludf.DUMMYFUNCTION("GOOGLETRANSLATE(A992,""tr"",""nl"")"),"vampier")</f>
        <v>vampier</v>
      </c>
    </row>
    <row r="993">
      <c r="A993" s="3" t="s">
        <v>993</v>
      </c>
      <c r="B993" s="4" t="str">
        <f>IFERROR(__xludf.DUMMYFUNCTION("GOOGLETRANSLATE(A993,""tr"",""nl"")"),"verkeer")</f>
        <v>verkeer</v>
      </c>
    </row>
    <row r="994">
      <c r="A994" s="3" t="s">
        <v>994</v>
      </c>
      <c r="B994" s="4" t="str">
        <f>IFERROR(__xludf.DUMMYFUNCTION("GOOGLETRANSLATE(A994,""tr"",""nl"")"),"snoep")</f>
        <v>snoep</v>
      </c>
    </row>
    <row r="995">
      <c r="A995" s="3" t="s">
        <v>995</v>
      </c>
      <c r="B995" s="4" t="str">
        <f>IFERROR(__xludf.DUMMYFUNCTION("GOOGLETRANSLATE(A995,""tr"",""nl"")"),"paneel")</f>
        <v>paneel</v>
      </c>
    </row>
    <row r="996">
      <c r="A996" s="3" t="s">
        <v>996</v>
      </c>
      <c r="B996" s="4" t="str">
        <f>IFERROR(__xludf.DUMMYFUNCTION("GOOGLETRANSLATE(A996,""tr"",""nl"")"),"brownie")</f>
        <v>brownie</v>
      </c>
    </row>
    <row r="997">
      <c r="A997" s="3" t="s">
        <v>997</v>
      </c>
      <c r="B997" s="4" t="str">
        <f>IFERROR(__xludf.DUMMYFUNCTION("GOOGLETRANSLATE(A997,""tr"",""nl"")"),"symmetrie")</f>
        <v>symmetrie</v>
      </c>
    </row>
    <row r="998">
      <c r="A998" s="3" t="s">
        <v>998</v>
      </c>
      <c r="B998" s="4" t="str">
        <f>IFERROR(__xludf.DUMMYFUNCTION("GOOGLETRANSLATE(A998,""tr"",""nl"")"),"commandant")</f>
        <v>commandant</v>
      </c>
    </row>
    <row r="999">
      <c r="A999" s="3" t="s">
        <v>999</v>
      </c>
      <c r="B999" s="4" t="str">
        <f>IFERROR(__xludf.DUMMYFUNCTION("GOOGLETRANSLATE(A999,""tr"",""nl"")"),"origineel")</f>
        <v>origineel</v>
      </c>
    </row>
    <row r="1000">
      <c r="A1000" s="3" t="s">
        <v>1000</v>
      </c>
      <c r="B1000" s="4" t="str">
        <f>IFERROR(__xludf.DUMMYFUNCTION("GOOGLETRANSLATE(A1000,""tr"",""nl"")"),"automotive")</f>
        <v>automotive</v>
      </c>
    </row>
    <row r="1001">
      <c r="A1001" s="3" t="s">
        <v>1001</v>
      </c>
      <c r="B1001" s="4" t="str">
        <f>IFERROR(__xludf.DUMMYFUNCTION("GOOGLETRANSLATE(A1001,""tr"",""nl"")"),"statisch")</f>
        <v>statisch</v>
      </c>
    </row>
    <row r="1002">
      <c r="A1002" s="3" t="s">
        <v>1002</v>
      </c>
      <c r="B1002" s="4" t="str">
        <f>IFERROR(__xludf.DUMMYFUNCTION("GOOGLETRANSLATE(A1002,""tr"",""nl"")"),"enzym")</f>
        <v>enzym</v>
      </c>
    </row>
    <row r="1003">
      <c r="A1003" s="3" t="s">
        <v>1003</v>
      </c>
      <c r="B1003" s="4" t="str">
        <f>IFERROR(__xludf.DUMMYFUNCTION("GOOGLETRANSLATE(A1003,""tr"",""nl"")"),"gewapend beton")</f>
        <v>gewapend beton</v>
      </c>
    </row>
    <row r="1004">
      <c r="A1004" s="3" t="s">
        <v>1004</v>
      </c>
      <c r="B1004" s="4" t="str">
        <f>IFERROR(__xludf.DUMMYFUNCTION("GOOGLETRANSLATE(A1004,""tr"",""nl"")"),"narcose")</f>
        <v>narcose</v>
      </c>
    </row>
    <row r="1005">
      <c r="A1005" s="3" t="s">
        <v>1005</v>
      </c>
      <c r="B1005" s="4" t="str">
        <f>IFERROR(__xludf.DUMMYFUNCTION("GOOGLETRANSLATE(A1005,""tr"",""nl"")"),"volt")</f>
        <v>volt</v>
      </c>
    </row>
    <row r="1006">
      <c r="A1006" s="3" t="s">
        <v>1006</v>
      </c>
      <c r="B1006" s="4" t="str">
        <f>IFERROR(__xludf.DUMMYFUNCTION("GOOGLETRANSLATE(A1006,""tr"",""nl"")"),"prematuur")</f>
        <v>prematuur</v>
      </c>
    </row>
    <row r="1007">
      <c r="A1007" s="3" t="s">
        <v>1007</v>
      </c>
      <c r="B1007" s="4" t="str">
        <f>IFERROR(__xludf.DUMMYFUNCTION("GOOGLETRANSLATE(A1007,""tr"",""nl"")"),"totalitair")</f>
        <v>totalitair</v>
      </c>
    </row>
    <row r="1008">
      <c r="A1008" s="3" t="s">
        <v>1008</v>
      </c>
      <c r="B1008" s="4" t="str">
        <f>IFERROR(__xludf.DUMMYFUNCTION("GOOGLETRANSLATE(A1008,""tr"",""nl"")"),"commandant")</f>
        <v>commandant</v>
      </c>
    </row>
    <row r="1009">
      <c r="A1009" s="3" t="s">
        <v>1009</v>
      </c>
      <c r="B1009" s="4" t="str">
        <f>IFERROR(__xludf.DUMMYFUNCTION("GOOGLETRANSLATE(A1009,""tr"",""nl"")"),"garderobe")</f>
        <v>garderobe</v>
      </c>
    </row>
    <row r="1010">
      <c r="A1010" s="3" t="s">
        <v>1010</v>
      </c>
      <c r="B1010" s="4" t="str">
        <f>IFERROR(__xludf.DUMMYFUNCTION("GOOGLETRANSLATE(A1010,""tr"",""nl"")"),"poster")</f>
        <v>poster</v>
      </c>
    </row>
    <row r="1011">
      <c r="A1011" s="3" t="s">
        <v>1011</v>
      </c>
      <c r="B1011" s="4" t="str">
        <f>IFERROR(__xludf.DUMMYFUNCTION("GOOGLETRANSLATE(A1011,""tr"",""nl"")"),"afbeelding")</f>
        <v>afbeelding</v>
      </c>
    </row>
    <row r="1012">
      <c r="A1012" s="3" t="s">
        <v>1012</v>
      </c>
      <c r="B1012" s="4" t="str">
        <f>IFERROR(__xludf.DUMMYFUNCTION("GOOGLETRANSLATE(A1012,""tr"",""nl"")"),"trein")</f>
        <v>trein</v>
      </c>
    </row>
    <row r="1013">
      <c r="A1013" s="3" t="s">
        <v>1013</v>
      </c>
      <c r="B1013" s="4" t="str">
        <f>IFERROR(__xludf.DUMMYFUNCTION("GOOGLETRANSLATE(A1013,""tr"",""nl"")"),"miniatuur")</f>
        <v>miniatuur</v>
      </c>
    </row>
    <row r="1014">
      <c r="A1014" s="3" t="s">
        <v>1014</v>
      </c>
      <c r="B1014" s="4" t="str">
        <f>IFERROR(__xludf.DUMMYFUNCTION("GOOGLETRANSLATE(A1014,""tr"",""nl"")"),"koord")</f>
        <v>koord</v>
      </c>
    </row>
    <row r="1015">
      <c r="A1015" s="3" t="s">
        <v>1015</v>
      </c>
      <c r="B1015" s="4" t="str">
        <f>IFERROR(__xludf.DUMMYFUNCTION("GOOGLETRANSLATE(A1015,""tr"",""nl"")"),"boetiek")</f>
        <v>boetiek</v>
      </c>
    </row>
    <row r="1016">
      <c r="A1016" s="3" t="s">
        <v>1016</v>
      </c>
      <c r="B1016" s="4" t="str">
        <f>IFERROR(__xludf.DUMMYFUNCTION("GOOGLETRANSLATE(A1016,""tr"",""nl"")"),"folklore")</f>
        <v>folklore</v>
      </c>
    </row>
    <row r="1017">
      <c r="A1017" s="3" t="s">
        <v>1017</v>
      </c>
      <c r="B1017" s="4" t="str">
        <f>IFERROR(__xludf.DUMMYFUNCTION("GOOGLETRANSLATE(A1017,""tr"",""nl"")"),"koppeling")</f>
        <v>koppeling</v>
      </c>
    </row>
    <row r="1018">
      <c r="A1018" s="3" t="s">
        <v>1018</v>
      </c>
      <c r="B1018" s="4" t="str">
        <f>IFERROR(__xludf.DUMMYFUNCTION("GOOGLETRANSLATE(A1018,""tr"",""nl"")"),"sociopaat")</f>
        <v>sociopaat</v>
      </c>
    </row>
    <row r="1019">
      <c r="A1019" s="3" t="s">
        <v>1019</v>
      </c>
      <c r="B1019" s="4" t="str">
        <f>IFERROR(__xludf.DUMMYFUNCTION("GOOGLETRANSLATE(A1019,""tr"",""nl"")"),"deodorant")</f>
        <v>deodorant</v>
      </c>
    </row>
    <row r="1020">
      <c r="A1020" s="3" t="s">
        <v>1020</v>
      </c>
      <c r="B1020" s="4" t="str">
        <f>IFERROR(__xludf.DUMMYFUNCTION("GOOGLETRANSLATE(A1020,""tr"",""nl"")"),"druk op")</f>
        <v>druk op</v>
      </c>
    </row>
    <row r="1021">
      <c r="A1021" s="3" t="s">
        <v>1021</v>
      </c>
      <c r="B1021" s="4" t="str">
        <f>IFERROR(__xludf.DUMMYFUNCTION("GOOGLETRANSLATE(A1021,""tr"",""nl"")"),"begrenzing")</f>
        <v>begrenzing</v>
      </c>
    </row>
    <row r="1022">
      <c r="A1022" s="3" t="s">
        <v>1022</v>
      </c>
      <c r="B1022" s="4" t="str">
        <f>IFERROR(__xludf.DUMMYFUNCTION("GOOGLETRANSLATE(A1022,""tr"",""nl"")"),"apotheek")</f>
        <v>apotheek</v>
      </c>
    </row>
    <row r="1023">
      <c r="A1023" s="3" t="s">
        <v>1023</v>
      </c>
      <c r="B1023" s="4" t="str">
        <f>IFERROR(__xludf.DUMMYFUNCTION("GOOGLETRANSLATE(A1023,""tr"",""nl"")"),"orchidee")</f>
        <v>orchidee</v>
      </c>
    </row>
    <row r="1024">
      <c r="A1024" s="3" t="s">
        <v>1024</v>
      </c>
      <c r="B1024" s="4" t="str">
        <f>IFERROR(__xludf.DUMMYFUNCTION("GOOGLETRANSLATE(A1024,""tr"",""nl"")"),"Python")</f>
        <v>Python</v>
      </c>
    </row>
    <row r="1025">
      <c r="A1025" s="3" t="s">
        <v>1025</v>
      </c>
      <c r="B1025" s="4" t="str">
        <f>IFERROR(__xludf.DUMMYFUNCTION("GOOGLETRANSLATE(A1025,""tr"",""nl"")"),"wat dan ook")</f>
        <v>wat dan ook</v>
      </c>
    </row>
    <row r="1026">
      <c r="A1026" s="3" t="s">
        <v>1026</v>
      </c>
      <c r="B1026" s="4" t="str">
        <f>IFERROR(__xludf.DUMMYFUNCTION("GOOGLETRANSLATE(A1026,""tr"",""nl"")"),"aangepast")</f>
        <v>aangepast</v>
      </c>
    </row>
    <row r="1027">
      <c r="A1027" s="3" t="s">
        <v>1027</v>
      </c>
      <c r="B1027" s="4" t="str">
        <f>IFERROR(__xludf.DUMMYFUNCTION("GOOGLETRANSLATE(A1027,""tr"",""nl"")"),"been")</f>
        <v>been</v>
      </c>
    </row>
    <row r="1028">
      <c r="A1028" s="3" t="s">
        <v>1028</v>
      </c>
      <c r="B1028" s="4" t="str">
        <f>IFERROR(__xludf.DUMMYFUNCTION("GOOGLETRANSLATE(A1028,""tr"",""nl"")"),"gedeelte")</f>
        <v>gedeelte</v>
      </c>
    </row>
    <row r="1029">
      <c r="A1029" s="3" t="s">
        <v>1029</v>
      </c>
      <c r="B1029" s="4" t="str">
        <f>IFERROR(__xludf.DUMMYFUNCTION("GOOGLETRANSLATE(A1029,""tr"",""nl"")"),"gemiddeld")</f>
        <v>gemiddeld</v>
      </c>
    </row>
    <row r="1030">
      <c r="A1030" s="3" t="s">
        <v>1030</v>
      </c>
      <c r="B1030" s="4" t="str">
        <f>IFERROR(__xludf.DUMMYFUNCTION("GOOGLETRANSLATE(A1030,""tr"",""nl"")"),"Beker")</f>
        <v>Beker</v>
      </c>
    </row>
    <row r="1031">
      <c r="A1031" s="3" t="s">
        <v>1031</v>
      </c>
      <c r="B1031" s="4" t="str">
        <f>IFERROR(__xludf.DUMMYFUNCTION("GOOGLETRANSLATE(A1031,""tr"",""nl"")"),"moeten")</f>
        <v>moeten</v>
      </c>
    </row>
    <row r="1032">
      <c r="A1032" s="3" t="s">
        <v>1032</v>
      </c>
      <c r="B1032" s="4" t="str">
        <f>IFERROR(__xludf.DUMMYFUNCTION("GOOGLETRANSLATE(A1032,""tr"",""nl"")"),"kapitalist")</f>
        <v>kapitalist</v>
      </c>
    </row>
    <row r="1033">
      <c r="A1033" s="3" t="s">
        <v>1033</v>
      </c>
      <c r="B1033" s="4" t="str">
        <f>IFERROR(__xludf.DUMMYFUNCTION("GOOGLETRANSLATE(A1033,""tr"",""nl"")"),"orgaan")</f>
        <v>orgaan</v>
      </c>
    </row>
    <row r="1034">
      <c r="A1034" s="3" t="s">
        <v>1034</v>
      </c>
      <c r="B1034" s="4" t="str">
        <f>IFERROR(__xludf.DUMMYFUNCTION("GOOGLETRANSLATE(A1034,""tr"",""nl"")"),"stuur")</f>
        <v>stuur</v>
      </c>
    </row>
    <row r="1035">
      <c r="A1035" s="3" t="s">
        <v>1035</v>
      </c>
      <c r="B1035" s="4" t="str">
        <f>IFERROR(__xludf.DUMMYFUNCTION("GOOGLETRANSLATE(A1035,""tr"",""nl"")"),"bui")</f>
        <v>bui</v>
      </c>
    </row>
    <row r="1036">
      <c r="A1036" s="3" t="s">
        <v>1036</v>
      </c>
      <c r="B1036" s="4" t="str">
        <f>IFERROR(__xludf.DUMMYFUNCTION("GOOGLETRANSLATE(A1036,""tr"",""nl"")"),"rationeel")</f>
        <v>rationeel</v>
      </c>
    </row>
    <row r="1037">
      <c r="A1037" s="3" t="s">
        <v>1037</v>
      </c>
      <c r="B1037" s="4" t="str">
        <f>IFERROR(__xludf.DUMMYFUNCTION("GOOGLETRANSLATE(A1037,""tr"",""nl"")"),"kinderkamer")</f>
        <v>kinderkamer</v>
      </c>
    </row>
    <row r="1038">
      <c r="A1038" s="3" t="s">
        <v>1038</v>
      </c>
      <c r="B1038" s="4" t="str">
        <f>IFERROR(__xludf.DUMMYFUNCTION("GOOGLETRANSLATE(A1038,""tr"",""nl"")"),"onderwerp")</f>
        <v>onderwerp</v>
      </c>
    </row>
    <row r="1039">
      <c r="A1039" s="3" t="s">
        <v>1039</v>
      </c>
      <c r="B1039" s="4" t="str">
        <f>IFERROR(__xludf.DUMMYFUNCTION("GOOGLETRANSLATE(A1039,""tr"",""nl"")"),"barbaar")</f>
        <v>barbaar</v>
      </c>
    </row>
    <row r="1040">
      <c r="A1040" s="3" t="s">
        <v>1040</v>
      </c>
      <c r="B1040" s="4" t="str">
        <f>IFERROR(__xludf.DUMMYFUNCTION("GOOGLETRANSLATE(A1040,""tr"",""nl"")"),"Bain -Marie")</f>
        <v>Bain -Marie</v>
      </c>
    </row>
    <row r="1041">
      <c r="A1041" s="3" t="s">
        <v>1041</v>
      </c>
      <c r="B1041" s="4" t="str">
        <f>IFERROR(__xludf.DUMMYFUNCTION("GOOGLETRANSLATE(A1041,""tr"",""nl"")"),"hippie")</f>
        <v>hippie</v>
      </c>
    </row>
    <row r="1042">
      <c r="A1042" s="3" t="s">
        <v>1042</v>
      </c>
      <c r="B1042" s="4" t="str">
        <f>IFERROR(__xludf.DUMMYFUNCTION("GOOGLETRANSLATE(A1042,""tr"",""nl"")"),"negatief")</f>
        <v>negatief</v>
      </c>
    </row>
    <row r="1043">
      <c r="A1043" s="3" t="s">
        <v>1043</v>
      </c>
      <c r="B1043" s="4" t="str">
        <f>IFERROR(__xludf.DUMMYFUNCTION("GOOGLETRANSLATE(A1043,""tr"",""nl"")"),"bedrijf")</f>
        <v>bedrijf</v>
      </c>
    </row>
    <row r="1044">
      <c r="A1044" s="3" t="s">
        <v>1044</v>
      </c>
      <c r="B1044" s="4" t="str">
        <f>IFERROR(__xludf.DUMMYFUNCTION("GOOGLETRANSLATE(A1044,""tr"",""nl"")"),"Frisdrank")</f>
        <v>Frisdrank</v>
      </c>
    </row>
    <row r="1045">
      <c r="A1045" s="3" t="s">
        <v>1045</v>
      </c>
      <c r="B1045" s="4" t="str">
        <f>IFERROR(__xludf.DUMMYFUNCTION("GOOGLETRANSLATE(A1045,""tr"",""nl"")"),"software")</f>
        <v>software</v>
      </c>
    </row>
    <row r="1046">
      <c r="A1046" s="3" t="s">
        <v>1046</v>
      </c>
      <c r="B1046" s="4" t="str">
        <f>IFERROR(__xludf.DUMMYFUNCTION("GOOGLETRANSLATE(A1046,""tr"",""nl"")"),"testen")</f>
        <v>testen</v>
      </c>
    </row>
    <row r="1047">
      <c r="A1047" s="3" t="s">
        <v>1047</v>
      </c>
      <c r="B1047" s="4" t="str">
        <f>IFERROR(__xludf.DUMMYFUNCTION("GOOGLETRANSLATE(A1047,""tr"",""nl"")"),"programmeur")</f>
        <v>programmeur</v>
      </c>
    </row>
    <row r="1048">
      <c r="A1048" s="3" t="s">
        <v>1048</v>
      </c>
      <c r="B1048" s="4" t="str">
        <f>IFERROR(__xludf.DUMMYFUNCTION("GOOGLETRANSLATE(A1048,""tr"",""nl"")"),"beslissen")</f>
        <v>beslissen</v>
      </c>
    </row>
    <row r="1049">
      <c r="A1049" s="3" t="s">
        <v>1049</v>
      </c>
      <c r="B1049" s="4" t="str">
        <f>IFERROR(__xludf.DUMMYFUNCTION("GOOGLETRANSLATE(A1049,""tr"",""nl"")"),"globaal")</f>
        <v>globaal</v>
      </c>
    </row>
    <row r="1050">
      <c r="A1050" s="3" t="s">
        <v>1050</v>
      </c>
      <c r="B1050" s="4" t="str">
        <f>IFERROR(__xludf.DUMMYFUNCTION("GOOGLETRANSLATE(A1050,""tr"",""nl"")"),"kanker")</f>
        <v>kanker</v>
      </c>
    </row>
    <row r="1051">
      <c r="A1051" s="3" t="s">
        <v>1051</v>
      </c>
      <c r="B1051" s="4" t="str">
        <f>IFERROR(__xludf.DUMMYFUNCTION("GOOGLETRANSLATE(A1051,""tr"",""nl"")"),"paragraaf")</f>
        <v>paragraaf</v>
      </c>
    </row>
    <row r="1052">
      <c r="A1052" s="3" t="s">
        <v>1052</v>
      </c>
      <c r="B1052" s="4" t="str">
        <f>IFERROR(__xludf.DUMMYFUNCTION("GOOGLETRANSLATE(A1052,""tr"",""nl"")"),"kiem")</f>
        <v>kiem</v>
      </c>
    </row>
    <row r="1053">
      <c r="A1053" s="3" t="s">
        <v>1053</v>
      </c>
      <c r="B1053" s="4" t="str">
        <f>IFERROR(__xludf.DUMMYFUNCTION("GOOGLETRANSLATE(A1053,""tr"",""nl"")"),"egoïsme")</f>
        <v>egoïsme</v>
      </c>
    </row>
    <row r="1054">
      <c r="A1054" s="3" t="s">
        <v>1054</v>
      </c>
      <c r="B1054" s="4" t="str">
        <f>IFERROR(__xludf.DUMMYFUNCTION("GOOGLETRANSLATE(A1054,""tr"",""nl"")"),"ballon")</f>
        <v>ballon</v>
      </c>
    </row>
    <row r="1055">
      <c r="A1055" s="3" t="s">
        <v>1055</v>
      </c>
      <c r="B1055" s="4" t="str">
        <f>IFERROR(__xludf.DUMMYFUNCTION("GOOGLETRANSLATE(A1055,""tr"",""nl"")"),"Pandemie")</f>
        <v>Pandemie</v>
      </c>
    </row>
    <row r="1056">
      <c r="A1056" s="3" t="s">
        <v>1056</v>
      </c>
      <c r="B1056" s="4" t="str">
        <f>IFERROR(__xludf.DUMMYFUNCTION("GOOGLETRANSLATE(A1056,""tr"",""nl"")"),"algemeen")</f>
        <v>algemeen</v>
      </c>
    </row>
    <row r="1057">
      <c r="A1057" s="3" t="s">
        <v>1057</v>
      </c>
      <c r="B1057" s="4" t="str">
        <f>IFERROR(__xludf.DUMMYFUNCTION("GOOGLETRANSLATE(A1057,""tr"",""nl"")"),"kubiek")</f>
        <v>kubiek</v>
      </c>
    </row>
    <row r="1058">
      <c r="A1058" s="3" t="s">
        <v>1058</v>
      </c>
      <c r="B1058" s="4" t="str">
        <f>IFERROR(__xludf.DUMMYFUNCTION("GOOGLETRANSLATE(A1058,""tr"",""nl"")"),"stage")</f>
        <v>stage</v>
      </c>
    </row>
    <row r="1059">
      <c r="A1059" s="3" t="s">
        <v>1059</v>
      </c>
      <c r="B1059" s="4" t="str">
        <f>IFERROR(__xludf.DUMMYFUNCTION("GOOGLETRANSLATE(A1059,""tr"",""nl"")"),"terrorisme")</f>
        <v>terrorisme</v>
      </c>
    </row>
    <row r="1060">
      <c r="A1060" s="3" t="s">
        <v>1060</v>
      </c>
      <c r="B1060" s="4" t="str">
        <f>IFERROR(__xludf.DUMMYFUNCTION("GOOGLETRANSLATE(A1060,""tr"",""nl"")"),"gemotoriseerd")</f>
        <v>gemotoriseerd</v>
      </c>
    </row>
    <row r="1061">
      <c r="A1061" s="3" t="s">
        <v>1061</v>
      </c>
      <c r="B1061" s="4" t="str">
        <f>IFERROR(__xludf.DUMMYFUNCTION("GOOGLETRANSLATE(A1061,""tr"",""nl"")"),"helikopter")</f>
        <v>helikopter</v>
      </c>
    </row>
    <row r="1062">
      <c r="A1062" s="3" t="s">
        <v>1062</v>
      </c>
      <c r="B1062" s="4" t="str">
        <f>IFERROR(__xludf.DUMMYFUNCTION("GOOGLETRANSLATE(A1062,""tr"",""nl"")"),"dynamo")</f>
        <v>dynamo</v>
      </c>
    </row>
    <row r="1063">
      <c r="A1063" s="3" t="s">
        <v>1063</v>
      </c>
      <c r="B1063" s="4" t="str">
        <f>IFERROR(__xludf.DUMMYFUNCTION("GOOGLETRANSLATE(A1063,""tr"",""nl"")"),"democraat")</f>
        <v>democraat</v>
      </c>
    </row>
    <row r="1064">
      <c r="A1064" s="3" t="s">
        <v>1064</v>
      </c>
      <c r="B1064" s="4" t="str">
        <f>IFERROR(__xludf.DUMMYFUNCTION("GOOGLETRANSLATE(A1064,""tr"",""nl"")"),"portaal")</f>
        <v>portaal</v>
      </c>
    </row>
    <row r="1065">
      <c r="A1065" s="3" t="s">
        <v>1065</v>
      </c>
      <c r="B1065" s="4" t="str">
        <f>IFERROR(__xludf.DUMMYFUNCTION("GOOGLETRANSLATE(A1065,""tr"",""nl"")"),"tandenstoker")</f>
        <v>tandenstoker</v>
      </c>
    </row>
    <row r="1066">
      <c r="A1066" s="3" t="s">
        <v>1066</v>
      </c>
      <c r="B1066" s="4" t="str">
        <f>IFERROR(__xludf.DUMMYFUNCTION("GOOGLETRANSLATE(A1066,""tr"",""nl"")"),"sleutel")</f>
        <v>sleutel</v>
      </c>
    </row>
    <row r="1067">
      <c r="A1067" s="3" t="s">
        <v>1067</v>
      </c>
      <c r="B1067" s="4" t="str">
        <f>IFERROR(__xludf.DUMMYFUNCTION("GOOGLETRANSLATE(A1067,""tr"",""nl"")"),"sectie")</f>
        <v>sectie</v>
      </c>
    </row>
    <row r="1068">
      <c r="A1068" s="3" t="s">
        <v>1068</v>
      </c>
      <c r="B1068" s="4" t="str">
        <f>IFERROR(__xludf.DUMMYFUNCTION("GOOGLETRANSLATE(A1068,""tr"",""nl"")"),"technisch")</f>
        <v>technisch</v>
      </c>
    </row>
    <row r="1069">
      <c r="A1069" s="3" t="s">
        <v>1069</v>
      </c>
      <c r="B1069" s="4" t="str">
        <f>IFERROR(__xludf.DUMMYFUNCTION("GOOGLETRANSLATE(A1069,""tr"",""nl"")"),"professioneel")</f>
        <v>professioneel</v>
      </c>
    </row>
    <row r="1070">
      <c r="A1070" s="3" t="s">
        <v>1070</v>
      </c>
      <c r="B1070" s="4" t="str">
        <f>IFERROR(__xludf.DUMMYFUNCTION("GOOGLETRANSLATE(A1070,""tr"",""nl"")"),"bar")</f>
        <v>bar</v>
      </c>
    </row>
    <row r="1071">
      <c r="A1071" s="3" t="s">
        <v>1071</v>
      </c>
      <c r="B1071" s="4" t="str">
        <f>IFERROR(__xludf.DUMMYFUNCTION("GOOGLETRANSLATE(A1071,""tr"",""nl"")"),"filter")</f>
        <v>filter</v>
      </c>
    </row>
    <row r="1072">
      <c r="A1072" s="3" t="s">
        <v>1072</v>
      </c>
      <c r="B1072" s="4" t="str">
        <f>IFERROR(__xludf.DUMMYFUNCTION("GOOGLETRANSLATE(A1072,""tr"",""nl"")"),"realiseerde")</f>
        <v>realiseerde</v>
      </c>
    </row>
    <row r="1073">
      <c r="A1073" s="3" t="s">
        <v>1073</v>
      </c>
      <c r="B1073" s="4" t="str">
        <f>IFERROR(__xludf.DUMMYFUNCTION("GOOGLETRANSLATE(A1073,""tr"",""nl"")"),"pact")</f>
        <v>pact</v>
      </c>
    </row>
    <row r="1074">
      <c r="A1074" s="3" t="s">
        <v>1074</v>
      </c>
      <c r="B1074" s="4" t="str">
        <f>IFERROR(__xludf.DUMMYFUNCTION("GOOGLETRANSLATE(A1074,""tr"",""nl"")"),"piramide")</f>
        <v>piramide</v>
      </c>
    </row>
    <row r="1075">
      <c r="A1075" s="3" t="s">
        <v>1075</v>
      </c>
      <c r="B1075" s="4" t="str">
        <f>IFERROR(__xludf.DUMMYFUNCTION("GOOGLETRANSLATE(A1075,""tr"",""nl"")"),"riolering")</f>
        <v>riolering</v>
      </c>
    </row>
    <row r="1076">
      <c r="A1076" s="3" t="s">
        <v>1076</v>
      </c>
      <c r="B1076" s="4" t="str">
        <f>IFERROR(__xludf.DUMMYFUNCTION("GOOGLETRANSLATE(A1076,""tr"",""nl"")"),"congres")</f>
        <v>congres</v>
      </c>
    </row>
    <row r="1077">
      <c r="A1077" s="3" t="s">
        <v>1077</v>
      </c>
      <c r="B1077" s="4" t="str">
        <f>IFERROR(__xludf.DUMMYFUNCTION("GOOGLETRANSLATE(A1077,""tr"",""nl"")"),"autopsie")</f>
        <v>autopsie</v>
      </c>
    </row>
    <row r="1078">
      <c r="A1078" s="3" t="s">
        <v>1078</v>
      </c>
      <c r="B1078" s="4" t="str">
        <f>IFERROR(__xludf.DUMMYFUNCTION("GOOGLETRANSLATE(A1078,""tr"",""nl"")"),"injector")</f>
        <v>injector</v>
      </c>
    </row>
    <row r="1079">
      <c r="A1079" s="3" t="s">
        <v>1079</v>
      </c>
      <c r="B1079" s="4" t="str">
        <f>IFERROR(__xludf.DUMMYFUNCTION("GOOGLETRANSLATE(A1079,""tr"",""nl"")"),"tuigage")</f>
        <v>tuigage</v>
      </c>
    </row>
    <row r="1080">
      <c r="A1080" s="3" t="s">
        <v>1080</v>
      </c>
      <c r="B1080" s="4" t="str">
        <f>IFERROR(__xludf.DUMMYFUNCTION("GOOGLETRANSLATE(A1080,""tr"",""nl"")"),"taximeter")</f>
        <v>taximeter</v>
      </c>
    </row>
    <row r="1081">
      <c r="A1081" s="3" t="s">
        <v>1081</v>
      </c>
      <c r="B1081" s="4" t="str">
        <f>IFERROR(__xludf.DUMMYFUNCTION("GOOGLETRANSLATE(A1081,""tr"",""nl"")"),"factor")</f>
        <v>factor</v>
      </c>
    </row>
    <row r="1082">
      <c r="A1082" s="3" t="s">
        <v>1082</v>
      </c>
      <c r="B1082" s="4" t="str">
        <f>IFERROR(__xludf.DUMMYFUNCTION("GOOGLETRANSLATE(A1082,""tr"",""nl"")"),"ritueel")</f>
        <v>ritueel</v>
      </c>
    </row>
    <row r="1083">
      <c r="A1083" s="3" t="s">
        <v>1083</v>
      </c>
      <c r="B1083" s="4" t="str">
        <f>IFERROR(__xludf.DUMMYFUNCTION("GOOGLETRANSLATE(A1083,""tr"",""nl"")"),"tafereel")</f>
        <v>tafereel</v>
      </c>
    </row>
    <row r="1084">
      <c r="A1084" s="3" t="s">
        <v>1084</v>
      </c>
      <c r="B1084" s="4" t="str">
        <f>IFERROR(__xludf.DUMMYFUNCTION("GOOGLETRANSLATE(A1084,""tr"",""nl"")"),"beige")</f>
        <v>beige</v>
      </c>
    </row>
    <row r="1085">
      <c r="A1085" s="3" t="s">
        <v>1085</v>
      </c>
      <c r="B1085" s="4" t="str">
        <f>IFERROR(__xludf.DUMMYFUNCTION("GOOGLETRANSLATE(A1085,""tr"",""nl"")"),"nummer")</f>
        <v>nummer</v>
      </c>
    </row>
    <row r="1086">
      <c r="A1086" s="3" t="s">
        <v>1086</v>
      </c>
      <c r="B1086" s="4" t="str">
        <f>IFERROR(__xludf.DUMMYFUNCTION("GOOGLETRANSLATE(A1086,""tr"",""nl"")"),"plakband")</f>
        <v>plakband</v>
      </c>
    </row>
    <row r="1087">
      <c r="A1087" s="3" t="s">
        <v>1087</v>
      </c>
      <c r="B1087" s="4" t="str">
        <f>IFERROR(__xludf.DUMMYFUNCTION("GOOGLETRANSLATE(A1087,""tr"",""nl"")"),"Arabisch")</f>
        <v>Arabisch</v>
      </c>
    </row>
    <row r="1088">
      <c r="A1088" s="3" t="s">
        <v>1088</v>
      </c>
      <c r="B1088" s="4" t="str">
        <f>IFERROR(__xludf.DUMMYFUNCTION("GOOGLETRANSLATE(A1088,""tr"",""nl"")"),"tussenpersoon")</f>
        <v>tussenpersoon</v>
      </c>
    </row>
    <row r="1089">
      <c r="A1089" s="3" t="s">
        <v>1089</v>
      </c>
      <c r="B1089" s="4" t="str">
        <f>IFERROR(__xludf.DUMMYFUNCTION("GOOGLETRANSLATE(A1089,""tr"",""nl"")"),"Koreaans")</f>
        <v>Koreaans</v>
      </c>
    </row>
    <row r="1090">
      <c r="A1090" s="3" t="s">
        <v>1090</v>
      </c>
      <c r="B1090" s="4" t="str">
        <f>IFERROR(__xludf.DUMMYFUNCTION("GOOGLETRANSLATE(A1090,""tr"",""nl"")"),"prins")</f>
        <v>prins</v>
      </c>
    </row>
    <row r="1091">
      <c r="A1091" s="3" t="s">
        <v>1091</v>
      </c>
      <c r="B1091" s="4" t="str">
        <f>IFERROR(__xludf.DUMMYFUNCTION("GOOGLETRANSLATE(A1091,""tr"",""nl"")"),"vlak")</f>
        <v>vlak</v>
      </c>
    </row>
    <row r="1092">
      <c r="A1092" s="3" t="s">
        <v>1092</v>
      </c>
      <c r="B1092" s="4" t="str">
        <f>IFERROR(__xludf.DUMMYFUNCTION("GOOGLETRANSLATE(A1092,""tr"",""nl"")"),"pinguïn")</f>
        <v>pinguïn</v>
      </c>
    </row>
    <row r="1093">
      <c r="A1093" s="3" t="s">
        <v>1093</v>
      </c>
      <c r="B1093" s="4" t="str">
        <f>IFERROR(__xludf.DUMMYFUNCTION("GOOGLETRANSLATE(A1093,""tr"",""nl"")"),"Cursus")</f>
        <v>Cursus</v>
      </c>
    </row>
    <row r="1094">
      <c r="A1094" s="3" t="s">
        <v>1094</v>
      </c>
      <c r="B1094" s="4" t="str">
        <f>IFERROR(__xludf.DUMMYFUNCTION("GOOGLETRANSLATE(A1094,""tr"",""nl"")"),"school")</f>
        <v>school</v>
      </c>
    </row>
    <row r="1095">
      <c r="A1095" s="3" t="s">
        <v>1095</v>
      </c>
      <c r="B1095" s="4" t="str">
        <f>IFERROR(__xludf.DUMMYFUNCTION("GOOGLETRANSLATE(A1095,""tr"",""nl"")"),"code")</f>
        <v>code</v>
      </c>
    </row>
    <row r="1096">
      <c r="A1096" s="3" t="s">
        <v>1096</v>
      </c>
      <c r="B1096" s="4" t="str">
        <f>IFERROR(__xludf.DUMMYFUNCTION("GOOGLETRANSLATE(A1096,""tr"",""nl"")"),"bord")</f>
        <v>bord</v>
      </c>
    </row>
    <row r="1097">
      <c r="A1097" s="3" t="s">
        <v>1097</v>
      </c>
      <c r="B1097" s="4" t="str">
        <f>IFERROR(__xludf.DUMMYFUNCTION("GOOGLETRANSLATE(A1097,""tr"",""nl"")"),"acupunctuur")</f>
        <v>acupunctuur</v>
      </c>
    </row>
    <row r="1098">
      <c r="A1098" s="3" t="s">
        <v>1098</v>
      </c>
      <c r="B1098" s="4" t="str">
        <f>IFERROR(__xludf.DUMMYFUNCTION("GOOGLETRANSLATE(A1098,""tr"",""nl"")"),"score")</f>
        <v>score</v>
      </c>
    </row>
    <row r="1099">
      <c r="A1099" s="3" t="s">
        <v>1099</v>
      </c>
      <c r="B1099" s="4" t="str">
        <f>IFERROR(__xludf.DUMMYFUNCTION("GOOGLETRANSLATE(A1099,""tr"",""nl"")"),"redactie")</f>
        <v>redactie</v>
      </c>
    </row>
    <row r="1100">
      <c r="A1100" s="3" t="s">
        <v>1100</v>
      </c>
      <c r="B1100" s="4" t="str">
        <f>IFERROR(__xludf.DUMMYFUNCTION("GOOGLETRANSLATE(A1100,""tr"",""nl"")"),"professionaliteit")</f>
        <v>professionaliteit</v>
      </c>
    </row>
    <row r="1101">
      <c r="A1101" s="3" t="s">
        <v>1101</v>
      </c>
      <c r="B1101" s="4" t="str">
        <f>IFERROR(__xludf.DUMMYFUNCTION("GOOGLETRANSLATE(A1101,""tr"",""nl"")"),"olie-")</f>
        <v>olie-</v>
      </c>
    </row>
    <row r="1102">
      <c r="A1102" s="3" t="s">
        <v>1102</v>
      </c>
      <c r="B1102" s="4" t="str">
        <f>IFERROR(__xludf.DUMMYFUNCTION("GOOGLETRANSLATE(A1102,""tr"",""nl"")"),"bedrijf")</f>
        <v>bedrijf</v>
      </c>
    </row>
    <row r="1103">
      <c r="A1103" s="3" t="s">
        <v>1103</v>
      </c>
      <c r="B1103" s="4" t="str">
        <f>IFERROR(__xludf.DUMMYFUNCTION("GOOGLETRANSLATE(A1103,""tr"",""nl"")"),"hal")</f>
        <v>hal</v>
      </c>
    </row>
    <row r="1104">
      <c r="A1104" s="3" t="s">
        <v>1104</v>
      </c>
      <c r="B1104" s="4" t="str">
        <f>IFERROR(__xludf.DUMMYFUNCTION("GOOGLETRANSLATE(A1104,""tr"",""nl"")"),"suite")</f>
        <v>suite</v>
      </c>
    </row>
    <row r="1105">
      <c r="A1105" s="3" t="s">
        <v>1105</v>
      </c>
      <c r="B1105" s="4" t="str">
        <f>IFERROR(__xludf.DUMMYFUNCTION("GOOGLETRANSLATE(A1105,""tr"",""nl"")"),"mentaliteit")</f>
        <v>mentaliteit</v>
      </c>
    </row>
    <row r="1106">
      <c r="A1106" s="3" t="s">
        <v>1106</v>
      </c>
      <c r="B1106" s="4" t="str">
        <f>IFERROR(__xludf.DUMMYFUNCTION("GOOGLETRANSLATE(A1106,""tr"",""nl"")"),"ontvangst")</f>
        <v>ontvangst</v>
      </c>
    </row>
    <row r="1107">
      <c r="A1107" s="3" t="s">
        <v>1107</v>
      </c>
      <c r="B1107" s="4" t="str">
        <f>IFERROR(__xludf.DUMMYFUNCTION("GOOGLETRANSLATE(A1107,""tr"",""nl"")"),"koolwaterstof")</f>
        <v>koolwaterstof</v>
      </c>
    </row>
    <row r="1108">
      <c r="A1108" s="3" t="s">
        <v>1108</v>
      </c>
      <c r="B1108" s="4" t="str">
        <f>IFERROR(__xludf.DUMMYFUNCTION("GOOGLETRANSLATE(A1108,""tr"",""nl"")"),"auto")</f>
        <v>auto</v>
      </c>
    </row>
    <row r="1109">
      <c r="A1109" s="3" t="s">
        <v>1109</v>
      </c>
      <c r="B1109" s="4" t="str">
        <f>IFERROR(__xludf.DUMMYFUNCTION("GOOGLETRANSLATE(A1109,""tr"",""nl"")"),"seculier")</f>
        <v>seculier</v>
      </c>
    </row>
    <row r="1110">
      <c r="A1110" s="3" t="s">
        <v>1110</v>
      </c>
      <c r="B1110" s="4" t="str">
        <f>IFERROR(__xludf.DUMMYFUNCTION("GOOGLETRANSLATE(A1110,""tr"",""nl"")"),"blokkade")</f>
        <v>blokkade</v>
      </c>
    </row>
    <row r="1111">
      <c r="A1111" s="3" t="s">
        <v>1111</v>
      </c>
      <c r="B1111" s="4" t="str">
        <f>IFERROR(__xludf.DUMMYFUNCTION("GOOGLETRANSLATE(A1111,""tr"",""nl"")"),"fonds")</f>
        <v>fonds</v>
      </c>
    </row>
    <row r="1112">
      <c r="A1112" s="3" t="s">
        <v>1112</v>
      </c>
      <c r="B1112" s="4" t="str">
        <f>IFERROR(__xludf.DUMMYFUNCTION("GOOGLETRANSLATE(A1112,""tr"",""nl"")"),"fobie")</f>
        <v>fobie</v>
      </c>
    </row>
    <row r="1113">
      <c r="A1113" s="3" t="s">
        <v>1113</v>
      </c>
      <c r="B1113" s="4" t="str">
        <f>IFERROR(__xludf.DUMMYFUNCTION("GOOGLETRANSLATE(A1113,""tr"",""nl"")"),"millimeter")</f>
        <v>millimeter</v>
      </c>
    </row>
    <row r="1114">
      <c r="A1114" s="3" t="s">
        <v>1114</v>
      </c>
      <c r="B1114" s="4" t="str">
        <f>IFERROR(__xludf.DUMMYFUNCTION("GOOGLETRANSLATE(A1114,""tr"",""nl"")"),"formaliteit")</f>
        <v>formaliteit</v>
      </c>
    </row>
    <row r="1115">
      <c r="A1115" s="3" t="s">
        <v>1115</v>
      </c>
      <c r="B1115" s="4" t="str">
        <f>IFERROR(__xludf.DUMMYFUNCTION("GOOGLETRANSLATE(A1115,""tr"",""nl"")"),"coördineren")</f>
        <v>coördineren</v>
      </c>
    </row>
    <row r="1116">
      <c r="A1116" s="3" t="s">
        <v>1116</v>
      </c>
      <c r="B1116" s="4" t="str">
        <f>IFERROR(__xludf.DUMMYFUNCTION("GOOGLETRANSLATE(A1116,""tr"",""nl"")"),"stabiliteit")</f>
        <v>stabiliteit</v>
      </c>
    </row>
    <row r="1117">
      <c r="A1117" s="3" t="s">
        <v>1117</v>
      </c>
      <c r="B1117" s="4" t="str">
        <f>IFERROR(__xludf.DUMMYFUNCTION("GOOGLETRANSLATE(A1117,""tr"",""nl"")"),"borst-")</f>
        <v>borst-</v>
      </c>
    </row>
    <row r="1118">
      <c r="A1118" s="3" t="s">
        <v>1118</v>
      </c>
      <c r="B1118" s="4" t="str">
        <f>IFERROR(__xludf.DUMMYFUNCTION("GOOGLETRANSLATE(A1118,""tr"",""nl"")"),"raffinaderij")</f>
        <v>raffinaderij</v>
      </c>
    </row>
    <row r="1119">
      <c r="A1119" s="3" t="s">
        <v>1119</v>
      </c>
      <c r="B1119" s="4" t="str">
        <f>IFERROR(__xludf.DUMMYFUNCTION("GOOGLETRANSLATE(A1119,""tr"",""nl"")"),"verklaring")</f>
        <v>verklaring</v>
      </c>
    </row>
    <row r="1120">
      <c r="A1120" s="3" t="s">
        <v>1120</v>
      </c>
      <c r="B1120" s="4" t="str">
        <f>IFERROR(__xludf.DUMMYFUNCTION("GOOGLETRANSLATE(A1120,""tr"",""nl"")"),"valet")</f>
        <v>valet</v>
      </c>
    </row>
    <row r="1121">
      <c r="A1121" s="3" t="s">
        <v>1121</v>
      </c>
      <c r="B1121" s="4" t="str">
        <f>IFERROR(__xludf.DUMMYFUNCTION("GOOGLETRANSLATE(A1121,""tr"",""nl"")"),"depressief")</f>
        <v>depressief</v>
      </c>
    </row>
    <row r="1122">
      <c r="A1122" s="3" t="s">
        <v>1122</v>
      </c>
      <c r="B1122" s="4" t="str">
        <f>IFERROR(__xludf.DUMMYFUNCTION("GOOGLETRANSLATE(A1122,""tr"",""nl"")"),"attractie")</f>
        <v>attractie</v>
      </c>
    </row>
    <row r="1123">
      <c r="A1123" s="3" t="s">
        <v>1123</v>
      </c>
      <c r="B1123" s="4" t="str">
        <f>IFERROR(__xludf.DUMMYFUNCTION("GOOGLETRANSLATE(A1123,""tr"",""nl"")"),"idool")</f>
        <v>idool</v>
      </c>
    </row>
    <row r="1124">
      <c r="A1124" s="3" t="s">
        <v>1124</v>
      </c>
      <c r="B1124" s="4" t="str">
        <f>IFERROR(__xludf.DUMMYFUNCTION("GOOGLETRANSLATE(A1124,""tr"",""nl"")"),"geaccrediteerd")</f>
        <v>geaccrediteerd</v>
      </c>
    </row>
    <row r="1125">
      <c r="A1125" s="3" t="s">
        <v>1125</v>
      </c>
      <c r="B1125" s="4" t="str">
        <f>IFERROR(__xludf.DUMMYFUNCTION("GOOGLETRANSLATE(A1125,""tr"",""nl"")"),"Draadloze")</f>
        <v>Draadloze</v>
      </c>
    </row>
    <row r="1126">
      <c r="A1126" s="3" t="s">
        <v>1126</v>
      </c>
      <c r="B1126" s="4" t="str">
        <f>IFERROR(__xludf.DUMMYFUNCTION("GOOGLETRANSLATE(A1126,""tr"",""nl"")"),"cognac")</f>
        <v>cognac</v>
      </c>
    </row>
    <row r="1127">
      <c r="A1127" s="3" t="s">
        <v>1127</v>
      </c>
      <c r="B1127" s="4" t="str">
        <f>IFERROR(__xludf.DUMMYFUNCTION("GOOGLETRANSLATE(A1127,""tr"",""nl"")"),"kruiser")</f>
        <v>kruiser</v>
      </c>
    </row>
    <row r="1128">
      <c r="A1128" s="3" t="s">
        <v>1128</v>
      </c>
      <c r="B1128" s="4" t="str">
        <f>IFERROR(__xludf.DUMMYFUNCTION("GOOGLETRANSLATE(A1128,""tr"",""nl"")"),"bom")</f>
        <v>bom</v>
      </c>
    </row>
    <row r="1129">
      <c r="A1129" s="3" t="s">
        <v>1129</v>
      </c>
      <c r="B1129" s="4" t="str">
        <f>IFERROR(__xludf.DUMMYFUNCTION("GOOGLETRANSLATE(A1129,""tr"",""nl"")"),"jargon")</f>
        <v>jargon</v>
      </c>
    </row>
    <row r="1130">
      <c r="A1130" s="3" t="s">
        <v>1130</v>
      </c>
      <c r="B1130" s="4" t="str">
        <f>IFERROR(__xludf.DUMMYFUNCTION("GOOGLETRANSLATE(A1130,""tr"",""nl"")"),"hypothese")</f>
        <v>hypothese</v>
      </c>
    </row>
    <row r="1131">
      <c r="A1131" s="3" t="s">
        <v>1131</v>
      </c>
      <c r="B1131" s="4" t="str">
        <f>IFERROR(__xludf.DUMMYFUNCTION("GOOGLETRANSLATE(A1131,""tr"",""nl"")"),"trifase")</f>
        <v>trifase</v>
      </c>
    </row>
    <row r="1132">
      <c r="A1132" s="3" t="s">
        <v>1132</v>
      </c>
      <c r="B1132" s="4" t="str">
        <f>IFERROR(__xludf.DUMMYFUNCTION("GOOGLETRANSLATE(A1132,""tr"",""nl"")"),"Egale")</f>
        <v>Egale</v>
      </c>
    </row>
    <row r="1133">
      <c r="A1133" s="3" t="s">
        <v>1133</v>
      </c>
      <c r="B1133" s="4" t="str">
        <f>IFERROR(__xludf.DUMMYFUNCTION("GOOGLETRANSLATE(A1133,""tr"",""nl"")"),"autobiografie")</f>
        <v>autobiografie</v>
      </c>
    </row>
    <row r="1134">
      <c r="A1134" s="3" t="s">
        <v>1134</v>
      </c>
      <c r="B1134" s="4" t="str">
        <f>IFERROR(__xludf.DUMMYFUNCTION("GOOGLETRANSLATE(A1134,""tr"",""nl"")"),"Crepe")</f>
        <v>Crepe</v>
      </c>
    </row>
    <row r="1135">
      <c r="A1135" s="3" t="s">
        <v>1135</v>
      </c>
      <c r="B1135" s="4" t="str">
        <f>IFERROR(__xludf.DUMMYFUNCTION("GOOGLETRANSLATE(A1135,""tr"",""nl"")"),"leiderschap")</f>
        <v>leiderschap</v>
      </c>
    </row>
    <row r="1136">
      <c r="A1136" s="3" t="s">
        <v>1136</v>
      </c>
      <c r="B1136" s="4" t="str">
        <f>IFERROR(__xludf.DUMMYFUNCTION("GOOGLETRANSLATE(A1136,""tr"",""nl"")"),"quotum")</f>
        <v>quotum</v>
      </c>
    </row>
    <row r="1137">
      <c r="A1137" s="3" t="s">
        <v>1137</v>
      </c>
      <c r="B1137" s="4" t="str">
        <f>IFERROR(__xludf.DUMMYFUNCTION("GOOGLETRANSLATE(A1137,""tr"",""nl"")"),"probleem")</f>
        <v>probleem</v>
      </c>
    </row>
    <row r="1138">
      <c r="A1138" s="3" t="s">
        <v>1138</v>
      </c>
      <c r="B1138" s="4" t="str">
        <f>IFERROR(__xludf.DUMMYFUNCTION("GOOGLETRANSLATE(A1138,""tr"",""nl"")"),"bediende")</f>
        <v>bediende</v>
      </c>
    </row>
    <row r="1139">
      <c r="A1139" s="3" t="s">
        <v>1139</v>
      </c>
      <c r="B1139" s="4" t="str">
        <f>IFERROR(__xludf.DUMMYFUNCTION("GOOGLETRANSLATE(A1139,""tr"",""nl"")"),"kabel")</f>
        <v>kabel</v>
      </c>
    </row>
    <row r="1140">
      <c r="A1140" s="3" t="s">
        <v>1140</v>
      </c>
      <c r="B1140" s="4" t="str">
        <f>IFERROR(__xludf.DUMMYFUNCTION("GOOGLETRANSLATE(A1140,""tr"",""nl"")"),"terreur")</f>
        <v>terreur</v>
      </c>
    </row>
    <row r="1141">
      <c r="A1141" s="3" t="s">
        <v>1141</v>
      </c>
      <c r="B1141" s="4" t="str">
        <f>IFERROR(__xludf.DUMMYFUNCTION("GOOGLETRANSLATE(A1141,""tr"",""nl"")"),"esponatie")</f>
        <v>esponatie</v>
      </c>
    </row>
    <row r="1142">
      <c r="A1142" s="3" t="s">
        <v>1142</v>
      </c>
      <c r="B1142" s="4" t="str">
        <f>IFERROR(__xludf.DUMMYFUNCTION("GOOGLETRANSLATE(A1142,""tr"",""nl"")"),"genetisch")</f>
        <v>genetisch</v>
      </c>
    </row>
    <row r="1143">
      <c r="A1143" s="3" t="s">
        <v>1143</v>
      </c>
      <c r="B1143" s="4" t="str">
        <f>IFERROR(__xludf.DUMMYFUNCTION("GOOGLETRANSLATE(A1143,""tr"",""nl"")"),"synthese")</f>
        <v>synthese</v>
      </c>
    </row>
    <row r="1144">
      <c r="A1144" s="3" t="s">
        <v>1144</v>
      </c>
      <c r="B1144" s="4" t="str">
        <f>IFERROR(__xludf.DUMMYFUNCTION("GOOGLETRANSLATE(A1144,""tr"",""nl"")"),"briket")</f>
        <v>briket</v>
      </c>
    </row>
    <row r="1145">
      <c r="A1145" s="3" t="s">
        <v>1145</v>
      </c>
      <c r="B1145" s="4" t="str">
        <f>IFERROR(__xludf.DUMMYFUNCTION("GOOGLETRANSLATE(A1145,""tr"",""nl"")"),"Stoornis")</f>
        <v>Stoornis</v>
      </c>
    </row>
    <row r="1146">
      <c r="A1146" s="3" t="s">
        <v>1146</v>
      </c>
      <c r="B1146" s="4" t="str">
        <f>IFERROR(__xludf.DUMMYFUNCTION("GOOGLETRANSLATE(A1146,""tr"",""nl"")"),"eetpatroon")</f>
        <v>eetpatroon</v>
      </c>
    </row>
    <row r="1147">
      <c r="A1147" s="3" t="s">
        <v>1147</v>
      </c>
      <c r="B1147" s="4" t="str">
        <f>IFERROR(__xludf.DUMMYFUNCTION("GOOGLETRANSLATE(A1147,""tr"",""nl"")"),"verband")</f>
        <v>verband</v>
      </c>
    </row>
    <row r="1148">
      <c r="A1148" s="3" t="s">
        <v>1148</v>
      </c>
      <c r="B1148" s="4" t="str">
        <f>IFERROR(__xludf.DUMMYFUNCTION("GOOGLETRANSLATE(A1148,""tr"",""nl"")"),"configuratie")</f>
        <v>configuratie</v>
      </c>
    </row>
    <row r="1149">
      <c r="A1149" s="3" t="s">
        <v>1149</v>
      </c>
      <c r="B1149" s="4" t="str">
        <f>IFERROR(__xludf.DUMMYFUNCTION("GOOGLETRANSLATE(A1149,""tr"",""nl"")"),"helpen")</f>
        <v>helpen</v>
      </c>
    </row>
    <row r="1150">
      <c r="A1150" s="3" t="s">
        <v>1150</v>
      </c>
      <c r="B1150" s="4" t="str">
        <f>IFERROR(__xludf.DUMMYFUNCTION("GOOGLETRANSLATE(A1150,""tr"",""nl"")"),"krater")</f>
        <v>krater</v>
      </c>
    </row>
    <row r="1151">
      <c r="A1151" s="3" t="s">
        <v>1151</v>
      </c>
      <c r="B1151" s="4" t="str">
        <f>IFERROR(__xludf.DUMMYFUNCTION("GOOGLETRANSLATE(A1151,""tr"",""nl"")"),"manicure")</f>
        <v>manicure</v>
      </c>
    </row>
    <row r="1152">
      <c r="A1152" s="3" t="s">
        <v>1152</v>
      </c>
      <c r="B1152" s="4" t="str">
        <f>IFERROR(__xludf.DUMMYFUNCTION("GOOGLETRANSLATE(A1152,""tr"",""nl"")"),"dosis")</f>
        <v>dosis</v>
      </c>
    </row>
    <row r="1153">
      <c r="A1153" s="3" t="s">
        <v>1153</v>
      </c>
      <c r="B1153" s="4" t="str">
        <f>IFERROR(__xludf.DUMMYFUNCTION("GOOGLETRANSLATE(A1153,""tr"",""nl"")"),"ontaarden")</f>
        <v>ontaarden</v>
      </c>
    </row>
    <row r="1154">
      <c r="A1154" s="3" t="s">
        <v>1154</v>
      </c>
      <c r="B1154" s="4" t="str">
        <f>IFERROR(__xludf.DUMMYFUNCTION("GOOGLETRANSLATE(A1154,""tr"",""nl"")"),"provocatie")</f>
        <v>provocatie</v>
      </c>
    </row>
    <row r="1155">
      <c r="A1155" s="3" t="s">
        <v>1155</v>
      </c>
      <c r="B1155" s="4" t="str">
        <f>IFERROR(__xludf.DUMMYFUNCTION("GOOGLETRANSLATE(A1155,""tr"",""nl"")"),"byte")</f>
        <v>byte</v>
      </c>
    </row>
    <row r="1156">
      <c r="A1156" s="3" t="s">
        <v>1156</v>
      </c>
      <c r="B1156" s="4" t="str">
        <f>IFERROR(__xludf.DUMMYFUNCTION("GOOGLETRANSLATE(A1156,""tr"",""nl"")"),"carnaval")</f>
        <v>carnaval</v>
      </c>
    </row>
    <row r="1157">
      <c r="A1157" s="3" t="s">
        <v>1157</v>
      </c>
      <c r="B1157" s="4" t="str">
        <f>IFERROR(__xludf.DUMMYFUNCTION("GOOGLETRANSLATE(A1157,""tr"",""nl"")"),"doctoraat")</f>
        <v>doctoraat</v>
      </c>
    </row>
    <row r="1158">
      <c r="A1158" s="3" t="s">
        <v>1158</v>
      </c>
      <c r="B1158" s="4" t="str">
        <f>IFERROR(__xludf.DUMMYFUNCTION("GOOGLETRANSLATE(A1158,""tr"",""nl"")"),"sjaal")</f>
        <v>sjaal</v>
      </c>
    </row>
    <row r="1159">
      <c r="A1159" s="3" t="s">
        <v>1159</v>
      </c>
      <c r="B1159" s="4" t="str">
        <f>IFERROR(__xludf.DUMMYFUNCTION("GOOGLETRANSLATE(A1159,""tr"",""nl"")"),"Metaal")</f>
        <v>Metaal</v>
      </c>
    </row>
    <row r="1160">
      <c r="A1160" s="3" t="s">
        <v>1160</v>
      </c>
      <c r="B1160" s="4" t="str">
        <f>IFERROR(__xludf.DUMMYFUNCTION("GOOGLETRANSLATE(A1160,""tr"",""nl"")"),"apneu")</f>
        <v>apneu</v>
      </c>
    </row>
    <row r="1161">
      <c r="A1161" s="3" t="s">
        <v>1161</v>
      </c>
      <c r="B1161" s="4" t="str">
        <f>IFERROR(__xludf.DUMMYFUNCTION("GOOGLETRANSLATE(A1161,""tr"",""nl"")"),"toerist")</f>
        <v>toerist</v>
      </c>
    </row>
    <row r="1162">
      <c r="A1162" s="3" t="s">
        <v>1162</v>
      </c>
      <c r="B1162" s="4" t="str">
        <f>IFERROR(__xludf.DUMMYFUNCTION("GOOGLETRANSLATE(A1162,""tr"",""nl"")"),"meubilair")</f>
        <v>meubilair</v>
      </c>
    </row>
    <row r="1163">
      <c r="A1163" s="3" t="s">
        <v>1163</v>
      </c>
      <c r="B1163" s="4" t="str">
        <f>IFERROR(__xludf.DUMMYFUNCTION("GOOGLETRANSLATE(A1163,""tr"",""nl"")"),"tretuvuvuruvuvuvur)")</f>
        <v>tretuvuvuruvuvuvur)</v>
      </c>
    </row>
    <row r="1164">
      <c r="A1164" s="3" t="s">
        <v>1164</v>
      </c>
      <c r="B1164" s="4" t="str">
        <f>IFERROR(__xludf.DUMMYFUNCTION("GOOGLETRANSLATE(A1164,""tr"",""nl"")"),"vereniging")</f>
        <v>vereniging</v>
      </c>
    </row>
    <row r="1165">
      <c r="A1165" s="3" t="s">
        <v>1165</v>
      </c>
      <c r="B1165" s="4" t="str">
        <f>IFERROR(__xludf.DUMMYFUNCTION("GOOGLETRANSLATE(A1165,""tr"",""nl"")"),"geometrisch")</f>
        <v>geometrisch</v>
      </c>
    </row>
    <row r="1166">
      <c r="A1166" s="3" t="s">
        <v>1166</v>
      </c>
      <c r="B1166" s="4" t="str">
        <f>IFERROR(__xludf.DUMMYFUNCTION("GOOGLETRANSLATE(A1166,""tr"",""nl"")"),"semantiek")</f>
        <v>semantiek</v>
      </c>
    </row>
    <row r="1167">
      <c r="A1167" s="3" t="s">
        <v>1167</v>
      </c>
      <c r="B1167" s="4" t="str">
        <f>IFERROR(__xludf.DUMMYFUNCTION("GOOGLETRANSLATE(A1167,""tr"",""nl"")"),"vulkaan")</f>
        <v>vulkaan</v>
      </c>
    </row>
    <row r="1168">
      <c r="A1168" s="3" t="s">
        <v>1168</v>
      </c>
      <c r="B1168" s="4" t="str">
        <f>IFERROR(__xludf.DUMMYFUNCTION("GOOGLETRANSLATE(A1168,""tr"",""nl"")"),"super")</f>
        <v>super</v>
      </c>
    </row>
    <row r="1169">
      <c r="A1169" s="3" t="s">
        <v>1169</v>
      </c>
      <c r="B1169" s="4" t="str">
        <f>IFERROR(__xludf.DUMMYFUNCTION("GOOGLETRANSLATE(A1169,""tr"",""nl"")"),"norm")</f>
        <v>norm</v>
      </c>
    </row>
    <row r="1170">
      <c r="A1170" s="3" t="s">
        <v>1170</v>
      </c>
      <c r="B1170" s="4" t="str">
        <f>IFERROR(__xludf.DUMMYFUNCTION("GOOGLETRANSLATE(A1170,""tr"",""nl"")"),"fase")</f>
        <v>fase</v>
      </c>
    </row>
    <row r="1171">
      <c r="A1171" s="3" t="s">
        <v>1171</v>
      </c>
      <c r="B1171" s="4" t="str">
        <f>IFERROR(__xludf.DUMMYFUNCTION("GOOGLETRANSLATE(A1171,""tr"",""nl"")"),"anatomisch")</f>
        <v>anatomisch</v>
      </c>
    </row>
    <row r="1172">
      <c r="A1172" s="3" t="s">
        <v>1172</v>
      </c>
      <c r="B1172" s="4" t="str">
        <f>IFERROR(__xludf.DUMMYFUNCTION("GOOGLETRANSLATE(A1172,""tr"",""nl"")"),"uitstoot")</f>
        <v>uitstoot</v>
      </c>
    </row>
    <row r="1173">
      <c r="A1173" s="3" t="s">
        <v>1173</v>
      </c>
      <c r="B1173" s="4" t="str">
        <f>IFERROR(__xludf.DUMMYFUNCTION("GOOGLETRANSLATE(A1173,""tr"",""nl"")"),"specials")</f>
        <v>specials</v>
      </c>
    </row>
    <row r="1174">
      <c r="A1174" s="3" t="s">
        <v>1174</v>
      </c>
      <c r="B1174" s="4" t="str">
        <f>IFERROR(__xludf.DUMMYFUNCTION("GOOGLETRANSLATE(A1174,""tr"",""nl"")"),"Maart")</f>
        <v>Maart</v>
      </c>
    </row>
    <row r="1175">
      <c r="A1175" s="3" t="s">
        <v>1175</v>
      </c>
      <c r="B1175" s="4" t="str">
        <f>IFERROR(__xludf.DUMMYFUNCTION("GOOGLETRANSLATE(A1175,""tr"",""nl"")"),"allergie")</f>
        <v>allergie</v>
      </c>
    </row>
    <row r="1176">
      <c r="A1176" s="3" t="s">
        <v>1176</v>
      </c>
      <c r="B1176" s="4" t="str">
        <f>IFERROR(__xludf.DUMMYFUNCTION("GOOGLETRANSLATE(A1176,""tr"",""nl"")"),"opladen")</f>
        <v>opladen</v>
      </c>
    </row>
    <row r="1177">
      <c r="A1177" s="3" t="s">
        <v>1177</v>
      </c>
      <c r="B1177" s="4" t="str">
        <f>IFERROR(__xludf.DUMMYFUNCTION("GOOGLETRANSLATE(A1177,""tr"",""nl"")"),"stoel")</f>
        <v>stoel</v>
      </c>
    </row>
    <row r="1178">
      <c r="A1178" s="3" t="s">
        <v>1178</v>
      </c>
      <c r="B1178" s="4" t="str">
        <f>IFERROR(__xludf.DUMMYFUNCTION("GOOGLETRANSLATE(A1178,""tr"",""nl"")"),"maniac")</f>
        <v>maniac</v>
      </c>
    </row>
    <row r="1179">
      <c r="A1179" s="3" t="s">
        <v>1179</v>
      </c>
      <c r="B1179" s="4" t="str">
        <f>IFERROR(__xludf.DUMMYFUNCTION("GOOGLETRANSLATE(A1179,""tr"",""nl"")"),"chloor-")</f>
        <v>chloor-</v>
      </c>
    </row>
    <row r="1180">
      <c r="A1180" s="3" t="s">
        <v>1180</v>
      </c>
      <c r="B1180" s="4" t="str">
        <f>IFERROR(__xludf.DUMMYFUNCTION("GOOGLETRANSLATE(A1180,""tr"",""nl"")"),"ailmatisch")</f>
        <v>ailmatisch</v>
      </c>
    </row>
    <row r="1181">
      <c r="A1181" s="3" t="s">
        <v>1181</v>
      </c>
      <c r="B1181" s="4" t="str">
        <f>IFERROR(__xludf.DUMMYFUNCTION("GOOGLETRANSLATE(A1181,""tr"",""nl"")"),"TV")</f>
        <v>TV</v>
      </c>
    </row>
    <row r="1182">
      <c r="A1182" s="3" t="s">
        <v>1182</v>
      </c>
      <c r="B1182" s="4" t="str">
        <f>IFERROR(__xludf.DUMMYFUNCTION("GOOGLETRANSLATE(A1182,""tr"",""nl"")"),"autopilot")</f>
        <v>autopilot</v>
      </c>
    </row>
    <row r="1183">
      <c r="A1183" s="3" t="s">
        <v>1183</v>
      </c>
      <c r="B1183" s="4" t="str">
        <f>IFERROR(__xludf.DUMMYFUNCTION("GOOGLETRANSLATE(A1183,""tr"",""nl"")"),"proces")</f>
        <v>proces</v>
      </c>
    </row>
    <row r="1184">
      <c r="A1184" s="3" t="s">
        <v>1184</v>
      </c>
      <c r="B1184" s="4" t="str">
        <f>IFERROR(__xludf.DUMMYFUNCTION("GOOGLETRANSLATE(A1184,""tr"",""nl"")"),"cafeïnevruchten")</f>
        <v>cafeïnevruchten</v>
      </c>
    </row>
    <row r="1185">
      <c r="A1185" s="3" t="s">
        <v>1185</v>
      </c>
      <c r="B1185" s="4" t="str">
        <f>IFERROR(__xludf.DUMMYFUNCTION("GOOGLETRANSLATE(A1185,""tr"",""nl"")"),"Avant -Garde")</f>
        <v>Avant -Garde</v>
      </c>
    </row>
    <row r="1186">
      <c r="A1186" s="3" t="s">
        <v>1186</v>
      </c>
      <c r="B1186" s="4" t="str">
        <f>IFERROR(__xludf.DUMMYFUNCTION("GOOGLETRANSLATE(A1186,""tr"",""nl"")"),"keizeran")</f>
        <v>keizeran</v>
      </c>
    </row>
    <row r="1187">
      <c r="A1187" s="3" t="s">
        <v>1187</v>
      </c>
      <c r="B1187" s="4" t="str">
        <f>IFERROR(__xludf.DUMMYFUNCTION("GOOGLETRANSLATE(A1187,""tr"",""nl"")"),"solo")</f>
        <v>solo</v>
      </c>
    </row>
    <row r="1188">
      <c r="A1188" s="3" t="s">
        <v>1188</v>
      </c>
      <c r="B1188" s="4" t="str">
        <f>IFERROR(__xludf.DUMMYFUNCTION("GOOGLETRANSLATE(A1188,""tr"",""nl"")"),"theater")</f>
        <v>theater</v>
      </c>
    </row>
    <row r="1189">
      <c r="A1189" s="3" t="s">
        <v>1189</v>
      </c>
      <c r="B1189" s="4" t="str">
        <f>IFERROR(__xludf.DUMMYFUNCTION("GOOGLETRANSLATE(A1189,""tr"",""nl"")"),"producent")</f>
        <v>producent</v>
      </c>
    </row>
    <row r="1190">
      <c r="A1190" s="3" t="s">
        <v>1190</v>
      </c>
      <c r="B1190" s="4" t="str">
        <f>IFERROR(__xludf.DUMMYFUNCTION("GOOGLETRANSLATE(A1190,""tr"",""nl"")"),"gymnastiek")</f>
        <v>gymnastiek</v>
      </c>
    </row>
    <row r="1191">
      <c r="A1191" s="3" t="s">
        <v>1191</v>
      </c>
      <c r="B1191" s="4" t="str">
        <f>IFERROR(__xludf.DUMMYFUNCTION("GOOGLETRANSLATE(A1191,""tr"",""nl"")"),"hamster")</f>
        <v>hamster</v>
      </c>
    </row>
    <row r="1192">
      <c r="A1192" s="3" t="s">
        <v>1192</v>
      </c>
      <c r="B1192" s="4" t="str">
        <f>IFERROR(__xludf.DUMMYFUNCTION("GOOGLETRANSLATE(A1192,""tr"",""nl"")"),"flamenco")</f>
        <v>flamenco</v>
      </c>
    </row>
    <row r="1193">
      <c r="A1193" s="3" t="s">
        <v>1193</v>
      </c>
      <c r="B1193" s="4" t="str">
        <f>IFERROR(__xludf.DUMMYFUNCTION("GOOGLETRANSLATE(A1193,""tr"",""nl"")"),"verzinkt")</f>
        <v>verzinkt</v>
      </c>
    </row>
    <row r="1194">
      <c r="A1194" s="3" t="s">
        <v>1194</v>
      </c>
      <c r="B1194" s="4" t="str">
        <f>IFERROR(__xludf.DUMMYFUNCTION("GOOGLETRANSLATE(A1194,""tr"",""nl"")"),"koffie")</f>
        <v>koffie</v>
      </c>
    </row>
    <row r="1195">
      <c r="A1195" s="3" t="s">
        <v>1195</v>
      </c>
      <c r="B1195" s="4" t="str">
        <f>IFERROR(__xludf.DUMMYFUNCTION("GOOGLETRANSLATE(A1195,""tr"",""nl"")"),"blender")</f>
        <v>blender</v>
      </c>
    </row>
    <row r="1196">
      <c r="A1196" s="3" t="s">
        <v>1196</v>
      </c>
      <c r="B1196" s="4" t="str">
        <f>IFERROR(__xludf.DUMMYFUNCTION("GOOGLETRANSLATE(A1196,""tr"",""nl"")"),"morfine")</f>
        <v>morfine</v>
      </c>
    </row>
    <row r="1197">
      <c r="A1197" s="3" t="s">
        <v>1197</v>
      </c>
      <c r="B1197" s="4" t="str">
        <f>IFERROR(__xludf.DUMMYFUNCTION("GOOGLETRANSLATE(A1197,""tr"",""nl"")"),"rekenkundig")</f>
        <v>rekenkundig</v>
      </c>
    </row>
    <row r="1198">
      <c r="A1198" s="3" t="s">
        <v>1198</v>
      </c>
      <c r="B1198" s="4" t="str">
        <f>IFERROR(__xludf.DUMMYFUNCTION("GOOGLETRANSLATE(A1198,""tr"",""nl"")"),"doorvoer")</f>
        <v>doorvoer</v>
      </c>
    </row>
    <row r="1199">
      <c r="A1199" s="3" t="s">
        <v>1199</v>
      </c>
      <c r="B1199" s="4" t="str">
        <f>IFERROR(__xludf.DUMMYFUNCTION("GOOGLETRANSLATE(A1199,""tr"",""nl"")"),"informatie")</f>
        <v>informatie</v>
      </c>
    </row>
    <row r="1200">
      <c r="A1200" s="3" t="s">
        <v>1200</v>
      </c>
      <c r="B1200" s="4" t="str">
        <f>IFERROR(__xludf.DUMMYFUNCTION("GOOGLETRANSLATE(A1200,""tr"",""nl"")"),"picknick")</f>
        <v>picknick</v>
      </c>
    </row>
    <row r="1201">
      <c r="A1201" s="3" t="s">
        <v>1201</v>
      </c>
      <c r="B1201" s="4" t="str">
        <f>IFERROR(__xludf.DUMMYFUNCTION("GOOGLETRANSLATE(A1201,""tr"",""nl"")"),"dok")</f>
        <v>dok</v>
      </c>
    </row>
    <row r="1202">
      <c r="A1202" s="3" t="s">
        <v>1202</v>
      </c>
      <c r="B1202" s="4" t="str">
        <f>IFERROR(__xludf.DUMMYFUNCTION("GOOGLETRANSLATE(A1202,""tr"",""nl"")"),"thermosifon")</f>
        <v>thermosifon</v>
      </c>
    </row>
    <row r="1203">
      <c r="A1203" s="3" t="s">
        <v>1203</v>
      </c>
      <c r="B1203" s="4" t="str">
        <f>IFERROR(__xludf.DUMMYFUNCTION("GOOGLETRANSLATE(A1203,""tr"",""nl"")"),"generatie")</f>
        <v>generatie</v>
      </c>
    </row>
    <row r="1204">
      <c r="A1204" s="3" t="s">
        <v>1204</v>
      </c>
      <c r="B1204" s="4" t="str">
        <f>IFERROR(__xludf.DUMMYFUNCTION("GOOGLETRANSLATE(A1204,""tr"",""nl"")"),"pugaling")</f>
        <v>pugaling</v>
      </c>
    </row>
    <row r="1205">
      <c r="A1205" s="3" t="s">
        <v>1205</v>
      </c>
      <c r="B1205" s="4" t="str">
        <f>IFERROR(__xludf.DUMMYFUNCTION("GOOGLETRANSLATE(A1205,""tr"",""nl"")"),"donor")</f>
        <v>donor</v>
      </c>
    </row>
    <row r="1206">
      <c r="A1206" s="3" t="s">
        <v>1206</v>
      </c>
      <c r="B1206" s="4" t="str">
        <f>IFERROR(__xludf.DUMMYFUNCTION("GOOGLETRANSLATE(A1206,""tr"",""nl"")"),"geest")</f>
        <v>geest</v>
      </c>
    </row>
    <row r="1207">
      <c r="A1207" s="3" t="s">
        <v>1207</v>
      </c>
      <c r="B1207" s="4" t="str">
        <f>IFERROR(__xludf.DUMMYFUNCTION("GOOGLETRANSLATE(A1207,""tr"",""nl"")"),"jas")</f>
        <v>jas</v>
      </c>
    </row>
    <row r="1208">
      <c r="A1208" s="3" t="s">
        <v>1208</v>
      </c>
      <c r="B1208" s="4" t="str">
        <f>IFERROR(__xludf.DUMMYFUNCTION("GOOGLETRANSLATE(A1208,""tr"",""nl"")"),"antibacterieel")</f>
        <v>antibacterieel</v>
      </c>
    </row>
    <row r="1209">
      <c r="A1209" s="3" t="s">
        <v>1209</v>
      </c>
      <c r="B1209" s="4" t="str">
        <f>IFERROR(__xludf.DUMMYFUNCTION("GOOGLETRANSLATE(A1209,""tr"",""nl"")"),"bacterie")</f>
        <v>bacterie</v>
      </c>
    </row>
    <row r="1210">
      <c r="A1210" s="3" t="s">
        <v>1210</v>
      </c>
      <c r="B1210" s="4" t="str">
        <f>IFERROR(__xludf.DUMMYFUNCTION("GOOGLETRANSLATE(A1210,""tr"",""nl"")"),"anker")</f>
        <v>anker</v>
      </c>
    </row>
    <row r="1211">
      <c r="A1211" s="3" t="s">
        <v>1211</v>
      </c>
      <c r="B1211" s="4" t="str">
        <f>IFERROR(__xludf.DUMMYFUNCTION("GOOGLETRANSLATE(A1211,""tr"",""nl"")"),"spreker")</f>
        <v>spreker</v>
      </c>
    </row>
    <row r="1212">
      <c r="A1212" s="3" t="s">
        <v>1212</v>
      </c>
      <c r="B1212" s="4" t="str">
        <f>IFERROR(__xludf.DUMMYFUNCTION("GOOGLETRANSLATE(A1212,""tr"",""nl"")"),"Labrador")</f>
        <v>Labrador</v>
      </c>
    </row>
    <row r="1213">
      <c r="A1213" s="3" t="s">
        <v>1213</v>
      </c>
      <c r="B1213" s="4" t="str">
        <f>IFERROR(__xludf.DUMMYFUNCTION("GOOGLETRANSLATE(A1213,""tr"",""nl"")"),"Champagne")</f>
        <v>Champagne</v>
      </c>
    </row>
    <row r="1214">
      <c r="A1214" s="3" t="s">
        <v>1214</v>
      </c>
      <c r="B1214" s="4" t="str">
        <f>IFERROR(__xludf.DUMMYFUNCTION("GOOGLETRANSLATE(A1214,""tr"",""nl"")"),"magnetisme")</f>
        <v>magnetisme</v>
      </c>
    </row>
    <row r="1215">
      <c r="A1215" s="3" t="s">
        <v>1215</v>
      </c>
      <c r="B1215" s="4" t="str">
        <f>IFERROR(__xludf.DUMMYFUNCTION("GOOGLETRANSLATE(A1215,""tr"",""nl"")"),"comfort")</f>
        <v>comfort</v>
      </c>
    </row>
    <row r="1216">
      <c r="A1216" s="3" t="s">
        <v>1216</v>
      </c>
      <c r="B1216" s="4" t="str">
        <f>IFERROR(__xludf.DUMMYFUNCTION("GOOGLETRANSLATE(A1216,""tr"",""nl"")"),"moreel")</f>
        <v>moreel</v>
      </c>
    </row>
    <row r="1217">
      <c r="A1217" s="3" t="s">
        <v>1217</v>
      </c>
      <c r="B1217" s="4" t="str">
        <f>IFERROR(__xludf.DUMMYFUNCTION("GOOGLETRANSLATE(A1217,""tr"",""nl"")"),"gebaseerd")</f>
        <v>gebaseerd</v>
      </c>
    </row>
    <row r="1218">
      <c r="A1218" s="3" t="s">
        <v>1218</v>
      </c>
      <c r="B1218" s="4" t="str">
        <f>IFERROR(__xludf.DUMMYFUNCTION("GOOGLETRANSLATE(A1218,""tr"",""nl"")"),"advertentie")</f>
        <v>advertentie</v>
      </c>
    </row>
    <row r="1219">
      <c r="A1219" s="3" t="s">
        <v>1219</v>
      </c>
      <c r="B1219" s="4" t="str">
        <f>IFERROR(__xludf.DUMMYFUNCTION("GOOGLETRANSLATE(A1219,""tr"",""nl"")"),"lens")</f>
        <v>lens</v>
      </c>
    </row>
    <row r="1220">
      <c r="A1220" s="3" t="s">
        <v>1220</v>
      </c>
      <c r="B1220" s="4" t="str">
        <f>IFERROR(__xludf.DUMMYFUNCTION("GOOGLETRANSLATE(A1220,""tr"",""nl"")"),"authentiek")</f>
        <v>authentiek</v>
      </c>
    </row>
    <row r="1221">
      <c r="A1221" s="3" t="s">
        <v>1221</v>
      </c>
      <c r="B1221" s="4" t="str">
        <f>IFERROR(__xludf.DUMMYFUNCTION("GOOGLETRANSLATE(A1221,""tr"",""nl"")"),"heelal")</f>
        <v>heelal</v>
      </c>
    </row>
    <row r="1222">
      <c r="A1222" s="3" t="s">
        <v>1222</v>
      </c>
      <c r="B1222" s="4" t="str">
        <f>IFERROR(__xludf.DUMMYFUNCTION("GOOGLETRANSLATE(A1222,""tr"",""nl"")"),"Dejavu")</f>
        <v>Dejavu</v>
      </c>
    </row>
    <row r="1223">
      <c r="A1223" s="3" t="s">
        <v>1223</v>
      </c>
      <c r="B1223" s="4" t="str">
        <f>IFERROR(__xludf.DUMMYFUNCTION("GOOGLETRANSLATE(A1223,""tr"",""nl"")"),"prisma")</f>
        <v>prisma</v>
      </c>
    </row>
    <row r="1224">
      <c r="A1224" s="3" t="s">
        <v>1224</v>
      </c>
      <c r="B1224" s="4" t="str">
        <f>IFERROR(__xludf.DUMMYFUNCTION("GOOGLETRANSLATE(A1224,""tr"",""nl"")"),"flash")</f>
        <v>flash</v>
      </c>
    </row>
    <row r="1225">
      <c r="A1225" s="3" t="s">
        <v>1225</v>
      </c>
      <c r="B1225" s="4" t="str">
        <f>IFERROR(__xludf.DUMMYFUNCTION("GOOGLETRANSLATE(A1225,""tr"",""nl"")"),"politiek")</f>
        <v>politiek</v>
      </c>
    </row>
    <row r="1226">
      <c r="A1226" s="3" t="s">
        <v>1226</v>
      </c>
      <c r="B1226" s="4" t="str">
        <f>IFERROR(__xludf.DUMMYFUNCTION("GOOGLETRANSLATE(A1226,""tr"",""nl"")"),"gedomesticeerd")</f>
        <v>gedomesticeerd</v>
      </c>
    </row>
    <row r="1227">
      <c r="A1227" s="3" t="s">
        <v>1227</v>
      </c>
      <c r="B1227" s="4" t="str">
        <f>IFERROR(__xludf.DUMMYFUNCTION("GOOGLETRANSLATE(A1227,""tr"",""nl"")"),"despotisch")</f>
        <v>despotisch</v>
      </c>
    </row>
    <row r="1228">
      <c r="A1228" s="3" t="s">
        <v>1228</v>
      </c>
      <c r="B1228" s="4" t="str">
        <f>IFERROR(__xludf.DUMMYFUNCTION("GOOGLETRANSLATE(A1228,""tr"",""nl"")"),"ontslaan")</f>
        <v>ontslaan</v>
      </c>
    </row>
    <row r="1229">
      <c r="A1229" s="3" t="s">
        <v>1229</v>
      </c>
      <c r="B1229" s="4" t="str">
        <f>IFERROR(__xludf.DUMMYFUNCTION("GOOGLETRANSLATE(A1229,""tr"",""nl"")"),"devaluatie")</f>
        <v>devaluatie</v>
      </c>
    </row>
    <row r="1230">
      <c r="A1230" s="3" t="s">
        <v>1230</v>
      </c>
      <c r="B1230" s="4" t="str">
        <f>IFERROR(__xludf.DUMMYFUNCTION("GOOGLETRANSLATE(A1230,""tr"",""nl"")"),"chip")</f>
        <v>chip</v>
      </c>
    </row>
    <row r="1231">
      <c r="A1231" s="3" t="s">
        <v>1231</v>
      </c>
      <c r="B1231" s="4" t="str">
        <f>IFERROR(__xludf.DUMMYFUNCTION("GOOGLETRANSLATE(A1231,""tr"",""nl"")"),"collectief")</f>
        <v>collectief</v>
      </c>
    </row>
    <row r="1232">
      <c r="A1232" s="3" t="s">
        <v>1232</v>
      </c>
      <c r="B1232" s="4" t="str">
        <f>IFERROR(__xludf.DUMMYFUNCTION("GOOGLETRANSLATE(A1232,""tr"",""nl"")"),"pedagogie")</f>
        <v>pedagogie</v>
      </c>
    </row>
    <row r="1233">
      <c r="A1233" s="3" t="s">
        <v>1233</v>
      </c>
      <c r="B1233" s="4" t="str">
        <f>IFERROR(__xludf.DUMMYFUNCTION("GOOGLETRANSLATE(A1233,""tr"",""nl"")"),"bureau")</f>
        <v>bureau</v>
      </c>
    </row>
    <row r="1234">
      <c r="A1234" s="3" t="s">
        <v>1234</v>
      </c>
      <c r="B1234" s="4" t="str">
        <f>IFERROR(__xludf.DUMMYFUNCTION("GOOGLETRANSLATE(A1234,""tr"",""nl"")"),"bankier")</f>
        <v>bankier</v>
      </c>
    </row>
    <row r="1235">
      <c r="A1235" s="3" t="s">
        <v>1235</v>
      </c>
      <c r="B1235" s="4" t="str">
        <f>IFERROR(__xludf.DUMMYFUNCTION("GOOGLETRANSLATE(A1235,""tr"",""nl"")"),"terrorist")</f>
        <v>terrorist</v>
      </c>
    </row>
    <row r="1236">
      <c r="A1236" s="3" t="s">
        <v>1236</v>
      </c>
      <c r="B1236" s="4" t="str">
        <f>IFERROR(__xludf.DUMMYFUNCTION("GOOGLETRANSLATE(A1236,""tr"",""nl"")"),"schaamte")</f>
        <v>schaamte</v>
      </c>
    </row>
    <row r="1237">
      <c r="A1237" s="3" t="s">
        <v>1237</v>
      </c>
      <c r="B1237" s="4" t="str">
        <f>IFERROR(__xludf.DUMMYFUNCTION("GOOGLETRANSLATE(A1237,""tr"",""nl"")"),"elektrolyse")</f>
        <v>elektrolyse</v>
      </c>
    </row>
    <row r="1238">
      <c r="A1238" s="3" t="s">
        <v>1238</v>
      </c>
      <c r="B1238" s="4" t="str">
        <f>IFERROR(__xludf.DUMMYFUNCTION("GOOGLETRANSLATE(A1238,""tr"",""nl"")"),"microchip")</f>
        <v>microchip</v>
      </c>
    </row>
    <row r="1239">
      <c r="A1239" s="3" t="s">
        <v>1239</v>
      </c>
      <c r="B1239" s="4" t="str">
        <f>IFERROR(__xludf.DUMMYFUNCTION("GOOGLETRANSLATE(A1239,""tr"",""nl"")"),"palm")</f>
        <v>palm</v>
      </c>
    </row>
    <row r="1240">
      <c r="A1240" s="3" t="s">
        <v>1240</v>
      </c>
      <c r="B1240" s="4" t="str">
        <f>IFERROR(__xludf.DUMMYFUNCTION("GOOGLETRANSLATE(A1240,""tr"",""nl"")"),"weerstand")</f>
        <v>weerstand</v>
      </c>
    </row>
    <row r="1241">
      <c r="A1241" s="3" t="s">
        <v>1241</v>
      </c>
      <c r="B1241" s="4" t="str">
        <f>IFERROR(__xludf.DUMMYFUNCTION("GOOGLETRANSLATE(A1241,""tr"",""nl"")"),"schouder")</f>
        <v>schouder</v>
      </c>
    </row>
    <row r="1242">
      <c r="A1242" s="3" t="s">
        <v>1242</v>
      </c>
      <c r="B1242" s="4" t="str">
        <f>IFERROR(__xludf.DUMMYFUNCTION("GOOGLETRANSLATE(A1242,""tr"",""nl"")"),"militant")</f>
        <v>militant</v>
      </c>
    </row>
    <row r="1243">
      <c r="A1243" s="3" t="s">
        <v>1243</v>
      </c>
      <c r="B1243" s="4" t="str">
        <f>IFERROR(__xludf.DUMMYFUNCTION("GOOGLETRANSLATE(A1243,""tr"",""nl"")"),"bulletin")</f>
        <v>bulletin</v>
      </c>
    </row>
    <row r="1244">
      <c r="A1244" s="3" t="s">
        <v>1244</v>
      </c>
      <c r="B1244" s="4" t="str">
        <f>IFERROR(__xludf.DUMMYFUNCTION("GOOGLETRANSLATE(A1244,""tr"",""nl"")"),"episch")</f>
        <v>episch</v>
      </c>
    </row>
    <row r="1245">
      <c r="A1245" s="3" t="s">
        <v>1245</v>
      </c>
      <c r="B1245" s="4" t="str">
        <f>IFERROR(__xludf.DUMMYFUNCTION("GOOGLETRANSLATE(A1245,""tr"",""nl"")"),"tank")</f>
        <v>tank</v>
      </c>
    </row>
    <row r="1246">
      <c r="A1246" s="3" t="s">
        <v>1246</v>
      </c>
      <c r="B1246" s="4" t="str">
        <f>IFERROR(__xludf.DUMMYFUNCTION("GOOGLETRANSLATE(A1246,""tr"",""nl"")"),"project")</f>
        <v>project</v>
      </c>
    </row>
    <row r="1247">
      <c r="A1247" s="3" t="s">
        <v>1247</v>
      </c>
      <c r="B1247" s="4" t="str">
        <f>IFERROR(__xludf.DUMMYFUNCTION("GOOGLETRANSLATE(A1247,""tr"",""nl"")"),"kurketrekker")</f>
        <v>kurketrekker</v>
      </c>
    </row>
    <row r="1248">
      <c r="A1248" s="3" t="s">
        <v>1248</v>
      </c>
      <c r="B1248" s="4" t="str">
        <f>IFERROR(__xludf.DUMMYFUNCTION("GOOGLETRANSLATE(A1248,""tr"",""nl"")"),"fantasie")</f>
        <v>fantasie</v>
      </c>
    </row>
    <row r="1249">
      <c r="A1249" s="3" t="s">
        <v>1249</v>
      </c>
      <c r="B1249" s="4" t="str">
        <f>IFERROR(__xludf.DUMMYFUNCTION("GOOGLETRANSLATE(A1249,""tr"",""nl"")"),"ontwerp")</f>
        <v>ontwerp</v>
      </c>
    </row>
    <row r="1250">
      <c r="A1250" s="3" t="s">
        <v>1250</v>
      </c>
      <c r="B1250" s="4" t="str">
        <f>IFERROR(__xludf.DUMMYFUNCTION("GOOGLETRANSLATE(A1250,""tr"",""nl"")"),"aquarium")</f>
        <v>aquarium</v>
      </c>
    </row>
    <row r="1251">
      <c r="A1251" s="3" t="s">
        <v>1251</v>
      </c>
      <c r="B1251" s="4" t="str">
        <f>IFERROR(__xludf.DUMMYFUNCTION("GOOGLETRANSLATE(A1251,""tr"",""nl"")"),"passief")</f>
        <v>passief</v>
      </c>
    </row>
    <row r="1252">
      <c r="A1252" s="3" t="s">
        <v>1252</v>
      </c>
      <c r="B1252" s="4" t="str">
        <f>IFERROR(__xludf.DUMMYFUNCTION("GOOGLETRANSLATE(A1252,""tr"",""nl"")"),"toilet")</f>
        <v>toilet</v>
      </c>
    </row>
    <row r="1253">
      <c r="A1253" s="3" t="s">
        <v>1253</v>
      </c>
      <c r="B1253" s="4" t="str">
        <f>IFERROR(__xludf.DUMMYFUNCTION("GOOGLETRANSLATE(A1253,""tr"",""nl"")"),"aerodynamisch")</f>
        <v>aerodynamisch</v>
      </c>
    </row>
    <row r="1254">
      <c r="A1254" s="3" t="s">
        <v>1254</v>
      </c>
      <c r="B1254" s="4" t="str">
        <f>IFERROR(__xludf.DUMMYFUNCTION("GOOGLETRANSLATE(A1254,""tr"",""nl"")"),"beginsel")</f>
        <v>beginsel</v>
      </c>
    </row>
    <row r="1255">
      <c r="A1255" s="3" t="s">
        <v>1255</v>
      </c>
      <c r="B1255" s="4" t="str">
        <f>IFERROR(__xludf.DUMMYFUNCTION("GOOGLETRANSLATE(A1255,""tr"",""nl"")"),"appartement")</f>
        <v>appartement</v>
      </c>
    </row>
    <row r="1256">
      <c r="A1256" s="3" t="s">
        <v>1256</v>
      </c>
      <c r="B1256" s="4" t="str">
        <f>IFERROR(__xludf.DUMMYFUNCTION("GOOGLETRANSLATE(A1256,""tr"",""nl"")"),"compliment")</f>
        <v>compliment</v>
      </c>
    </row>
    <row r="1257">
      <c r="A1257" s="3" t="s">
        <v>1257</v>
      </c>
      <c r="B1257" s="4" t="str">
        <f>IFERROR(__xludf.DUMMYFUNCTION("GOOGLETRANSLATE(A1257,""tr"",""nl"")"),"techno")</f>
        <v>techno</v>
      </c>
    </row>
    <row r="1258">
      <c r="A1258" s="3" t="s">
        <v>1258</v>
      </c>
      <c r="B1258" s="4" t="str">
        <f>IFERROR(__xludf.DUMMYFUNCTION("GOOGLETRANSLATE(A1258,""tr"",""nl"")"),"fabricage")</f>
        <v>fabricage</v>
      </c>
    </row>
    <row r="1259">
      <c r="A1259" s="3" t="s">
        <v>1259</v>
      </c>
      <c r="B1259" s="4" t="str">
        <f>IFERROR(__xludf.DUMMYFUNCTION("GOOGLETRANSLATE(A1259,""tr"",""nl"")"),"thermisch")</f>
        <v>thermisch</v>
      </c>
    </row>
    <row r="1260">
      <c r="A1260" s="3" t="s">
        <v>1260</v>
      </c>
      <c r="B1260" s="4" t="str">
        <f>IFERROR(__xludf.DUMMYFUNCTION("GOOGLETRANSLATE(A1260,""tr"",""nl"")"),"floppy schijf")</f>
        <v>floppy schijf</v>
      </c>
    </row>
    <row r="1261">
      <c r="A1261" s="3" t="s">
        <v>1261</v>
      </c>
      <c r="B1261" s="4" t="str">
        <f>IFERROR(__xludf.DUMMYFUNCTION("GOOGLETRANSLATE(A1261,""tr"",""nl"")"),"yoga")</f>
        <v>yoga</v>
      </c>
    </row>
    <row r="1262">
      <c r="A1262" s="3" t="s">
        <v>1262</v>
      </c>
      <c r="B1262" s="4" t="str">
        <f>IFERROR(__xludf.DUMMYFUNCTION("GOOGLETRANSLATE(A1262,""tr"",""nl"")"),"antioxidant")</f>
        <v>antioxidant</v>
      </c>
    </row>
    <row r="1263">
      <c r="A1263" s="3" t="s">
        <v>1263</v>
      </c>
      <c r="B1263" s="4" t="str">
        <f>IFERROR(__xludf.DUMMYFUNCTION("GOOGLETRANSLATE(A1263,""tr"",""nl"")"),"bom")</f>
        <v>bom</v>
      </c>
    </row>
    <row r="1264">
      <c r="A1264" s="3" t="s">
        <v>1264</v>
      </c>
      <c r="B1264" s="4" t="str">
        <f>IFERROR(__xludf.DUMMYFUNCTION("GOOGLETRANSLATE(A1264,""tr"",""nl"")"),"miljonair")</f>
        <v>miljonair</v>
      </c>
    </row>
    <row r="1265">
      <c r="A1265" s="3" t="s">
        <v>1265</v>
      </c>
      <c r="B1265" s="4" t="str">
        <f>IFERROR(__xludf.DUMMYFUNCTION("GOOGLETRANSLATE(A1265,""tr"",""nl"")"),"intrigeren")</f>
        <v>intrigeren</v>
      </c>
    </row>
    <row r="1266">
      <c r="A1266" s="3" t="s">
        <v>1266</v>
      </c>
      <c r="B1266" s="4" t="str">
        <f>IFERROR(__xludf.DUMMYFUNCTION("GOOGLETRANSLATE(A1266,""tr"",""nl"")"),"stal")</f>
        <v>stal</v>
      </c>
    </row>
    <row r="1267">
      <c r="A1267" s="3" t="s">
        <v>1267</v>
      </c>
      <c r="B1267" s="4" t="str">
        <f>IFERROR(__xludf.DUMMYFUNCTION("GOOGLETRANSLATE(A1267,""tr"",""nl"")"),"tragedie")</f>
        <v>tragedie</v>
      </c>
    </row>
    <row r="1268">
      <c r="A1268" s="3" t="s">
        <v>1268</v>
      </c>
      <c r="B1268" s="4" t="str">
        <f>IFERROR(__xludf.DUMMYFUNCTION("GOOGLETRANSLATE(A1268,""tr"",""nl"")"),"module")</f>
        <v>module</v>
      </c>
    </row>
    <row r="1269">
      <c r="A1269" s="3" t="s">
        <v>1269</v>
      </c>
      <c r="B1269" s="4" t="str">
        <f>IFERROR(__xludf.DUMMYFUNCTION("GOOGLETRANSLATE(A1269,""tr"",""nl"")"),"judo")</f>
        <v>judo</v>
      </c>
    </row>
    <row r="1270">
      <c r="A1270" s="3" t="s">
        <v>1270</v>
      </c>
      <c r="B1270" s="4" t="str">
        <f>IFERROR(__xludf.DUMMYFUNCTION("GOOGLETRANSLATE(A1270,""tr"",""nl"")"),"choreografie")</f>
        <v>choreografie</v>
      </c>
    </row>
    <row r="1271">
      <c r="A1271" s="3" t="s">
        <v>1271</v>
      </c>
      <c r="B1271" s="4" t="str">
        <f>IFERROR(__xludf.DUMMYFUNCTION("GOOGLETRANSLATE(A1271,""tr"",""nl"")"),"van de weg af")</f>
        <v>van de weg af</v>
      </c>
    </row>
    <row r="1272">
      <c r="A1272" s="3" t="s">
        <v>1272</v>
      </c>
      <c r="B1272" s="4" t="str">
        <f>IFERROR(__xludf.DUMMYFUNCTION("GOOGLETRANSLATE(A1272,""tr"",""nl"")"),"embryo-")</f>
        <v>embryo-</v>
      </c>
    </row>
    <row r="1273">
      <c r="A1273" s="3" t="s">
        <v>1273</v>
      </c>
      <c r="B1273" s="4" t="str">
        <f>IFERROR(__xludf.DUMMYFUNCTION("GOOGLETRANSLATE(A1273,""tr"",""nl"")"),"voorschriften")</f>
        <v>voorschriften</v>
      </c>
    </row>
    <row r="1274">
      <c r="A1274" s="3" t="s">
        <v>1274</v>
      </c>
      <c r="B1274" s="4" t="str">
        <f>IFERROR(__xludf.DUMMYFUNCTION("GOOGLETRANSLATE(A1274,""tr"",""nl"")"),"toeristisch")</f>
        <v>toeristisch</v>
      </c>
    </row>
    <row r="1275">
      <c r="A1275" s="3" t="s">
        <v>1275</v>
      </c>
      <c r="B1275" s="4" t="str">
        <f>IFERROR(__xludf.DUMMYFUNCTION("GOOGLETRANSLATE(A1275,""tr"",""nl"")"),"hockey")</f>
        <v>hockey</v>
      </c>
    </row>
    <row r="1276">
      <c r="A1276" s="3" t="s">
        <v>1276</v>
      </c>
      <c r="B1276" s="4" t="str">
        <f>IFERROR(__xludf.DUMMYFUNCTION("GOOGLETRANSLATE(A1276,""tr"",""nl"")"),"baybay")</f>
        <v>baybay</v>
      </c>
    </row>
    <row r="1277">
      <c r="A1277" s="3" t="s">
        <v>1277</v>
      </c>
      <c r="B1277" s="4" t="str">
        <f>IFERROR(__xludf.DUMMYFUNCTION("GOOGLETRANSLATE(A1277,""tr"",""nl"")"),"handleiding")</f>
        <v>handleiding</v>
      </c>
    </row>
    <row r="1278">
      <c r="A1278" s="3" t="s">
        <v>1278</v>
      </c>
      <c r="B1278" s="4" t="str">
        <f>IFERROR(__xludf.DUMMYFUNCTION("GOOGLETRANSLATE(A1278,""tr"",""nl"")"),"cacao")</f>
        <v>cacao</v>
      </c>
    </row>
    <row r="1279">
      <c r="A1279" s="3" t="s">
        <v>1279</v>
      </c>
      <c r="B1279" s="4" t="str">
        <f>IFERROR(__xludf.DUMMYFUNCTION("GOOGLETRANSLATE(A1279,""tr"",""nl"")"),"Bruin")</f>
        <v>Bruin</v>
      </c>
    </row>
    <row r="1280">
      <c r="A1280" s="3" t="s">
        <v>1280</v>
      </c>
      <c r="B1280" s="4" t="str">
        <f>IFERROR(__xludf.DUMMYFUNCTION("GOOGLETRANSLATE(A1280,""tr"",""nl"")"),"tomografie")</f>
        <v>tomografie</v>
      </c>
    </row>
    <row r="1281">
      <c r="A1281" s="3" t="s">
        <v>1281</v>
      </c>
      <c r="B1281" s="4" t="str">
        <f>IFERROR(__xludf.DUMMYFUNCTION("GOOGLETRANSLATE(A1281,""tr"",""nl"")"),"reder")</f>
        <v>reder</v>
      </c>
    </row>
    <row r="1282">
      <c r="A1282" s="3" t="s">
        <v>1282</v>
      </c>
      <c r="B1282" s="4" t="str">
        <f>IFERROR(__xludf.DUMMYFUNCTION("GOOGLETRANSLATE(A1282,""tr"",""nl"")"),"inflatie")</f>
        <v>inflatie</v>
      </c>
    </row>
    <row r="1283">
      <c r="A1283" s="3" t="s">
        <v>1283</v>
      </c>
      <c r="B1283" s="4" t="str">
        <f>IFERROR(__xludf.DUMMYFUNCTION("GOOGLETRANSLATE(A1283,""tr"",""nl"")"),"jas")</f>
        <v>jas</v>
      </c>
    </row>
    <row r="1284">
      <c r="A1284" s="3" t="s">
        <v>1284</v>
      </c>
      <c r="B1284" s="4" t="str">
        <f>IFERROR(__xludf.DUMMYFUNCTION("GOOGLETRANSLATE(A1284,""tr"",""nl"")"),"kroonlijst")</f>
        <v>kroonlijst</v>
      </c>
    </row>
    <row r="1285">
      <c r="A1285" s="3" t="s">
        <v>1285</v>
      </c>
      <c r="B1285" s="4" t="str">
        <f>IFERROR(__xludf.DUMMYFUNCTION("GOOGLETRANSLATE(A1285,""tr"",""nl"")"),"film")</f>
        <v>film</v>
      </c>
    </row>
    <row r="1286">
      <c r="A1286" s="3" t="s">
        <v>1286</v>
      </c>
      <c r="B1286" s="4" t="str">
        <f>IFERROR(__xludf.DUMMYFUNCTION("GOOGLETRANSLATE(A1286,""tr"",""nl"")"),"socialistisch")</f>
        <v>socialistisch</v>
      </c>
    </row>
    <row r="1287">
      <c r="A1287" s="3" t="s">
        <v>1287</v>
      </c>
      <c r="B1287" s="4" t="str">
        <f>IFERROR(__xludf.DUMMYFUNCTION("GOOGLETRANSLATE(A1287,""tr"",""nl"")"),"Babun")</f>
        <v>Babun</v>
      </c>
    </row>
    <row r="1288">
      <c r="A1288" s="3" t="s">
        <v>1288</v>
      </c>
      <c r="B1288" s="4" t="str">
        <f>IFERROR(__xludf.DUMMYFUNCTION("GOOGLETRANSLATE(A1288,""tr"",""nl"")"),"demo")</f>
        <v>demo</v>
      </c>
    </row>
    <row r="1289">
      <c r="A1289" s="3" t="s">
        <v>1289</v>
      </c>
      <c r="B1289" s="4" t="str">
        <f>IFERROR(__xludf.DUMMYFUNCTION("GOOGLETRANSLATE(A1289,""tr"",""nl"")"),"meter")</f>
        <v>meter</v>
      </c>
    </row>
    <row r="1290">
      <c r="A1290" s="3" t="s">
        <v>1290</v>
      </c>
      <c r="B1290" s="4" t="str">
        <f>IFERROR(__xludf.DUMMYFUNCTION("GOOGLETRANSLATE(A1290,""tr"",""nl"")"),"bericht")</f>
        <v>bericht</v>
      </c>
    </row>
    <row r="1291">
      <c r="A1291" s="3" t="s">
        <v>1291</v>
      </c>
      <c r="B1291" s="4" t="str">
        <f>IFERROR(__xludf.DUMMYFUNCTION("GOOGLETRANSLATE(A1291,""tr"",""nl"")"),"tonnage")</f>
        <v>tonnage</v>
      </c>
    </row>
    <row r="1292">
      <c r="A1292" s="3" t="s">
        <v>1292</v>
      </c>
      <c r="B1292" s="4" t="str">
        <f>IFERROR(__xludf.DUMMYFUNCTION("GOOGLETRANSLATE(A1292,""tr"",""nl"")"),"minibus")</f>
        <v>minibus</v>
      </c>
    </row>
    <row r="1293">
      <c r="A1293" s="3" t="s">
        <v>1293</v>
      </c>
      <c r="B1293" s="4" t="str">
        <f>IFERROR(__xludf.DUMMYFUNCTION("GOOGLETRANSLATE(A1293,""tr"",""nl"")"),"correlatie")</f>
        <v>correlatie</v>
      </c>
    </row>
    <row r="1294">
      <c r="A1294" s="3" t="s">
        <v>1294</v>
      </c>
      <c r="B1294" s="4" t="str">
        <f>IFERROR(__xludf.DUMMYFUNCTION("GOOGLETRANSLATE(A1294,""tr"",""nl"")"),"naam")</f>
        <v>naam</v>
      </c>
    </row>
    <row r="1295">
      <c r="A1295" s="3" t="s">
        <v>1295</v>
      </c>
      <c r="B1295" s="4" t="str">
        <f>IFERROR(__xludf.DUMMYFUNCTION("GOOGLETRANSLATE(A1295,""tr"",""nl"")"),"epilatie")</f>
        <v>epilatie</v>
      </c>
    </row>
    <row r="1296">
      <c r="A1296" s="3" t="s">
        <v>1296</v>
      </c>
      <c r="B1296" s="4" t="str">
        <f>IFERROR(__xludf.DUMMYFUNCTION("GOOGLETRANSLATE(A1296,""tr"",""nl"")"),"stromen")</f>
        <v>stromen</v>
      </c>
    </row>
    <row r="1297">
      <c r="A1297" s="3" t="s">
        <v>1297</v>
      </c>
      <c r="B1297" s="4" t="str">
        <f>IFERROR(__xludf.DUMMYFUNCTION("GOOGLETRANSLATE(A1297,""tr"",""nl"")"),"Syndroom")</f>
        <v>Syndroom</v>
      </c>
    </row>
    <row r="1298">
      <c r="A1298" s="3" t="s">
        <v>1298</v>
      </c>
      <c r="B1298" s="4" t="str">
        <f>IFERROR(__xludf.DUMMYFUNCTION("GOOGLETRANSLATE(A1298,""tr"",""nl"")"),"scriphe")</f>
        <v>scriphe</v>
      </c>
    </row>
    <row r="1299">
      <c r="A1299" s="3" t="s">
        <v>1299</v>
      </c>
      <c r="B1299" s="4" t="str">
        <f>IFERROR(__xludf.DUMMYFUNCTION("GOOGLETRANSLATE(A1299,""tr"",""nl"")"),"bio")</f>
        <v>bio</v>
      </c>
    </row>
    <row r="1300">
      <c r="A1300" s="3" t="s">
        <v>1300</v>
      </c>
      <c r="B1300" s="4" t="str">
        <f>IFERROR(__xludf.DUMMYFUNCTION("GOOGLETRANSLATE(A1300,""tr"",""nl"")"),"diabetes")</f>
        <v>diabetes</v>
      </c>
    </row>
    <row r="1301">
      <c r="A1301" s="3" t="s">
        <v>1301</v>
      </c>
      <c r="B1301" s="4" t="str">
        <f>IFERROR(__xludf.DUMMYFUNCTION("GOOGLETRANSLATE(A1301,""tr"",""nl"")"),"manifest")</f>
        <v>manifest</v>
      </c>
    </row>
    <row r="1302">
      <c r="A1302" s="3" t="s">
        <v>1302</v>
      </c>
      <c r="B1302" s="4" t="str">
        <f>IFERROR(__xludf.DUMMYFUNCTION("GOOGLETRANSLATE(A1302,""tr"",""nl"")"),"slagader")</f>
        <v>slagader</v>
      </c>
    </row>
    <row r="1303">
      <c r="A1303" s="3" t="s">
        <v>1303</v>
      </c>
      <c r="B1303" s="4" t="str">
        <f>IFERROR(__xludf.DUMMYFUNCTION("GOOGLETRANSLATE(A1303,""tr"",""nl"")"),"elastisch")</f>
        <v>elastisch</v>
      </c>
    </row>
    <row r="1304">
      <c r="A1304" s="3" t="s">
        <v>1304</v>
      </c>
      <c r="B1304" s="4" t="str">
        <f>IFERROR(__xludf.DUMMYFUNCTION("GOOGLETRANSLATE(A1304,""tr"",""nl"")"),"baklava")</f>
        <v>baklava</v>
      </c>
    </row>
    <row r="1305">
      <c r="A1305" s="3" t="s">
        <v>1305</v>
      </c>
      <c r="B1305" s="4" t="str">
        <f>IFERROR(__xludf.DUMMYFUNCTION("GOOGLETRANSLATE(A1305,""tr"",""nl"")"),"concept")</f>
        <v>concept</v>
      </c>
    </row>
    <row r="1306">
      <c r="A1306" s="3" t="s">
        <v>1306</v>
      </c>
      <c r="B1306" s="4" t="str">
        <f>IFERROR(__xludf.DUMMYFUNCTION("GOOGLETRANSLATE(A1306,""tr"",""nl"")"),"restauratie")</f>
        <v>restauratie</v>
      </c>
    </row>
    <row r="1307">
      <c r="A1307" s="3" t="s">
        <v>1307</v>
      </c>
      <c r="B1307" s="4" t="str">
        <f>IFERROR(__xludf.DUMMYFUNCTION("GOOGLETRANSLATE(A1307,""tr"",""nl"")"),"fotograaf")</f>
        <v>fotograaf</v>
      </c>
    </row>
    <row r="1308">
      <c r="A1308" s="3" t="s">
        <v>1308</v>
      </c>
      <c r="B1308" s="4" t="str">
        <f>IFERROR(__xludf.DUMMYFUNCTION("GOOGLETRANSLATE(A1308,""tr"",""nl"")"),"organisatie")</f>
        <v>organisatie</v>
      </c>
    </row>
    <row r="1309">
      <c r="A1309" s="3" t="s">
        <v>1309</v>
      </c>
      <c r="B1309" s="4" t="str">
        <f>IFERROR(__xludf.DUMMYFUNCTION("GOOGLETRANSLATE(A1309,""tr"",""nl"")"),"tsaar")</f>
        <v>tsaar</v>
      </c>
    </row>
    <row r="1310">
      <c r="A1310" s="3" t="s">
        <v>1310</v>
      </c>
      <c r="B1310" s="4" t="str">
        <f>IFERROR(__xludf.DUMMYFUNCTION("GOOGLETRANSLATE(A1310,""tr"",""nl"")"),"silicium")</f>
        <v>silicium</v>
      </c>
    </row>
    <row r="1311">
      <c r="A1311" s="3" t="s">
        <v>1311</v>
      </c>
      <c r="B1311" s="4" t="str">
        <f>IFERROR(__xludf.DUMMYFUNCTION("GOOGLETRANSLATE(A1311,""tr"",""nl"")"),"typisch")</f>
        <v>typisch</v>
      </c>
    </row>
    <row r="1312">
      <c r="A1312" s="3" t="s">
        <v>1312</v>
      </c>
      <c r="B1312" s="4" t="str">
        <f>IFERROR(__xludf.DUMMYFUNCTION("GOOGLETRANSLATE(A1312,""tr"",""nl"")"),"houdaar")</f>
        <v>houdaar</v>
      </c>
    </row>
    <row r="1313">
      <c r="A1313" s="3" t="s">
        <v>1313</v>
      </c>
      <c r="B1313" s="4" t="str">
        <f>IFERROR(__xludf.DUMMYFUNCTION("GOOGLETRANSLATE(A1313,""tr"",""nl"")"),"anatomie")</f>
        <v>anatomie</v>
      </c>
    </row>
    <row r="1314">
      <c r="A1314" s="3" t="s">
        <v>1314</v>
      </c>
      <c r="B1314" s="4" t="str">
        <f>IFERROR(__xludf.DUMMYFUNCTION("GOOGLETRANSLATE(A1314,""tr"",""nl"")"),"minderjarige")</f>
        <v>minderjarige</v>
      </c>
    </row>
    <row r="1315">
      <c r="A1315" s="3" t="s">
        <v>1315</v>
      </c>
      <c r="B1315" s="4" t="str">
        <f>IFERROR(__xludf.DUMMYFUNCTION("GOOGLETRANSLATE(A1315,""tr"",""nl"")"),"Atlas")</f>
        <v>Atlas</v>
      </c>
    </row>
    <row r="1316">
      <c r="A1316" s="3" t="s">
        <v>1316</v>
      </c>
      <c r="B1316" s="4" t="str">
        <f>IFERROR(__xludf.DUMMYFUNCTION("GOOGLETRANSLATE(A1316,""tr"",""nl"")"),"schrijfmachine")</f>
        <v>schrijfmachine</v>
      </c>
    </row>
    <row r="1317">
      <c r="A1317" s="3" t="s">
        <v>1317</v>
      </c>
      <c r="B1317" s="4" t="str">
        <f>IFERROR(__xludf.DUMMYFUNCTION("GOOGLETRANSLATE(A1317,""tr"",""nl"")"),"opera")</f>
        <v>opera</v>
      </c>
    </row>
    <row r="1318">
      <c r="A1318" s="3" t="s">
        <v>1318</v>
      </c>
      <c r="B1318" s="4" t="str">
        <f>IFERROR(__xludf.DUMMYFUNCTION("GOOGLETRANSLATE(A1318,""tr"",""nl"")"),"automatisch")</f>
        <v>automatisch</v>
      </c>
    </row>
    <row r="1319">
      <c r="A1319" s="3" t="s">
        <v>1319</v>
      </c>
      <c r="B1319" s="4" t="str">
        <f>IFERROR(__xludf.DUMMYFUNCTION("GOOGLETRANSLATE(A1319,""tr"",""nl"")"),"piraat")</f>
        <v>piraat</v>
      </c>
    </row>
    <row r="1320">
      <c r="A1320" s="3" t="s">
        <v>1320</v>
      </c>
      <c r="B1320" s="4" t="str">
        <f>IFERROR(__xludf.DUMMYFUNCTION("GOOGLETRANSLATE(A1320,""tr"",""nl"")"),"rits")</f>
        <v>rits</v>
      </c>
    </row>
    <row r="1321">
      <c r="A1321" s="3" t="s">
        <v>1321</v>
      </c>
      <c r="B1321" s="4" t="str">
        <f>IFERROR(__xludf.DUMMYFUNCTION("GOOGLETRANSLATE(A1321,""tr"",""nl"")"),"cortison")</f>
        <v>cortison</v>
      </c>
    </row>
    <row r="1322">
      <c r="A1322" s="3" t="s">
        <v>1322</v>
      </c>
      <c r="B1322" s="4" t="str">
        <f>IFERROR(__xludf.DUMMYFUNCTION("GOOGLETRANSLATE(A1322,""tr"",""nl"")"),"absorptie")</f>
        <v>absorptie</v>
      </c>
    </row>
    <row r="1323">
      <c r="A1323" s="3" t="s">
        <v>1323</v>
      </c>
      <c r="B1323" s="4" t="str">
        <f>IFERROR(__xludf.DUMMYFUNCTION("GOOGLETRANSLATE(A1323,""tr"",""nl"")"),"humor")</f>
        <v>humor</v>
      </c>
    </row>
    <row r="1324">
      <c r="A1324" s="3" t="s">
        <v>1324</v>
      </c>
      <c r="B1324" s="4" t="str">
        <f>IFERROR(__xludf.DUMMYFUNCTION("GOOGLETRANSLATE(A1324,""tr"",""nl"")"),"jockey")</f>
        <v>jockey</v>
      </c>
    </row>
    <row r="1325">
      <c r="A1325" s="3" t="s">
        <v>1325</v>
      </c>
      <c r="B1325" s="4" t="str">
        <f>IFERROR(__xludf.DUMMYFUNCTION("GOOGLETRANSLATE(A1325,""tr"",""nl"")"),"kleding")</f>
        <v>kleding</v>
      </c>
    </row>
    <row r="1326">
      <c r="A1326" s="3" t="s">
        <v>1326</v>
      </c>
      <c r="B1326" s="4" t="str">
        <f>IFERROR(__xludf.DUMMYFUNCTION("GOOGLETRANSLATE(A1326,""tr"",""nl"")"),"efficiëntie")</f>
        <v>efficiëntie</v>
      </c>
    </row>
    <row r="1327">
      <c r="A1327" s="3" t="s">
        <v>1327</v>
      </c>
      <c r="B1327" s="4" t="str">
        <f>IFERROR(__xludf.DUMMYFUNCTION("GOOGLETRANSLATE(A1327,""tr"",""nl"")"),"artiest")</f>
        <v>artiest</v>
      </c>
    </row>
    <row r="1328">
      <c r="A1328" s="3" t="s">
        <v>1328</v>
      </c>
      <c r="B1328" s="4" t="str">
        <f>IFERROR(__xludf.DUMMYFUNCTION("GOOGLETRANSLATE(A1328,""tr"",""nl"")"),"manipule")</f>
        <v>manipule</v>
      </c>
    </row>
    <row r="1329">
      <c r="A1329" s="3" t="s">
        <v>1329</v>
      </c>
      <c r="B1329" s="4" t="str">
        <f>IFERROR(__xludf.DUMMYFUNCTION("GOOGLETRANSLATE(A1329,""tr"",""nl"")"),"Efemine")</f>
        <v>Efemine</v>
      </c>
    </row>
    <row r="1330">
      <c r="A1330" s="3" t="s">
        <v>1330</v>
      </c>
      <c r="B1330" s="4" t="str">
        <f>IFERROR(__xludf.DUMMYFUNCTION("GOOGLETRANSLATE(A1330,""tr"",""nl"")"),"Bionic")</f>
        <v>Bionic</v>
      </c>
    </row>
    <row r="1331">
      <c r="A1331" s="3" t="s">
        <v>1331</v>
      </c>
      <c r="B1331" s="4" t="str">
        <f>IFERROR(__xludf.DUMMYFUNCTION("GOOGLETRANSLATE(A1331,""tr"",""nl"")"),"hygiëne")</f>
        <v>hygiëne</v>
      </c>
    </row>
    <row r="1332">
      <c r="A1332" s="3" t="s">
        <v>1332</v>
      </c>
      <c r="B1332" s="4" t="str">
        <f>IFERROR(__xludf.DUMMYFUNCTION("GOOGLETRANSLATE(A1332,""tr"",""nl"")"),"residentie")</f>
        <v>residentie</v>
      </c>
    </row>
    <row r="1333">
      <c r="A1333" s="3" t="s">
        <v>1333</v>
      </c>
      <c r="B1333" s="4" t="str">
        <f>IFERROR(__xludf.DUMMYFUNCTION("GOOGLETRANSLATE(A1333,""tr"",""nl"")"),"modeshow")</f>
        <v>modeshow</v>
      </c>
    </row>
    <row r="1334">
      <c r="A1334" s="3" t="s">
        <v>1334</v>
      </c>
      <c r="B1334" s="4" t="str">
        <f>IFERROR(__xludf.DUMMYFUNCTION("GOOGLETRANSLATE(A1334,""tr"",""nl"")"),"supermarkt")</f>
        <v>supermarkt</v>
      </c>
    </row>
    <row r="1335">
      <c r="A1335" s="3" t="s">
        <v>1335</v>
      </c>
      <c r="B1335" s="4" t="str">
        <f>IFERROR(__xludf.DUMMYFUNCTION("GOOGLETRANSLATE(A1335,""tr"",""nl"")"),"Wauw")</f>
        <v>Wauw</v>
      </c>
    </row>
    <row r="1336">
      <c r="A1336" s="3" t="s">
        <v>1336</v>
      </c>
      <c r="B1336" s="4" t="str">
        <f>IFERROR(__xludf.DUMMYFUNCTION("GOOGLETRANSLATE(A1336,""tr"",""nl"")"),"concreet")</f>
        <v>concreet</v>
      </c>
    </row>
    <row r="1337">
      <c r="A1337" s="3" t="s">
        <v>1337</v>
      </c>
      <c r="B1337" s="4" t="str">
        <f>IFERROR(__xludf.DUMMYFUNCTION("GOOGLETRANSLATE(A1337,""tr"",""nl"")"),"fotocel")</f>
        <v>fotocel</v>
      </c>
    </row>
    <row r="1338">
      <c r="A1338" s="3" t="s">
        <v>1338</v>
      </c>
      <c r="B1338" s="4" t="str">
        <f>IFERROR(__xludf.DUMMYFUNCTION("GOOGLETRANSLATE(A1338,""tr"",""nl"")"),"rapport")</f>
        <v>rapport</v>
      </c>
    </row>
    <row r="1339">
      <c r="A1339" s="3" t="s">
        <v>1339</v>
      </c>
      <c r="B1339" s="4" t="str">
        <f>IFERROR(__xludf.DUMMYFUNCTION("GOOGLETRANSLATE(A1339,""tr"",""nl"")"),"bureau")</f>
        <v>bureau</v>
      </c>
    </row>
    <row r="1340">
      <c r="A1340" s="3" t="s">
        <v>1340</v>
      </c>
      <c r="B1340" s="4" t="str">
        <f>IFERROR(__xludf.DUMMYFUNCTION("GOOGLETRANSLATE(A1340,""tr"",""nl"")"),"gangreen")</f>
        <v>gangreen</v>
      </c>
    </row>
    <row r="1341">
      <c r="A1341" s="3" t="s">
        <v>1341</v>
      </c>
      <c r="B1341" s="4" t="str">
        <f>IFERROR(__xludf.DUMMYFUNCTION("GOOGLETRANSLATE(A1341,""tr"",""nl"")"),"alcohol")</f>
        <v>alcohol</v>
      </c>
    </row>
    <row r="1342">
      <c r="A1342" s="3" t="s">
        <v>1342</v>
      </c>
      <c r="B1342" s="4" t="str">
        <f>IFERROR(__xludf.DUMMYFUNCTION("GOOGLETRANSLATE(A1342,""tr"",""nl"")"),"ticket")</f>
        <v>ticket</v>
      </c>
    </row>
    <row r="1343">
      <c r="A1343" s="3" t="s">
        <v>1343</v>
      </c>
      <c r="B1343" s="4" t="str">
        <f>IFERROR(__xludf.DUMMYFUNCTION("GOOGLETRANSLATE(A1343,""tr"",""nl"")"),"miljoen")</f>
        <v>miljoen</v>
      </c>
    </row>
    <row r="1344">
      <c r="A1344" s="3" t="s">
        <v>1344</v>
      </c>
      <c r="B1344" s="4" t="str">
        <f>IFERROR(__xludf.DUMMYFUNCTION("GOOGLETRANSLATE(A1344,""tr"",""nl"")"),"standaard-")</f>
        <v>standaard-</v>
      </c>
    </row>
    <row r="1345">
      <c r="A1345" s="3" t="s">
        <v>1345</v>
      </c>
      <c r="B1345" s="4" t="str">
        <f>IFERROR(__xludf.DUMMYFUNCTION("GOOGLETRANSLATE(A1345,""tr"",""nl"")"),"algemeen")</f>
        <v>algemeen</v>
      </c>
    </row>
    <row r="1346">
      <c r="A1346" s="3" t="s">
        <v>1346</v>
      </c>
      <c r="B1346" s="4" t="str">
        <f>IFERROR(__xludf.DUMMYFUNCTION("GOOGLETRANSLATE(A1346,""tr"",""nl"")"),"plakband")</f>
        <v>plakband</v>
      </c>
    </row>
    <row r="1347">
      <c r="A1347" s="3" t="s">
        <v>1347</v>
      </c>
      <c r="B1347" s="4" t="str">
        <f>IFERROR(__xludf.DUMMYFUNCTION("GOOGLETRANSLATE(A1347,""tr"",""nl"")"),"organisme")</f>
        <v>organisme</v>
      </c>
    </row>
    <row r="1348">
      <c r="A1348" s="3" t="s">
        <v>1348</v>
      </c>
      <c r="B1348" s="4" t="str">
        <f>IFERROR(__xludf.DUMMYFUNCTION("GOOGLETRANSLATE(A1348,""tr"",""nl"")"),"prestige")</f>
        <v>prestige</v>
      </c>
    </row>
    <row r="1349">
      <c r="A1349" s="3" t="s">
        <v>1349</v>
      </c>
      <c r="B1349" s="4" t="str">
        <f>IFERROR(__xludf.DUMMYFUNCTION("GOOGLETRANSLATE(A1349,""tr"",""nl"")"),"shampoo")</f>
        <v>shampoo</v>
      </c>
    </row>
    <row r="1350">
      <c r="A1350" s="3" t="s">
        <v>1350</v>
      </c>
      <c r="B1350" s="4" t="str">
        <f>IFERROR(__xludf.DUMMYFUNCTION("GOOGLETRANSLATE(A1350,""tr"",""nl"")"),"atheïst")</f>
        <v>atheïst</v>
      </c>
    </row>
    <row r="1351">
      <c r="A1351" s="3" t="s">
        <v>1351</v>
      </c>
      <c r="B1351" s="4" t="str">
        <f>IFERROR(__xludf.DUMMYFUNCTION("GOOGLETRANSLATE(A1351,""tr"",""nl"")"),"overhevelen")</f>
        <v>overhevelen</v>
      </c>
    </row>
    <row r="1352">
      <c r="A1352" s="3" t="s">
        <v>1352</v>
      </c>
      <c r="B1352" s="4" t="str">
        <f>IFERROR(__xludf.DUMMYFUNCTION("GOOGLETRANSLATE(A1352,""tr"",""nl"")"),"wijziging")</f>
        <v>wijziging</v>
      </c>
    </row>
    <row r="1353">
      <c r="A1353" s="3" t="s">
        <v>1353</v>
      </c>
      <c r="B1353" s="4" t="str">
        <f>IFERROR(__xludf.DUMMYFUNCTION("GOOGLETRANSLATE(A1353,""tr"",""nl"")"),"dossier")</f>
        <v>dossier</v>
      </c>
    </row>
    <row r="1354">
      <c r="A1354" s="3" t="s">
        <v>1354</v>
      </c>
      <c r="B1354" s="4" t="str">
        <f>IFERROR(__xludf.DUMMYFUNCTION("GOOGLETRANSLATE(A1354,""tr"",""nl"")"),"coach")</f>
        <v>coach</v>
      </c>
    </row>
    <row r="1355">
      <c r="A1355" s="3" t="s">
        <v>1355</v>
      </c>
      <c r="B1355" s="4" t="str">
        <f>IFERROR(__xludf.DUMMYFUNCTION("GOOGLETRANSLATE(A1355,""tr"",""nl"")"),"sedan")</f>
        <v>sedan</v>
      </c>
    </row>
    <row r="1356">
      <c r="A1356" s="3" t="s">
        <v>1356</v>
      </c>
      <c r="B1356" s="4" t="str">
        <f>IFERROR(__xludf.DUMMYFUNCTION("GOOGLETRANSLATE(A1356,""tr"",""nl"")"),"ridder")</f>
        <v>ridder</v>
      </c>
    </row>
    <row r="1357">
      <c r="A1357" s="3" t="s">
        <v>1357</v>
      </c>
      <c r="B1357" s="4" t="str">
        <f>IFERROR(__xludf.DUMMYFUNCTION("GOOGLETRANSLATE(A1357,""tr"",""nl"")"),"badkamer")</f>
        <v>badkamer</v>
      </c>
    </row>
    <row r="1358">
      <c r="A1358" s="3" t="s">
        <v>1358</v>
      </c>
      <c r="B1358" s="4" t="str">
        <f>IFERROR(__xludf.DUMMYFUNCTION("GOOGLETRANSLATE(A1358,""tr"",""nl"")"),"klem")</f>
        <v>klem</v>
      </c>
    </row>
    <row r="1359">
      <c r="A1359" s="3" t="s">
        <v>1359</v>
      </c>
      <c r="B1359" s="4" t="str">
        <f>IFERROR(__xludf.DUMMYFUNCTION("GOOGLETRANSLATE(A1359,""tr"",""nl"")"),"blokkering")</f>
        <v>blokkering</v>
      </c>
    </row>
    <row r="1360">
      <c r="A1360" s="3" t="s">
        <v>1360</v>
      </c>
      <c r="B1360" s="4" t="str">
        <f>IFERROR(__xludf.DUMMYFUNCTION("GOOGLETRANSLATE(A1360,""tr"",""nl"")"),"lotto")</f>
        <v>lotto</v>
      </c>
    </row>
    <row r="1361">
      <c r="A1361" s="3" t="s">
        <v>1361</v>
      </c>
      <c r="B1361" s="4" t="str">
        <f>IFERROR(__xludf.DUMMYFUNCTION("GOOGLETRANSLATE(A1361,""tr"",""nl"")"),"dragee")</f>
        <v>dragee</v>
      </c>
    </row>
    <row r="1362">
      <c r="A1362" s="3" t="s">
        <v>1362</v>
      </c>
      <c r="B1362" s="4" t="str">
        <f>IFERROR(__xludf.DUMMYFUNCTION("GOOGLETRANSLATE(A1362,""tr"",""nl"")"),"kunstmatig")</f>
        <v>kunstmatig</v>
      </c>
    </row>
    <row r="1363">
      <c r="A1363" s="3" t="s">
        <v>1363</v>
      </c>
      <c r="B1363" s="4" t="str">
        <f>IFERROR(__xludf.DUMMYFUNCTION("GOOGLETRANSLATE(A1363,""tr"",""nl"")"),"diarree")</f>
        <v>diarree</v>
      </c>
    </row>
    <row r="1364">
      <c r="A1364" s="3" t="s">
        <v>1364</v>
      </c>
      <c r="B1364" s="4" t="str">
        <f>IFERROR(__xludf.DUMMYFUNCTION("GOOGLETRANSLATE(A1364,""tr"",""nl"")"),"Tegenaanval")</f>
        <v>Tegenaanval</v>
      </c>
    </row>
    <row r="1365">
      <c r="A1365" s="3" t="s">
        <v>1365</v>
      </c>
      <c r="B1365" s="4" t="str">
        <f>IFERROR(__xludf.DUMMYFUNCTION("GOOGLETRANSLATE(A1365,""tr"",""nl"")"),"klooster")</f>
        <v>klooster</v>
      </c>
    </row>
    <row r="1366">
      <c r="A1366" s="3" t="s">
        <v>1366</v>
      </c>
      <c r="B1366" s="4" t="str">
        <f>IFERROR(__xludf.DUMMYFUNCTION("GOOGLETRANSLATE(A1366,""tr"",""nl"")"),"auto")</f>
        <v>auto</v>
      </c>
    </row>
    <row r="1367">
      <c r="A1367" s="3" t="s">
        <v>1367</v>
      </c>
      <c r="B1367" s="4" t="str">
        <f>IFERROR(__xludf.DUMMYFUNCTION("GOOGLETRANSLATE(A1367,""tr"",""nl"")"),"markt")</f>
        <v>markt</v>
      </c>
    </row>
    <row r="1368">
      <c r="A1368" s="3" t="s">
        <v>1368</v>
      </c>
      <c r="B1368" s="4" t="str">
        <f>IFERROR(__xludf.DUMMYFUNCTION("GOOGLETRANSLATE(A1368,""tr"",""nl"")"),"asymmetrie")</f>
        <v>asymmetrie</v>
      </c>
    </row>
    <row r="1369">
      <c r="A1369" s="3" t="s">
        <v>1369</v>
      </c>
      <c r="B1369" s="4" t="str">
        <f>IFERROR(__xludf.DUMMYFUNCTION("GOOGLETRANSLATE(A1369,""tr"",""nl"")"),"theoretisch")</f>
        <v>theoretisch</v>
      </c>
    </row>
    <row r="1370">
      <c r="A1370" s="3" t="s">
        <v>1370</v>
      </c>
      <c r="B1370" s="4" t="str">
        <f>IFERROR(__xludf.DUMMYFUNCTION("GOOGLETRANSLATE(A1370,""tr"",""nl"")"),"multiplex")</f>
        <v>multiplex</v>
      </c>
    </row>
    <row r="1371">
      <c r="A1371" s="3" t="s">
        <v>1371</v>
      </c>
      <c r="B1371" s="4" t="str">
        <f>IFERROR(__xludf.DUMMYFUNCTION("GOOGLETRANSLATE(A1371,""tr"",""nl"")"),"normaal")</f>
        <v>normaal</v>
      </c>
    </row>
    <row r="1372">
      <c r="A1372" s="3" t="s">
        <v>1372</v>
      </c>
      <c r="B1372" s="4" t="str">
        <f>IFERROR(__xludf.DUMMYFUNCTION("GOOGLETRANSLATE(A1372,""tr"",""nl"")"),"totaal")</f>
        <v>totaal</v>
      </c>
    </row>
    <row r="1373">
      <c r="A1373" s="3" t="s">
        <v>1373</v>
      </c>
      <c r="B1373" s="4" t="str">
        <f>IFERROR(__xludf.DUMMYFUNCTION("GOOGLETRANSLATE(A1373,""tr"",""nl"")"),"banaal")</f>
        <v>banaal</v>
      </c>
    </row>
    <row r="1374">
      <c r="A1374" s="3" t="s">
        <v>1374</v>
      </c>
      <c r="B1374" s="4" t="str">
        <f>IFERROR(__xludf.DUMMYFUNCTION("GOOGLETRANSLATE(A1374,""tr"",""nl"")"),"handbal")</f>
        <v>handbal</v>
      </c>
    </row>
    <row r="1375">
      <c r="A1375" s="3" t="s">
        <v>1375</v>
      </c>
      <c r="B1375" s="4" t="str">
        <f>IFERROR(__xludf.DUMMYFUNCTION("GOOGLETRANSLATE(A1375,""tr"",""nl"")"),"pakking")</f>
        <v>pakking</v>
      </c>
    </row>
    <row r="1376">
      <c r="A1376" s="3" t="s">
        <v>1376</v>
      </c>
      <c r="B1376" s="4" t="str">
        <f>IFERROR(__xludf.DUMMYFUNCTION("GOOGLETRANSLATE(A1376,""tr"",""nl"")"),"schetsen")</f>
        <v>schetsen</v>
      </c>
    </row>
    <row r="1377">
      <c r="A1377" s="3" t="s">
        <v>1377</v>
      </c>
      <c r="B1377" s="4" t="str">
        <f>IFERROR(__xludf.DUMMYFUNCTION("GOOGLETRANSLATE(A1377,""tr"",""nl"")"),"kopiëren")</f>
        <v>kopiëren</v>
      </c>
    </row>
    <row r="1378">
      <c r="A1378" s="3" t="s">
        <v>1378</v>
      </c>
      <c r="B1378" s="4" t="str">
        <f>IFERROR(__xludf.DUMMYFUNCTION("GOOGLETRANSLATE(A1378,""tr"",""nl"")"),"vaas")</f>
        <v>vaas</v>
      </c>
    </row>
    <row r="1379">
      <c r="A1379" s="3" t="s">
        <v>1379</v>
      </c>
      <c r="B1379" s="4" t="str">
        <f>IFERROR(__xludf.DUMMYFUNCTION("GOOGLETRANSLATE(A1379,""tr"",""nl"")"),"werkelijk")</f>
        <v>werkelijk</v>
      </c>
    </row>
    <row r="1380">
      <c r="A1380" s="3" t="s">
        <v>1380</v>
      </c>
      <c r="B1380" s="4" t="str">
        <f>IFERROR(__xludf.DUMMYFUNCTION("GOOGLETRANSLATE(A1380,""tr"",""nl"")"),"gallon")</f>
        <v>gallon</v>
      </c>
    </row>
    <row r="1381">
      <c r="A1381" s="3" t="s">
        <v>1381</v>
      </c>
      <c r="B1381" s="4" t="str">
        <f>IFERROR(__xludf.DUMMYFUNCTION("GOOGLETRANSLATE(A1381,""tr"",""nl"")"),"gebouwd -in")</f>
        <v>gebouwd -in</v>
      </c>
    </row>
    <row r="1382">
      <c r="A1382" s="3" t="s">
        <v>1382</v>
      </c>
      <c r="B1382" s="4" t="str">
        <f>IFERROR(__xludf.DUMMYFUNCTION("GOOGLETRANSLATE(A1382,""tr"",""nl"")"),"cliché")</f>
        <v>cliché</v>
      </c>
    </row>
    <row r="1383">
      <c r="A1383" s="3" t="s">
        <v>1383</v>
      </c>
      <c r="B1383" s="4" t="str">
        <f>IFERROR(__xludf.DUMMYFUNCTION("GOOGLETRANSLATE(A1383,""tr"",""nl"")"),"geconcentreerd")</f>
        <v>geconcentreerd</v>
      </c>
    </row>
    <row r="1384">
      <c r="A1384" s="3" t="s">
        <v>1384</v>
      </c>
      <c r="B1384" s="4" t="str">
        <f>IFERROR(__xludf.DUMMYFUNCTION("GOOGLETRANSLATE(A1384,""tr"",""nl"")"),"zweer")</f>
        <v>zweer</v>
      </c>
    </row>
    <row r="1385">
      <c r="A1385" s="3" t="s">
        <v>1385</v>
      </c>
      <c r="B1385" s="4" t="str">
        <f>IFERROR(__xludf.DUMMYFUNCTION("GOOGLETRANSLATE(A1385,""tr"",""nl"")"),"tyfoon")</f>
        <v>tyfoon</v>
      </c>
    </row>
    <row r="1386">
      <c r="A1386" s="3" t="s">
        <v>1386</v>
      </c>
      <c r="B1386" s="4" t="str">
        <f>IFERROR(__xludf.DUMMYFUNCTION("GOOGLETRANSLATE(A1386,""tr"",""nl"")"),"vertrouwen")</f>
        <v>vertrouwen</v>
      </c>
    </row>
    <row r="1387">
      <c r="A1387" s="3" t="s">
        <v>1387</v>
      </c>
      <c r="B1387" s="4" t="str">
        <f>IFERROR(__xludf.DUMMYFUNCTION("GOOGLETRANSLATE(A1387,""tr"",""nl"")"),"brunch")</f>
        <v>brunch</v>
      </c>
    </row>
    <row r="1388">
      <c r="A1388" s="3" t="s">
        <v>1388</v>
      </c>
      <c r="B1388" s="4" t="str">
        <f>IFERROR(__xludf.DUMMYFUNCTION("GOOGLETRANSLATE(A1388,""tr"",""nl"")"),"zuurstof")</f>
        <v>zuurstof</v>
      </c>
    </row>
    <row r="1389">
      <c r="A1389" s="3" t="s">
        <v>1389</v>
      </c>
      <c r="B1389" s="4" t="str">
        <f>IFERROR(__xludf.DUMMYFUNCTION("GOOGLETRANSLATE(A1389,""tr"",""nl"")"),"garage")</f>
        <v>garage</v>
      </c>
    </row>
    <row r="1390">
      <c r="A1390" s="3" t="s">
        <v>1390</v>
      </c>
      <c r="B1390" s="4" t="str">
        <f>IFERROR(__xludf.DUMMYFUNCTION("GOOGLETRANSLATE(A1390,""tr"",""nl"")"),"basketbal")</f>
        <v>basketbal</v>
      </c>
    </row>
    <row r="1391">
      <c r="A1391" s="3" t="s">
        <v>1391</v>
      </c>
      <c r="B1391" s="4" t="str">
        <f>IFERROR(__xludf.DUMMYFUNCTION("GOOGLETRANSLATE(A1391,""tr"",""nl"")"),"huisdier")</f>
        <v>huisdier</v>
      </c>
    </row>
    <row r="1392">
      <c r="A1392" s="3" t="s">
        <v>1392</v>
      </c>
      <c r="B1392" s="4" t="str">
        <f>IFERROR(__xludf.DUMMYFUNCTION("GOOGLETRANSLATE(A1392,""tr"",""nl"")"),"map")</f>
        <v>map</v>
      </c>
    </row>
    <row r="1393">
      <c r="A1393" s="3" t="s">
        <v>1393</v>
      </c>
      <c r="B1393" s="4" t="str">
        <f>IFERROR(__xludf.DUMMYFUNCTION("GOOGLETRANSLATE(A1393,""tr"",""nl"")"),"tram-")</f>
        <v>tram-</v>
      </c>
    </row>
    <row r="1394">
      <c r="A1394" s="3" t="s">
        <v>1394</v>
      </c>
      <c r="B1394" s="4" t="str">
        <f>IFERROR(__xludf.DUMMYFUNCTION("GOOGLETRANSLATE(A1394,""tr"",""nl"")"),"avocado")</f>
        <v>avocado</v>
      </c>
    </row>
    <row r="1395">
      <c r="A1395" s="3" t="s">
        <v>1395</v>
      </c>
      <c r="B1395" s="4" t="str">
        <f>IFERROR(__xludf.DUMMYFUNCTION("GOOGLETRANSLATE(A1395,""tr"",""nl"")"),"boren")</f>
        <v>boren</v>
      </c>
    </row>
    <row r="1396">
      <c r="A1396" s="3" t="s">
        <v>1396</v>
      </c>
      <c r="B1396" s="4" t="str">
        <f>IFERROR(__xludf.DUMMYFUNCTION("GOOGLETRANSLATE(A1396,""tr"",""nl"")"),"boycot")</f>
        <v>boycot</v>
      </c>
    </row>
    <row r="1397">
      <c r="A1397" s="3" t="s">
        <v>1397</v>
      </c>
      <c r="B1397" s="4" t="str">
        <f>IFERROR(__xludf.DUMMYFUNCTION("GOOGLETRANSLATE(A1397,""tr"",""nl"")"),"wandelwagen")</f>
        <v>wandelwagen</v>
      </c>
    </row>
    <row r="1398">
      <c r="A1398" s="3" t="s">
        <v>1398</v>
      </c>
      <c r="B1398" s="4" t="str">
        <f>IFERROR(__xludf.DUMMYFUNCTION("GOOGLETRANSLATE(A1398,""tr"",""nl"")"),"amalgaam")</f>
        <v>amalgaam</v>
      </c>
    </row>
    <row r="1399">
      <c r="A1399" s="3" t="s">
        <v>1399</v>
      </c>
      <c r="B1399" s="4" t="str">
        <f>IFERROR(__xludf.DUMMYFUNCTION("GOOGLETRANSLATE(A1399,""tr"",""nl"")"),"liga")</f>
        <v>liga</v>
      </c>
    </row>
    <row r="1400">
      <c r="A1400" s="3" t="s">
        <v>1400</v>
      </c>
      <c r="B1400" s="4" t="str">
        <f>IFERROR(__xludf.DUMMYFUNCTION("GOOGLETRANSLATE(A1400,""tr"",""nl"")"),"geroosterd brood")</f>
        <v>geroosterd brood</v>
      </c>
    </row>
    <row r="1401">
      <c r="A1401" s="3" t="s">
        <v>1401</v>
      </c>
      <c r="B1401" s="4" t="str">
        <f>IFERROR(__xludf.DUMMYFUNCTION("GOOGLETRANSLATE(A1401,""tr"",""nl"")"),"geestelijk")</f>
        <v>geestelijk</v>
      </c>
    </row>
    <row r="1402">
      <c r="A1402" s="3" t="s">
        <v>1402</v>
      </c>
      <c r="B1402" s="4" t="str">
        <f>IFERROR(__xludf.DUMMYFUNCTION("GOOGLETRANSLATE(A1402,""tr"",""nl"")"),"sfeer")</f>
        <v>sfeer</v>
      </c>
    </row>
    <row r="1403">
      <c r="A1403" s="3" t="s">
        <v>1403</v>
      </c>
      <c r="B1403" s="4" t="str">
        <f>IFERROR(__xludf.DUMMYFUNCTION("GOOGLETRANSLATE(A1403,""tr"",""nl"")"),"detective")</f>
        <v>detective</v>
      </c>
    </row>
    <row r="1404">
      <c r="A1404" s="3" t="s">
        <v>1404</v>
      </c>
      <c r="B1404" s="4" t="str">
        <f>IFERROR(__xludf.DUMMYFUNCTION("GOOGLETRANSLATE(A1404,""tr"",""nl"")"),"landingsbaan")</f>
        <v>landingsbaan</v>
      </c>
    </row>
    <row r="1405">
      <c r="A1405" s="3" t="s">
        <v>1405</v>
      </c>
      <c r="B1405" s="4" t="str">
        <f>IFERROR(__xludf.DUMMYFUNCTION("GOOGLETRANSLATE(A1405,""tr"",""nl"")"),"ontvangst")</f>
        <v>ontvangst</v>
      </c>
    </row>
    <row r="1406">
      <c r="A1406" s="3" t="s">
        <v>1406</v>
      </c>
      <c r="B1406" s="4" t="str">
        <f>IFERROR(__xludf.DUMMYFUNCTION("GOOGLETRANSLATE(A1406,""tr"",""nl"")"),"broche")</f>
        <v>broche</v>
      </c>
    </row>
    <row r="1407">
      <c r="A1407" s="3" t="s">
        <v>1407</v>
      </c>
      <c r="B1407" s="4" t="str">
        <f>IFERROR(__xludf.DUMMYFUNCTION("GOOGLETRANSLATE(A1407,""tr"",""nl"")"),"denim")</f>
        <v>denim</v>
      </c>
    </row>
    <row r="1408">
      <c r="A1408" s="3" t="s">
        <v>1408</v>
      </c>
      <c r="B1408" s="4" t="str">
        <f>IFERROR(__xludf.DUMMYFUNCTION("GOOGLETRANSLATE(A1408,""tr"",""nl"")"),"kanarie")</f>
        <v>kanarie</v>
      </c>
    </row>
    <row r="1409">
      <c r="A1409" s="3" t="s">
        <v>1409</v>
      </c>
      <c r="B1409" s="4" t="str">
        <f>IFERROR(__xludf.DUMMYFUNCTION("GOOGLETRANSLATE(A1409,""tr"",""nl"")"),"Januari")</f>
        <v>Januari</v>
      </c>
    </row>
    <row r="1410">
      <c r="A1410" s="3" t="s">
        <v>1410</v>
      </c>
      <c r="B1410" s="4" t="str">
        <f>IFERROR(__xludf.DUMMYFUNCTION("GOOGLETRANSLATE(A1410,""tr"",""nl"")"),"zakken")</f>
        <v>zakken</v>
      </c>
    </row>
    <row r="1411">
      <c r="A1411" s="3" t="s">
        <v>1411</v>
      </c>
      <c r="B1411" s="4" t="str">
        <f>IFERROR(__xludf.DUMMYFUNCTION("GOOGLETRANSLATE(A1411,""tr"",""nl"")"),"fotogeniek")</f>
        <v>fotogeniek</v>
      </c>
    </row>
    <row r="1412">
      <c r="A1412" s="3" t="s">
        <v>1412</v>
      </c>
      <c r="B1412" s="4" t="str">
        <f>IFERROR(__xludf.DUMMYFUNCTION("GOOGLETRANSLATE(A1412,""tr"",""nl"")"),"astrologisch")</f>
        <v>astrologisch</v>
      </c>
    </row>
    <row r="1413">
      <c r="A1413" s="3" t="s">
        <v>1413</v>
      </c>
      <c r="B1413" s="4" t="str">
        <f>IFERROR(__xludf.DUMMYFUNCTION("GOOGLETRANSLATE(A1413,""tr"",""nl"")"),"Fijn")</f>
        <v>Fijn</v>
      </c>
    </row>
    <row r="1414">
      <c r="A1414" s="3" t="s">
        <v>1414</v>
      </c>
      <c r="B1414" s="4" t="str">
        <f>IFERROR(__xludf.DUMMYFUNCTION("GOOGLETRANSLATE(A1414,""tr"",""nl"")"),"tegel")</f>
        <v>tegel</v>
      </c>
    </row>
    <row r="1415">
      <c r="A1415" s="3" t="s">
        <v>1415</v>
      </c>
      <c r="B1415" s="4" t="str">
        <f>IFERROR(__xludf.DUMMYFUNCTION("GOOGLETRANSLATE(A1415,""tr"",""nl"")"),"medisch")</f>
        <v>medisch</v>
      </c>
    </row>
    <row r="1416">
      <c r="A1416" s="3" t="s">
        <v>1416</v>
      </c>
      <c r="B1416" s="4" t="str">
        <f>IFERROR(__xludf.DUMMYFUNCTION("GOOGLETRANSLATE(A1416,""tr"",""nl"")"),"Serre")</f>
        <v>Serre</v>
      </c>
    </row>
    <row r="1417">
      <c r="A1417" s="3" t="s">
        <v>1417</v>
      </c>
      <c r="B1417" s="4" t="str">
        <f>IFERROR(__xludf.DUMMYFUNCTION("GOOGLETRANSLATE(A1417,""tr"",""nl"")"),"nasynchronisatie")</f>
        <v>nasynchronisatie</v>
      </c>
    </row>
    <row r="1418">
      <c r="A1418" s="3" t="s">
        <v>1418</v>
      </c>
      <c r="B1418" s="4" t="str">
        <f>IFERROR(__xludf.DUMMYFUNCTION("GOOGLETRANSLATE(A1418,""tr"",""nl"")"),"compressor")</f>
        <v>compressor</v>
      </c>
    </row>
    <row r="1419">
      <c r="A1419" s="3" t="s">
        <v>1419</v>
      </c>
      <c r="B1419" s="4" t="str">
        <f>IFERROR(__xludf.DUMMYFUNCTION("GOOGLETRANSLATE(A1419,""tr"",""nl"")"),"circulaire")</f>
        <v>circulaire</v>
      </c>
    </row>
    <row r="1420">
      <c r="A1420" s="3" t="s">
        <v>1420</v>
      </c>
      <c r="B1420" s="4" t="str">
        <f>IFERROR(__xludf.DUMMYFUNCTION("GOOGLETRANSLATE(A1420,""tr"",""nl"")"),"stereo")</f>
        <v>stereo</v>
      </c>
    </row>
    <row r="1421">
      <c r="A1421" s="3" t="s">
        <v>1421</v>
      </c>
      <c r="B1421" s="4" t="str">
        <f>IFERROR(__xludf.DUMMYFUNCTION("GOOGLETRANSLATE(A1421,""tr"",""nl"")"),"workshop")</f>
        <v>workshop</v>
      </c>
    </row>
    <row r="1422">
      <c r="A1422" s="3" t="s">
        <v>1422</v>
      </c>
      <c r="B1422" s="4" t="str">
        <f>IFERROR(__xludf.DUMMYFUNCTION("GOOGLETRANSLATE(A1422,""tr"",""nl"")"),"dialoog")</f>
        <v>dialoog</v>
      </c>
    </row>
    <row r="1423">
      <c r="A1423" s="3" t="s">
        <v>1423</v>
      </c>
      <c r="B1423" s="4" t="str">
        <f>IFERROR(__xludf.DUMMYFUNCTION("GOOGLETRANSLATE(A1423,""tr"",""nl"")"),"model-")</f>
        <v>model-</v>
      </c>
    </row>
    <row r="1424">
      <c r="A1424" s="3" t="s">
        <v>1424</v>
      </c>
      <c r="B1424" s="4" t="str">
        <f>IFERROR(__xludf.DUMMYFUNCTION("GOOGLETRANSLATE(A1424,""tr"",""nl"")"),"voorraad")</f>
        <v>voorraad</v>
      </c>
    </row>
    <row r="1425">
      <c r="A1425" s="3" t="s">
        <v>1425</v>
      </c>
      <c r="B1425" s="4" t="str">
        <f>IFERROR(__xludf.DUMMYFUNCTION("GOOGLETRANSLATE(A1425,""tr"",""nl"")"),"literatuur")</f>
        <v>literatuur</v>
      </c>
    </row>
    <row r="1426">
      <c r="A1426" s="3" t="s">
        <v>1426</v>
      </c>
      <c r="B1426" s="4" t="str">
        <f>IFERROR(__xludf.DUMMYFUNCTION("GOOGLETRANSLATE(A1426,""tr"",""nl"")"),"sticker")</f>
        <v>sticker</v>
      </c>
    </row>
    <row r="1427">
      <c r="A1427" s="3" t="s">
        <v>1427</v>
      </c>
      <c r="B1427" s="4" t="str">
        <f>IFERROR(__xludf.DUMMYFUNCTION("GOOGLETRANSLATE(A1427,""tr"",""nl"")"),"ontsteking")</f>
        <v>ontsteking</v>
      </c>
    </row>
    <row r="1428">
      <c r="A1428" s="3" t="s">
        <v>1428</v>
      </c>
      <c r="B1428" s="4" t="str">
        <f>IFERROR(__xludf.DUMMYFUNCTION("GOOGLETRANSLATE(A1428,""tr"",""nl"")"),"contract")</f>
        <v>contract</v>
      </c>
    </row>
    <row r="1429">
      <c r="A1429" s="3" t="s">
        <v>1429</v>
      </c>
      <c r="B1429" s="4" t="str">
        <f>IFERROR(__xludf.DUMMYFUNCTION("GOOGLETRANSLATE(A1429,""tr"",""nl"")"),"fifti fifti")</f>
        <v>fifti fifti</v>
      </c>
    </row>
    <row r="1430">
      <c r="A1430" s="3" t="s">
        <v>1430</v>
      </c>
      <c r="B1430" s="4" t="str">
        <f>IFERROR(__xludf.DUMMYFUNCTION("GOOGLETRANSLATE(A1430,""tr"",""nl"")"),"haken")</f>
        <v>haken</v>
      </c>
    </row>
    <row r="1431">
      <c r="A1431" s="3" t="s">
        <v>1431</v>
      </c>
      <c r="B1431" s="4" t="str">
        <f>IFERROR(__xludf.DUMMYFUNCTION("GOOGLETRANSLATE(A1431,""tr"",""nl"")"),"expertise")</f>
        <v>expertise</v>
      </c>
    </row>
    <row r="1432">
      <c r="A1432" s="3" t="s">
        <v>1432</v>
      </c>
      <c r="B1432" s="4" t="str">
        <f>IFERROR(__xludf.DUMMYFUNCTION("GOOGLETRANSLATE(A1432,""tr"",""nl"")"),"Rektifiye")</f>
        <v>Rektifiye</v>
      </c>
    </row>
    <row r="1433">
      <c r="A1433" s="3" t="s">
        <v>1433</v>
      </c>
      <c r="B1433" s="4" t="str">
        <f>IFERROR(__xludf.DUMMYFUNCTION("GOOGLETRANSLATE(A1433,""tr"",""nl"")"),"detector")</f>
        <v>detector</v>
      </c>
    </row>
    <row r="1434">
      <c r="A1434" s="3" t="s">
        <v>1434</v>
      </c>
      <c r="B1434" s="4" t="str">
        <f>IFERROR(__xludf.DUMMYFUNCTION("GOOGLETRANSLATE(A1434,""tr"",""nl"")"),"pompelmoes")</f>
        <v>pompelmoes</v>
      </c>
    </row>
    <row r="1435">
      <c r="A1435" s="3" t="s">
        <v>1435</v>
      </c>
      <c r="B1435" s="4" t="str">
        <f>IFERROR(__xludf.DUMMYFUNCTION("GOOGLETRANSLATE(A1435,""tr"",""nl"")"),"show")</f>
        <v>show</v>
      </c>
    </row>
    <row r="1436">
      <c r="A1436" s="3" t="s">
        <v>1436</v>
      </c>
      <c r="B1436" s="4" t="str">
        <f>IFERROR(__xludf.DUMMYFUNCTION("GOOGLETRANSLATE(A1436,""tr"",""nl"")"),"balkon")</f>
        <v>balkon</v>
      </c>
    </row>
    <row r="1437">
      <c r="A1437" s="3" t="s">
        <v>1437</v>
      </c>
      <c r="B1437" s="4" t="str">
        <f>IFERROR(__xludf.DUMMYFUNCTION("GOOGLETRANSLATE(A1437,""tr"",""nl"")"),"Gladiator")</f>
        <v>Gladiator</v>
      </c>
    </row>
    <row r="1438">
      <c r="A1438" s="3" t="s">
        <v>1438</v>
      </c>
      <c r="B1438" s="4" t="str">
        <f>IFERROR(__xludf.DUMMYFUNCTION("GOOGLETRANSLATE(A1438,""tr"",""nl"")"),"conferentie")</f>
        <v>conferentie</v>
      </c>
    </row>
    <row r="1439">
      <c r="A1439" s="3" t="s">
        <v>1439</v>
      </c>
      <c r="B1439" s="4" t="str">
        <f>IFERROR(__xludf.DUMMYFUNCTION("GOOGLETRANSLATE(A1439,""tr"",""nl"")"),"hydraulisch")</f>
        <v>hydraulisch</v>
      </c>
    </row>
    <row r="1440">
      <c r="A1440" s="3" t="s">
        <v>1440</v>
      </c>
      <c r="B1440" s="4" t="str">
        <f>IFERROR(__xludf.DUMMYFUNCTION("GOOGLETRANSLATE(A1440,""tr"",""nl"")"),"meridiaan")</f>
        <v>meridiaan</v>
      </c>
    </row>
    <row r="1441">
      <c r="A1441" s="3" t="s">
        <v>1441</v>
      </c>
      <c r="B1441" s="4" t="str">
        <f>IFERROR(__xludf.DUMMYFUNCTION("GOOGLETRANSLATE(A1441,""tr"",""nl"")"),"patroon")</f>
        <v>patroon</v>
      </c>
    </row>
    <row r="1442">
      <c r="A1442" s="3" t="s">
        <v>1442</v>
      </c>
      <c r="B1442" s="4" t="str">
        <f>IFERROR(__xludf.DUMMYFUNCTION("GOOGLETRANSLATE(A1442,""tr"",""nl"")"),"object")</f>
        <v>object</v>
      </c>
    </row>
    <row r="1443">
      <c r="A1443" s="3" t="s">
        <v>1443</v>
      </c>
      <c r="B1443" s="4" t="str">
        <f>IFERROR(__xludf.DUMMYFUNCTION("GOOGLETRANSLATE(A1443,""tr"",""nl"")"),"protest")</f>
        <v>protest</v>
      </c>
    </row>
    <row r="1444">
      <c r="A1444" s="3" t="s">
        <v>1444</v>
      </c>
      <c r="B1444" s="4" t="str">
        <f>IFERROR(__xludf.DUMMYFUNCTION("GOOGLETRANSLATE(A1444,""tr"",""nl"")"),"laptop")</f>
        <v>laptop</v>
      </c>
    </row>
    <row r="1445">
      <c r="A1445" s="3" t="s">
        <v>1445</v>
      </c>
      <c r="B1445" s="4" t="str">
        <f>IFERROR(__xludf.DUMMYFUNCTION("GOOGLETRANSLATE(A1445,""tr"",""nl"")"),"controle")</f>
        <v>controle</v>
      </c>
    </row>
    <row r="1446">
      <c r="A1446" s="3" t="s">
        <v>1446</v>
      </c>
      <c r="B1446" s="4" t="str">
        <f>IFERROR(__xludf.DUMMYFUNCTION("GOOGLETRANSLATE(A1446,""tr"",""nl"")"),"extra")</f>
        <v>extra</v>
      </c>
    </row>
    <row r="1447">
      <c r="A1447" s="3" t="s">
        <v>1447</v>
      </c>
      <c r="B1447" s="4" t="str">
        <f>IFERROR(__xludf.DUMMYFUNCTION("GOOGLETRANSLATE(A1447,""tr"",""nl"")"),"combinatie")</f>
        <v>combinatie</v>
      </c>
    </row>
    <row r="1448">
      <c r="A1448" s="3" t="s">
        <v>1448</v>
      </c>
      <c r="B1448" s="4" t="str">
        <f>IFERROR(__xludf.DUMMYFUNCTION("GOOGLETRANSLATE(A1448,""tr"",""nl"")"),"appendicitis")</f>
        <v>appendicitis</v>
      </c>
    </row>
    <row r="1449">
      <c r="A1449" s="3" t="s">
        <v>1449</v>
      </c>
      <c r="B1449" s="4" t="str">
        <f>IFERROR(__xludf.DUMMYFUNCTION("GOOGLETRANSLATE(A1449,""tr"",""nl"")"),"turbo-")</f>
        <v>turbo-</v>
      </c>
    </row>
    <row r="1450">
      <c r="A1450" s="3" t="s">
        <v>1450</v>
      </c>
      <c r="B1450" s="4" t="str">
        <f>IFERROR(__xludf.DUMMYFUNCTION("GOOGLETRANSLATE(A1450,""tr"",""nl"")"),"selector")</f>
        <v>selector</v>
      </c>
    </row>
    <row r="1451">
      <c r="A1451" s="3" t="s">
        <v>1451</v>
      </c>
      <c r="B1451" s="4" t="str">
        <f>IFERROR(__xludf.DUMMYFUNCTION("GOOGLETRANSLATE(A1451,""tr"",""nl"")"),"modem")</f>
        <v>modem</v>
      </c>
    </row>
    <row r="1452">
      <c r="A1452" s="3" t="s">
        <v>1452</v>
      </c>
      <c r="B1452" s="4" t="str">
        <f>IFERROR(__xludf.DUMMYFUNCTION("GOOGLETRANSLATE(A1452,""tr"",""nl"")"),"tillen")</f>
        <v>tillen</v>
      </c>
    </row>
    <row r="1453">
      <c r="A1453" s="3" t="s">
        <v>1453</v>
      </c>
      <c r="B1453" s="4" t="str">
        <f>IFERROR(__xludf.DUMMYFUNCTION("GOOGLETRANSLATE(A1453,""tr"",""nl"")"),"optioneel")</f>
        <v>optioneel</v>
      </c>
    </row>
    <row r="1454">
      <c r="A1454" s="3" t="s">
        <v>1454</v>
      </c>
      <c r="B1454" s="4" t="str">
        <f>IFERROR(__xludf.DUMMYFUNCTION("GOOGLETRANSLATE(A1454,""tr"",""nl"")"),"chroom")</f>
        <v>chroom</v>
      </c>
    </row>
    <row r="1455">
      <c r="A1455" s="3" t="s">
        <v>1455</v>
      </c>
      <c r="B1455" s="4" t="str">
        <f>IFERROR(__xludf.DUMMYFUNCTION("GOOGLETRANSLATE(A1455,""tr"",""nl"")"),"voorgerecht")</f>
        <v>voorgerecht</v>
      </c>
    </row>
    <row r="1456">
      <c r="A1456" s="3" t="s">
        <v>1456</v>
      </c>
      <c r="B1456" s="4" t="str">
        <f>IFERROR(__xludf.DUMMYFUNCTION("GOOGLETRANSLATE(A1456,""tr"",""nl"")"),"bieden")</f>
        <v>bieden</v>
      </c>
    </row>
    <row r="1457">
      <c r="A1457" s="3" t="s">
        <v>1457</v>
      </c>
      <c r="B1457" s="4" t="str">
        <f>IFERROR(__xludf.DUMMYFUNCTION("GOOGLETRANSLATE(A1457,""tr"",""nl"")"),"saxofoon")</f>
        <v>saxofoon</v>
      </c>
    </row>
    <row r="1458">
      <c r="A1458" s="3" t="s">
        <v>1458</v>
      </c>
      <c r="B1458" s="4" t="str">
        <f>IFERROR(__xludf.DUMMYFUNCTION("GOOGLETRANSLATE(A1458,""tr"",""nl"")"),"brochure")</f>
        <v>brochure</v>
      </c>
    </row>
    <row r="1459">
      <c r="A1459" s="3" t="s">
        <v>1459</v>
      </c>
      <c r="B1459" s="4" t="str">
        <f>IFERROR(__xludf.DUMMYFUNCTION("GOOGLETRANSLATE(A1459,""tr"",""nl"")"),"visie")</f>
        <v>visie</v>
      </c>
    </row>
    <row r="1460">
      <c r="A1460" s="3" t="s">
        <v>1460</v>
      </c>
      <c r="B1460" s="4" t="str">
        <f>IFERROR(__xludf.DUMMYFUNCTION("GOOGLETRANSLATE(A1460,""tr"",""nl"")"),"dossier")</f>
        <v>dossier</v>
      </c>
    </row>
    <row r="1461">
      <c r="A1461" s="3" t="s">
        <v>1461</v>
      </c>
      <c r="B1461" s="4" t="str">
        <f>IFERROR(__xludf.DUMMYFUNCTION("GOOGLETRANSLATE(A1461,""tr"",""nl"")"),"multimedia")</f>
        <v>multimedia</v>
      </c>
    </row>
    <row r="1462">
      <c r="A1462" s="3" t="s">
        <v>1462</v>
      </c>
      <c r="B1462" s="4" t="str">
        <f>IFERROR(__xludf.DUMMYFUNCTION("GOOGLETRANSLATE(A1462,""tr"",""nl"")"),"ideaal")</f>
        <v>ideaal</v>
      </c>
    </row>
    <row r="1463">
      <c r="A1463" s="3" t="s">
        <v>1463</v>
      </c>
      <c r="B1463" s="4" t="str">
        <f>IFERROR(__xludf.DUMMYFUNCTION("GOOGLETRANSLATE(A1463,""tr"",""nl"")"),"lampenkap")</f>
        <v>lampenkap</v>
      </c>
    </row>
    <row r="1464">
      <c r="A1464" s="3" t="s">
        <v>1464</v>
      </c>
      <c r="B1464" s="4" t="str">
        <f>IFERROR(__xludf.DUMMYFUNCTION("GOOGLETRANSLATE(A1464,""tr"",""nl"")"),"rally")</f>
        <v>rally</v>
      </c>
    </row>
    <row r="1465">
      <c r="A1465" s="3" t="s">
        <v>1465</v>
      </c>
      <c r="B1465" s="4" t="str">
        <f>IFERROR(__xludf.DUMMYFUNCTION("GOOGLETRANSLATE(A1465,""tr"",""nl"")"),"anion")</f>
        <v>anion</v>
      </c>
    </row>
    <row r="1466">
      <c r="A1466" s="3" t="s">
        <v>1466</v>
      </c>
      <c r="B1466" s="4" t="str">
        <f>IFERROR(__xludf.DUMMYFUNCTION("GOOGLETRANSLATE(A1466,""tr"",""nl"")"),"archeologie")</f>
        <v>archeologie</v>
      </c>
    </row>
    <row r="1467">
      <c r="A1467" s="3" t="s">
        <v>1467</v>
      </c>
      <c r="B1467" s="4" t="str">
        <f>IFERROR(__xludf.DUMMYFUNCTION("GOOGLETRANSLATE(A1467,""tr"",""nl"")"),"fermante")</f>
        <v>fermante</v>
      </c>
    </row>
    <row r="1468">
      <c r="A1468" s="3" t="s">
        <v>1468</v>
      </c>
      <c r="B1468" s="4" t="str">
        <f>IFERROR(__xludf.DUMMYFUNCTION("GOOGLETRANSLATE(A1468,""tr"",""nl"")"),"wiskunde")</f>
        <v>wiskunde</v>
      </c>
    </row>
    <row r="1469">
      <c r="A1469" s="3" t="s">
        <v>1469</v>
      </c>
      <c r="B1469" s="4" t="str">
        <f>IFERROR(__xludf.DUMMYFUNCTION("GOOGLETRANSLATE(A1469,""tr"",""nl"")"),"imperiaal")</f>
        <v>imperiaal</v>
      </c>
    </row>
    <row r="1470">
      <c r="A1470" s="3" t="s">
        <v>1470</v>
      </c>
      <c r="B1470" s="4" t="str">
        <f>IFERROR(__xludf.DUMMYFUNCTION("GOOGLETRANSLATE(A1470,""tr"",""nl"")"),"Turks")</f>
        <v>Turks</v>
      </c>
    </row>
    <row r="1471">
      <c r="A1471" s="3" t="s">
        <v>1471</v>
      </c>
      <c r="B1471" s="4" t="str">
        <f>IFERROR(__xludf.DUMMYFUNCTION("GOOGLETRANSLATE(A1471,""tr"",""nl"")"),"lava")</f>
        <v>lava</v>
      </c>
    </row>
    <row r="1472">
      <c r="A1472" s="3" t="s">
        <v>1472</v>
      </c>
      <c r="B1472" s="4" t="str">
        <f>IFERROR(__xludf.DUMMYFUNCTION("GOOGLETRANSLATE(A1472,""tr"",""nl"")"),"modernisme")</f>
        <v>modernisme</v>
      </c>
    </row>
    <row r="1473">
      <c r="A1473" s="3" t="s">
        <v>1473</v>
      </c>
      <c r="B1473" s="4" t="str">
        <f>IFERROR(__xludf.DUMMYFUNCTION("GOOGLETRANSLATE(A1473,""tr"",""nl"")"),"spits")</f>
        <v>spits</v>
      </c>
    </row>
    <row r="1474">
      <c r="A1474" s="3" t="s">
        <v>1474</v>
      </c>
      <c r="B1474" s="4" t="str">
        <f>IFERROR(__xludf.DUMMYFUNCTION("GOOGLETRANSLATE(A1474,""tr"",""nl"")"),"eliminatie")</f>
        <v>eliminatie</v>
      </c>
    </row>
    <row r="1475">
      <c r="A1475" s="3" t="s">
        <v>1475</v>
      </c>
      <c r="B1475" s="4" t="str">
        <f>IFERROR(__xludf.DUMMYFUNCTION("GOOGLETRANSLATE(A1475,""tr"",""nl"")"),"geconsolideerd")</f>
        <v>geconsolideerd</v>
      </c>
    </row>
    <row r="1476">
      <c r="A1476" s="3" t="s">
        <v>1476</v>
      </c>
      <c r="B1476" s="4" t="str">
        <f>IFERROR(__xludf.DUMMYFUNCTION("GOOGLETRANSLATE(A1476,""tr"",""nl"")"),"binding")</f>
        <v>binding</v>
      </c>
    </row>
    <row r="1477">
      <c r="A1477" s="3" t="s">
        <v>1477</v>
      </c>
      <c r="B1477" s="4" t="str">
        <f>IFERROR(__xludf.DUMMYFUNCTION("GOOGLETRANSLATE(A1477,""tr"",""nl"")"),"wasbak")</f>
        <v>wasbak</v>
      </c>
    </row>
    <row r="1478">
      <c r="A1478" s="3" t="s">
        <v>1478</v>
      </c>
      <c r="B1478" s="4" t="str">
        <f>IFERROR(__xludf.DUMMYFUNCTION("GOOGLETRANSLATE(A1478,""tr"",""nl"")"),"restaurant")</f>
        <v>restaurant</v>
      </c>
    </row>
    <row r="1479">
      <c r="A1479" s="3" t="s">
        <v>1479</v>
      </c>
      <c r="B1479" s="4" t="str">
        <f>IFERROR(__xludf.DUMMYFUNCTION("GOOGLETRANSLATE(A1479,""tr"",""nl"")"),"muziek")</f>
        <v>muziek</v>
      </c>
    </row>
    <row r="1480">
      <c r="A1480" s="3" t="s">
        <v>1480</v>
      </c>
      <c r="B1480" s="4" t="str">
        <f>IFERROR(__xludf.DUMMYFUNCTION("GOOGLETRANSLATE(A1480,""tr"",""nl"")"),"motorfiets")</f>
        <v>motorfiets</v>
      </c>
    </row>
    <row r="1481">
      <c r="A1481" s="3" t="s">
        <v>1481</v>
      </c>
      <c r="B1481" s="4" t="str">
        <f>IFERROR(__xludf.DUMMYFUNCTION("GOOGLETRANSLATE(A1481,""tr"",""nl"")"),"Zalm")</f>
        <v>Zalm</v>
      </c>
    </row>
    <row r="1482">
      <c r="A1482" s="3" t="s">
        <v>1482</v>
      </c>
      <c r="B1482" s="4" t="str">
        <f>IFERROR(__xludf.DUMMYFUNCTION("GOOGLETRANSLATE(A1482,""tr"",""nl"")"),"kantoor")</f>
        <v>kantoor</v>
      </c>
    </row>
    <row r="1483">
      <c r="A1483" s="3" t="s">
        <v>1483</v>
      </c>
      <c r="B1483" s="4" t="str">
        <f>IFERROR(__xludf.DUMMYFUNCTION("GOOGLETRANSLATE(A1483,""tr"",""nl"")"),"kristal")</f>
        <v>kristal</v>
      </c>
    </row>
    <row r="1484">
      <c r="A1484" s="3" t="s">
        <v>1484</v>
      </c>
      <c r="B1484" s="4" t="str">
        <f>IFERROR(__xludf.DUMMYFUNCTION("GOOGLETRANSLATE(A1484,""tr"",""nl"")"),"biopsie")</f>
        <v>biopsie</v>
      </c>
    </row>
    <row r="1485">
      <c r="A1485" s="3" t="s">
        <v>1485</v>
      </c>
      <c r="B1485" s="4" t="str">
        <f>IFERROR(__xludf.DUMMYFUNCTION("GOOGLETRANSLATE(A1485,""tr"",""nl"")"),"irrationeel")</f>
        <v>irrationeel</v>
      </c>
    </row>
    <row r="1486">
      <c r="A1486" s="3" t="s">
        <v>1486</v>
      </c>
      <c r="B1486" s="4" t="str">
        <f>IFERROR(__xludf.DUMMYFUNCTION("GOOGLETRANSLATE(A1486,""tr"",""nl"")"),"weigering")</f>
        <v>weigering</v>
      </c>
    </row>
    <row r="1487">
      <c r="A1487" s="3" t="s">
        <v>1487</v>
      </c>
      <c r="B1487" s="4" t="str">
        <f>IFERROR(__xludf.DUMMYFUNCTION("GOOGLETRANSLATE(A1487,""tr"",""nl"")"),"draak")</f>
        <v>draak</v>
      </c>
    </row>
    <row r="1488">
      <c r="A1488" s="3" t="s">
        <v>1488</v>
      </c>
      <c r="B1488" s="4" t="str">
        <f>IFERROR(__xludf.DUMMYFUNCTION("GOOGLETRANSLATE(A1488,""tr"",""nl"")"),"kast")</f>
        <v>kast</v>
      </c>
    </row>
    <row r="1489">
      <c r="A1489" s="3" t="s">
        <v>1489</v>
      </c>
      <c r="B1489" s="4" t="str">
        <f>IFERROR(__xludf.DUMMYFUNCTION("GOOGLETRANSLATE(A1489,""tr"",""nl"")"),"acryl")</f>
        <v>acryl</v>
      </c>
    </row>
    <row r="1490">
      <c r="A1490" s="3" t="s">
        <v>1490</v>
      </c>
      <c r="B1490" s="4" t="str">
        <f>IFERROR(__xludf.DUMMYFUNCTION("GOOGLETRANSLATE(A1490,""tr"",""nl"")"),"gendarme")</f>
        <v>gendarme</v>
      </c>
    </row>
    <row r="1491">
      <c r="A1491" s="3" t="s">
        <v>1491</v>
      </c>
      <c r="B1491" s="4" t="str">
        <f>IFERROR(__xludf.DUMMYFUNCTION("GOOGLETRANSLATE(A1491,""tr"",""nl"")"),"model-")</f>
        <v>model-</v>
      </c>
    </row>
    <row r="1492">
      <c r="A1492" s="3" t="s">
        <v>1492</v>
      </c>
      <c r="B1492" s="4" t="str">
        <f>IFERROR(__xludf.DUMMYFUNCTION("GOOGLETRANSLATE(A1492,""tr"",""nl"")"),"voorraad")</f>
        <v>voorraad</v>
      </c>
    </row>
    <row r="1493">
      <c r="A1493" s="3" t="s">
        <v>1493</v>
      </c>
      <c r="B1493" s="4" t="str">
        <f>IFERROR(__xludf.DUMMYFUNCTION("GOOGLETRANSLATE(A1493,""tr"",""nl"")"),"risico")</f>
        <v>risico</v>
      </c>
    </row>
    <row r="1494">
      <c r="A1494" s="3" t="s">
        <v>1494</v>
      </c>
      <c r="B1494" s="4" t="str">
        <f>IFERROR(__xludf.DUMMYFUNCTION("GOOGLETRANSLATE(A1494,""tr"",""nl"")"),"Kalantor")</f>
        <v>Kalantor</v>
      </c>
    </row>
    <row r="1495">
      <c r="A1495" s="3" t="s">
        <v>1495</v>
      </c>
      <c r="B1495" s="4" t="str">
        <f>IFERROR(__xludf.DUMMYFUNCTION("GOOGLETRANSLATE(A1495,""tr"",""nl"")"),"Janissary")</f>
        <v>Janissary</v>
      </c>
    </row>
    <row r="1496">
      <c r="A1496" s="3" t="s">
        <v>1496</v>
      </c>
      <c r="B1496" s="4" t="str">
        <f>IFERROR(__xludf.DUMMYFUNCTION("GOOGLETRANSLATE(A1496,""tr"",""nl"")"),"veto")</f>
        <v>veto</v>
      </c>
    </row>
    <row r="1497">
      <c r="A1497" s="3" t="s">
        <v>1497</v>
      </c>
      <c r="B1497" s="4" t="str">
        <f>IFERROR(__xludf.DUMMYFUNCTION("GOOGLETRANSLATE(A1497,""tr"",""nl"")"),"schuif")</f>
        <v>schuif</v>
      </c>
    </row>
    <row r="1498">
      <c r="A1498" s="3" t="s">
        <v>1498</v>
      </c>
      <c r="B1498" s="4" t="str">
        <f>IFERROR(__xludf.DUMMYFUNCTION("GOOGLETRANSLATE(A1498,""tr"",""nl"")"),"karamel")</f>
        <v>karamel</v>
      </c>
    </row>
    <row r="1499">
      <c r="A1499" s="3" t="s">
        <v>1499</v>
      </c>
      <c r="B1499" s="4" t="str">
        <f>IFERROR(__xludf.DUMMYFUNCTION("GOOGLETRANSLATE(A1499,""tr"",""nl"")"),"franchise")</f>
        <v>franchise</v>
      </c>
    </row>
    <row r="1500">
      <c r="A1500" s="3" t="s">
        <v>1500</v>
      </c>
      <c r="B1500" s="4" t="str">
        <f>IFERROR(__xludf.DUMMYFUNCTION("GOOGLETRANSLATE(A1500,""tr"",""nl"")"),"Latijns")</f>
        <v>Latijns</v>
      </c>
    </row>
    <row r="1501">
      <c r="A1501" s="3" t="s">
        <v>1501</v>
      </c>
      <c r="B1501" s="4" t="str">
        <f>IFERROR(__xludf.DUMMYFUNCTION("GOOGLETRANSLATE(A1501,""tr"",""nl"")"),"vervorming")</f>
        <v>vervorming</v>
      </c>
    </row>
    <row r="1502">
      <c r="A1502" s="3" t="s">
        <v>1502</v>
      </c>
      <c r="B1502" s="4" t="str">
        <f>IFERROR(__xludf.DUMMYFUNCTION("GOOGLETRANSLATE(A1502,""tr"",""nl"")"),"decibel")</f>
        <v>decibel</v>
      </c>
    </row>
    <row r="1503">
      <c r="A1503" s="3" t="s">
        <v>1503</v>
      </c>
      <c r="B1503" s="4" t="str">
        <f>IFERROR(__xludf.DUMMYFUNCTION("GOOGLETRANSLATE(A1503,""tr"",""nl"")"),"begroting")</f>
        <v>begroting</v>
      </c>
    </row>
    <row r="1504">
      <c r="A1504" s="3" t="s">
        <v>1504</v>
      </c>
      <c r="B1504" s="4" t="str">
        <f>IFERROR(__xludf.DUMMYFUNCTION("GOOGLETRANSLATE(A1504,""tr"",""nl"")"),"Duits")</f>
        <v>Duits</v>
      </c>
    </row>
    <row r="1505">
      <c r="A1505" s="3" t="s">
        <v>1505</v>
      </c>
      <c r="B1505" s="4" t="str">
        <f>IFERROR(__xludf.DUMMYFUNCTION("GOOGLETRANSLATE(A1505,""tr"",""nl"")"),"prestatie")</f>
        <v>prestatie</v>
      </c>
    </row>
    <row r="1506">
      <c r="A1506" s="3" t="s">
        <v>1506</v>
      </c>
      <c r="B1506" s="4" t="str">
        <f>IFERROR(__xludf.DUMMYFUNCTION("GOOGLETRANSLATE(A1506,""tr"",""nl"")"),"duet")</f>
        <v>duet</v>
      </c>
    </row>
    <row r="1507">
      <c r="A1507" s="3" t="s">
        <v>1507</v>
      </c>
      <c r="B1507" s="4" t="str">
        <f>IFERROR(__xludf.DUMMYFUNCTION("GOOGLETRANSLATE(A1507,""tr"",""nl"")"),"ballerina")</f>
        <v>ballerina</v>
      </c>
    </row>
    <row r="1508">
      <c r="A1508" s="3" t="s">
        <v>1508</v>
      </c>
      <c r="B1508" s="4" t="str">
        <f>IFERROR(__xludf.DUMMYFUNCTION("GOOGLETRANSLATE(A1508,""tr"",""nl"")"),"realisme")</f>
        <v>realisme</v>
      </c>
    </row>
    <row r="1509">
      <c r="A1509" s="3" t="s">
        <v>1509</v>
      </c>
      <c r="B1509" s="4" t="str">
        <f>IFERROR(__xludf.DUMMYFUNCTION("GOOGLETRANSLATE(A1509,""tr"",""nl"")"),"modus")</f>
        <v>modus</v>
      </c>
    </row>
    <row r="1510">
      <c r="A1510" s="3" t="s">
        <v>1510</v>
      </c>
      <c r="B1510" s="4" t="str">
        <f>IFERROR(__xludf.DUMMYFUNCTION("GOOGLETRANSLATE(A1510,""tr"",""nl"")"),"karamel")</f>
        <v>karamel</v>
      </c>
    </row>
    <row r="1511">
      <c r="A1511" s="3" t="s">
        <v>1511</v>
      </c>
      <c r="B1511" s="4" t="str">
        <f>IFERROR(__xludf.DUMMYFUNCTION("GOOGLETRANSLATE(A1511,""tr"",""nl"")"),"Blind")</f>
        <v>Blind</v>
      </c>
    </row>
    <row r="1512">
      <c r="A1512" s="3" t="s">
        <v>1512</v>
      </c>
      <c r="B1512" s="4" t="str">
        <f>IFERROR(__xludf.DUMMYFUNCTION("GOOGLETRANSLATE(A1512,""tr"",""nl"")"),"database")</f>
        <v>database</v>
      </c>
    </row>
    <row r="1513">
      <c r="A1513" s="3" t="s">
        <v>1513</v>
      </c>
      <c r="B1513" s="4" t="str">
        <f>IFERROR(__xludf.DUMMYFUNCTION("GOOGLETRANSLATE(A1513,""tr"",""nl"")"),"astroloog")</f>
        <v>astroloog</v>
      </c>
    </row>
    <row r="1514">
      <c r="A1514" s="3" t="s">
        <v>1514</v>
      </c>
      <c r="B1514" s="4" t="str">
        <f>IFERROR(__xludf.DUMMYFUNCTION("GOOGLETRANSLATE(A1514,""tr"",""nl"")"),"tuberculose")</f>
        <v>tuberculose</v>
      </c>
    </row>
    <row r="1515">
      <c r="A1515" s="3" t="s">
        <v>1515</v>
      </c>
      <c r="B1515" s="4" t="str">
        <f>IFERROR(__xludf.DUMMYFUNCTION("GOOGLETRANSLATE(A1515,""tr"",""nl"")"),"elektronisch")</f>
        <v>elektronisch</v>
      </c>
    </row>
    <row r="1516">
      <c r="A1516" s="3" t="s">
        <v>1516</v>
      </c>
      <c r="B1516" s="4" t="str">
        <f>IFERROR(__xludf.DUMMYFUNCTION("GOOGLETRANSLATE(A1516,""tr"",""nl"")"),"knal")</f>
        <v>knal</v>
      </c>
    </row>
    <row r="1517">
      <c r="A1517" s="3" t="s">
        <v>1517</v>
      </c>
      <c r="B1517" s="4" t="str">
        <f>IFERROR(__xludf.DUMMYFUNCTION("GOOGLETRANSLATE(A1517,""tr"",""nl"")"),"kermis")</f>
        <v>kermis</v>
      </c>
    </row>
    <row r="1518">
      <c r="A1518" s="3" t="s">
        <v>1518</v>
      </c>
      <c r="B1518" s="4" t="str">
        <f>IFERROR(__xludf.DUMMYFUNCTION("GOOGLETRANSLATE(A1518,""tr"",""nl"")"),"acacia")</f>
        <v>acacia</v>
      </c>
    </row>
    <row r="1519">
      <c r="A1519" s="3" t="s">
        <v>1519</v>
      </c>
      <c r="B1519" s="4" t="str">
        <f>IFERROR(__xludf.DUMMYFUNCTION("GOOGLETRANSLATE(A1519,""tr"",""nl"")"),"bewaker")</f>
        <v>bewaker</v>
      </c>
    </row>
    <row r="1520">
      <c r="A1520" s="3" t="s">
        <v>1520</v>
      </c>
      <c r="B1520" s="4" t="str">
        <f>IFERROR(__xludf.DUMMYFUNCTION("GOOGLETRANSLATE(A1520,""tr"",""nl"")"),"groep")</f>
        <v>groep</v>
      </c>
    </row>
    <row r="1521">
      <c r="A1521" s="3" t="s">
        <v>1521</v>
      </c>
      <c r="B1521" s="4" t="str">
        <f>IFERROR(__xludf.DUMMYFUNCTION("GOOGLETRANSLATE(A1521,""tr"",""nl"")"),"telepathie")</f>
        <v>telepathie</v>
      </c>
    </row>
    <row r="1522">
      <c r="A1522" s="3" t="s">
        <v>1522</v>
      </c>
      <c r="B1522" s="4" t="str">
        <f>IFERROR(__xludf.DUMMYFUNCTION("GOOGLETRANSLATE(A1522,""tr"",""nl"")"),"medaille")</f>
        <v>medaille</v>
      </c>
    </row>
    <row r="1523">
      <c r="A1523" s="3" t="s">
        <v>1523</v>
      </c>
      <c r="B1523" s="4" t="str">
        <f>IFERROR(__xludf.DUMMYFUNCTION("GOOGLETRANSLATE(A1523,""tr"",""nl"")"),"hypertensie")</f>
        <v>hypertensie</v>
      </c>
    </row>
    <row r="1524">
      <c r="A1524" s="3" t="s">
        <v>1524</v>
      </c>
      <c r="B1524" s="4" t="str">
        <f>IFERROR(__xludf.DUMMYFUNCTION("GOOGLETRANSLATE(A1524,""tr"",""nl"")"),"confetti")</f>
        <v>confetti</v>
      </c>
    </row>
    <row r="1525">
      <c r="A1525" s="3" t="s">
        <v>1525</v>
      </c>
      <c r="B1525" s="4" t="str">
        <f>IFERROR(__xludf.DUMMYFUNCTION("GOOGLETRANSLATE(A1525,""tr"",""nl"")"),"overeenstemming")</f>
        <v>overeenstemming</v>
      </c>
    </row>
    <row r="1526">
      <c r="A1526" s="3" t="s">
        <v>1526</v>
      </c>
      <c r="B1526" s="4" t="str">
        <f>IFERROR(__xludf.DUMMYFUNCTION("GOOGLETRANSLATE(A1526,""tr"",""nl"")"),"astigmatisme")</f>
        <v>astigmatisme</v>
      </c>
    </row>
    <row r="1527">
      <c r="A1527" s="3" t="s">
        <v>1527</v>
      </c>
      <c r="B1527" s="4" t="str">
        <f>IFERROR(__xludf.DUMMYFUNCTION("GOOGLETRANSLATE(A1527,""tr"",""nl"")"),"band")</f>
        <v>band</v>
      </c>
    </row>
    <row r="1528">
      <c r="A1528" s="3" t="s">
        <v>1528</v>
      </c>
      <c r="B1528" s="4" t="str">
        <f>IFERROR(__xludf.DUMMYFUNCTION("GOOGLETRANSLATE(A1528,""tr"",""nl"")"),"middelbare school")</f>
        <v>middelbare school</v>
      </c>
    </row>
    <row r="1529">
      <c r="A1529" s="3" t="s">
        <v>1529</v>
      </c>
      <c r="B1529" s="4" t="str">
        <f>IFERROR(__xludf.DUMMYFUNCTION("GOOGLETRANSLATE(A1529,""tr"",""nl"")"),"merk")</f>
        <v>merk</v>
      </c>
    </row>
    <row r="1530">
      <c r="A1530" s="3" t="s">
        <v>1530</v>
      </c>
      <c r="B1530" s="4" t="str">
        <f>IFERROR(__xludf.DUMMYFUNCTION("GOOGLETRANSLATE(A1530,""tr"",""nl"")"),"Grammatica")</f>
        <v>Grammatica</v>
      </c>
    </row>
    <row r="1531">
      <c r="A1531" s="3" t="s">
        <v>1531</v>
      </c>
      <c r="B1531" s="4" t="str">
        <f>IFERROR(__xludf.DUMMYFUNCTION("GOOGLETRANSLATE(A1531,""tr"",""nl"")"),"Celsjo")</f>
        <v>Celsjo</v>
      </c>
    </row>
    <row r="1532">
      <c r="A1532" s="3" t="s">
        <v>1532</v>
      </c>
      <c r="B1532" s="4" t="str">
        <f>IFERROR(__xludf.DUMMYFUNCTION("GOOGLETRANSLATE(A1532,""tr"",""nl"")"),"machine")</f>
        <v>machine</v>
      </c>
    </row>
    <row r="1533">
      <c r="A1533" s="3" t="s">
        <v>1533</v>
      </c>
      <c r="B1533" s="4" t="str">
        <f>IFERROR(__xludf.DUMMYFUNCTION("GOOGLETRANSLATE(A1533,""tr"",""nl"")"),"bizon")</f>
        <v>bizon</v>
      </c>
    </row>
    <row r="1534">
      <c r="A1534" s="3" t="s">
        <v>1534</v>
      </c>
      <c r="B1534" s="4" t="str">
        <f>IFERROR(__xludf.DUMMYFUNCTION("GOOGLETRANSLATE(A1534,""tr"",""nl"")"),"ultrasond")</f>
        <v>ultrasond</v>
      </c>
    </row>
    <row r="1535">
      <c r="A1535" s="3" t="s">
        <v>1535</v>
      </c>
      <c r="B1535" s="4" t="str">
        <f>IFERROR(__xludf.DUMMYFUNCTION("GOOGLETRANSLATE(A1535,""tr"",""nl"")"),"bureaucraat")</f>
        <v>bureaucraat</v>
      </c>
    </row>
    <row r="1536">
      <c r="A1536" s="3" t="s">
        <v>1536</v>
      </c>
      <c r="B1536" s="4" t="str">
        <f>IFERROR(__xludf.DUMMYFUNCTION("GOOGLETRANSLATE(A1536,""tr"",""nl"")"),"krant-")</f>
        <v>krant-</v>
      </c>
    </row>
    <row r="1537">
      <c r="A1537" s="3" t="s">
        <v>1537</v>
      </c>
      <c r="B1537" s="4" t="str">
        <f>IFERROR(__xludf.DUMMYFUNCTION("GOOGLETRANSLATE(A1537,""tr"",""nl"")"),"materiaal")</f>
        <v>materiaal</v>
      </c>
    </row>
    <row r="1538">
      <c r="A1538" s="3" t="s">
        <v>1538</v>
      </c>
      <c r="B1538" s="4" t="str">
        <f>IFERROR(__xludf.DUMMYFUNCTION("GOOGLETRANSLATE(A1538,""tr"",""nl"")"),"Hallo")</f>
        <v>Hallo</v>
      </c>
    </row>
    <row r="1539">
      <c r="A1539" s="3" t="s">
        <v>1539</v>
      </c>
      <c r="B1539" s="4" t="str">
        <f>IFERROR(__xludf.DUMMYFUNCTION("GOOGLETRANSLATE(A1539,""tr"",""nl"")"),"gebaren")</f>
        <v>gebaren</v>
      </c>
    </row>
    <row r="1540">
      <c r="A1540" s="3" t="s">
        <v>1540</v>
      </c>
      <c r="B1540" s="4" t="str">
        <f>IFERROR(__xludf.DUMMYFUNCTION("GOOGLETRANSLATE(A1540,""tr"",""nl"")"),"laboratorium")</f>
        <v>laboratorium</v>
      </c>
    </row>
    <row r="1541">
      <c r="A1541" s="3" t="s">
        <v>1541</v>
      </c>
      <c r="B1541" s="4" t="str">
        <f>IFERROR(__xludf.DUMMYFUNCTION("GOOGLETRANSLATE(A1541,""tr"",""nl"")"),"commissie")</f>
        <v>commissie</v>
      </c>
    </row>
    <row r="1542">
      <c r="A1542" s="3" t="s">
        <v>1542</v>
      </c>
      <c r="B1542" s="4" t="str">
        <f>IFERROR(__xludf.DUMMYFUNCTION("GOOGLETRANSLATE(A1542,""tr"",""nl"")"),"voorwaarde")</f>
        <v>voorwaarde</v>
      </c>
    </row>
    <row r="1543">
      <c r="A1543" s="3" t="s">
        <v>1543</v>
      </c>
      <c r="B1543" s="4" t="str">
        <f>IFERROR(__xludf.DUMMYFUNCTION("GOOGLETRANSLATE(A1543,""tr"",""nl"")"),"thermisch")</f>
        <v>thermisch</v>
      </c>
    </row>
    <row r="1544">
      <c r="A1544" s="3" t="s">
        <v>1544</v>
      </c>
      <c r="B1544" s="4" t="str">
        <f>IFERROR(__xludf.DUMMYFUNCTION("GOOGLETRANSLATE(A1544,""tr"",""nl"")"),"markt")</f>
        <v>markt</v>
      </c>
    </row>
    <row r="1545">
      <c r="A1545" s="3" t="s">
        <v>1545</v>
      </c>
      <c r="B1545" s="4" t="str">
        <f>IFERROR(__xludf.DUMMYFUNCTION("GOOGLETRANSLATE(A1545,""tr"",""nl"")"),"oppakken")</f>
        <v>oppakken</v>
      </c>
    </row>
    <row r="1546">
      <c r="A1546" s="3" t="s">
        <v>1546</v>
      </c>
      <c r="B1546" s="4" t="str">
        <f>IFERROR(__xludf.DUMMYFUNCTION("GOOGLETRANSLATE(A1546,""tr"",""nl"")"),"Frans")</f>
        <v>Frans</v>
      </c>
    </row>
    <row r="1547">
      <c r="A1547" s="3" t="s">
        <v>1547</v>
      </c>
      <c r="B1547" s="4" t="str">
        <f>IFERROR(__xludf.DUMMYFUNCTION("GOOGLETRANSLATE(A1547,""tr"",""nl"")"),"interessant")</f>
        <v>interessant</v>
      </c>
    </row>
    <row r="1548">
      <c r="A1548" s="3" t="s">
        <v>1548</v>
      </c>
      <c r="B1548" s="4" t="str">
        <f>IFERROR(__xludf.DUMMYFUNCTION("GOOGLETRANSLATE(A1548,""tr"",""nl"")"),"plein")</f>
        <v>plein</v>
      </c>
    </row>
    <row r="1549">
      <c r="A1549" s="3" t="s">
        <v>1549</v>
      </c>
      <c r="B1549" s="4" t="str">
        <f>IFERROR(__xludf.DUMMYFUNCTION("GOOGLETRANSLATE(A1549,""tr"",""nl"")"),"Kalkoen")</f>
        <v>Kalkoen</v>
      </c>
    </row>
    <row r="1550">
      <c r="A1550" s="3" t="s">
        <v>1550</v>
      </c>
      <c r="B1550" s="4" t="str">
        <f>IFERROR(__xludf.DUMMYFUNCTION("GOOGLETRANSLATE(A1550,""tr"",""nl"")"),"laser")</f>
        <v>laser</v>
      </c>
    </row>
    <row r="1551">
      <c r="A1551" s="3" t="s">
        <v>1551</v>
      </c>
      <c r="B1551" s="4" t="str">
        <f>IFERROR(__xludf.DUMMYFUNCTION("GOOGLETRANSLATE(A1551,""tr"",""nl"")"),"asociaal")</f>
        <v>asociaal</v>
      </c>
    </row>
    <row r="1552">
      <c r="A1552" s="3" t="s">
        <v>1552</v>
      </c>
      <c r="B1552" s="4" t="str">
        <f>IFERROR(__xludf.DUMMYFUNCTION("GOOGLETRANSLATE(A1552,""tr"",""nl"")"),"Belastingvrij")</f>
        <v>Belastingvrij</v>
      </c>
    </row>
    <row r="1553">
      <c r="A1553" s="3" t="s">
        <v>1553</v>
      </c>
      <c r="B1553" s="4" t="str">
        <f>IFERROR(__xludf.DUMMYFUNCTION("GOOGLETRANSLATE(A1553,""tr"",""nl"")"),"milligram")</f>
        <v>milligram</v>
      </c>
    </row>
    <row r="1554">
      <c r="A1554" s="3" t="s">
        <v>1554</v>
      </c>
      <c r="B1554" s="4" t="str">
        <f>IFERROR(__xludf.DUMMYFUNCTION("GOOGLETRANSLATE(A1554,""tr"",""nl"")"),"gecompenseerd")</f>
        <v>gecompenseerd</v>
      </c>
    </row>
    <row r="1555">
      <c r="A1555" s="3" t="s">
        <v>1555</v>
      </c>
      <c r="B1555" s="4" t="str">
        <f>IFERROR(__xludf.DUMMYFUNCTION("GOOGLETRANSLATE(A1555,""tr"",""nl"")"),"kletsen")</f>
        <v>kletsen</v>
      </c>
    </row>
    <row r="1556">
      <c r="A1556" s="3" t="s">
        <v>1556</v>
      </c>
      <c r="B1556" s="4" t="str">
        <f>IFERROR(__xludf.DUMMYFUNCTION("GOOGLETRANSLATE(A1556,""tr"",""nl"")"),"toernooi")</f>
        <v>toernooi</v>
      </c>
    </row>
    <row r="1557">
      <c r="A1557" s="3" t="s">
        <v>1557</v>
      </c>
      <c r="B1557" s="4" t="str">
        <f>IFERROR(__xludf.DUMMYFUNCTION("GOOGLETRANSLATE(A1557,""tr"",""nl"")"),"vector")</f>
        <v>vector</v>
      </c>
    </row>
    <row r="1558">
      <c r="A1558" s="3" t="s">
        <v>1558</v>
      </c>
      <c r="B1558" s="4" t="str">
        <f>IFERROR(__xludf.DUMMYFUNCTION("GOOGLETRANSLATE(A1558,""tr"",""nl"")"),"verfijnd")</f>
        <v>verfijnd</v>
      </c>
    </row>
    <row r="1559">
      <c r="A1559" s="3" t="s">
        <v>1559</v>
      </c>
      <c r="B1559" s="4" t="str">
        <f>IFERROR(__xludf.DUMMYFUNCTION("GOOGLETRANSLATE(A1559,""tr"",""nl"")"),"symbool")</f>
        <v>symbool</v>
      </c>
    </row>
    <row r="1560">
      <c r="A1560" s="3" t="s">
        <v>1560</v>
      </c>
      <c r="B1560" s="4" t="str">
        <f>IFERROR(__xludf.DUMMYFUNCTION("GOOGLETRANSLATE(A1560,""tr"",""nl"")"),"koolstof")</f>
        <v>koolstof</v>
      </c>
    </row>
    <row r="1561">
      <c r="A1561" s="3" t="s">
        <v>1561</v>
      </c>
      <c r="B1561" s="4" t="str">
        <f>IFERROR(__xludf.DUMMYFUNCTION("GOOGLETRANSLATE(A1561,""tr"",""nl"")"),"tafel")</f>
        <v>tafel</v>
      </c>
    </row>
    <row r="1562">
      <c r="A1562" s="3" t="s">
        <v>1562</v>
      </c>
      <c r="B1562" s="4" t="str">
        <f>IFERROR(__xludf.DUMMYFUNCTION("GOOGLETRANSLATE(A1562,""tr"",""nl"")"),"halter")</f>
        <v>halter</v>
      </c>
    </row>
    <row r="1563">
      <c r="A1563" s="3" t="s">
        <v>1563</v>
      </c>
      <c r="B1563" s="4" t="str">
        <f>IFERROR(__xludf.DUMMYFUNCTION("GOOGLETRANSLATE(A1563,""tr"",""nl"")"),"plastic")</f>
        <v>plastic</v>
      </c>
    </row>
    <row r="1564">
      <c r="A1564" s="3" t="s">
        <v>1564</v>
      </c>
      <c r="B1564" s="4" t="str">
        <f>IFERROR(__xludf.DUMMYFUNCTION("GOOGLETRANSLATE(A1564,""tr"",""nl"")"),"stadion")</f>
        <v>stadion</v>
      </c>
    </row>
    <row r="1565">
      <c r="A1565" s="3" t="s">
        <v>1565</v>
      </c>
      <c r="B1565" s="4" t="str">
        <f>IFERROR(__xludf.DUMMYFUNCTION("GOOGLETRANSLATE(A1565,""tr"",""nl"")"),"terminologie")</f>
        <v>terminologie</v>
      </c>
    </row>
    <row r="1566">
      <c r="A1566" s="3" t="s">
        <v>1566</v>
      </c>
      <c r="B1566" s="4" t="str">
        <f>IFERROR(__xludf.DUMMYFUNCTION("GOOGLETRANSLATE(A1566,""tr"",""nl"")"),"wijzerplaat")</f>
        <v>wijzerplaat</v>
      </c>
    </row>
    <row r="1567">
      <c r="A1567" s="3" t="s">
        <v>1567</v>
      </c>
      <c r="B1567" s="4" t="str">
        <f>IFERROR(__xludf.DUMMYFUNCTION("GOOGLETRANSLATE(A1567,""tr"",""nl"")"),"Şimendifer")</f>
        <v>Şimendifer</v>
      </c>
    </row>
    <row r="1568">
      <c r="A1568" s="3" t="s">
        <v>1568</v>
      </c>
      <c r="B1568" s="4" t="str">
        <f>IFERROR(__xludf.DUMMYFUNCTION("GOOGLETRANSLATE(A1568,""tr"",""nl"")"),"kwaliteit")</f>
        <v>kwaliteit</v>
      </c>
    </row>
    <row r="1569">
      <c r="A1569" s="3" t="s">
        <v>1569</v>
      </c>
      <c r="B1569" s="4" t="str">
        <f>IFERROR(__xludf.DUMMYFUNCTION("GOOGLETRANSLATE(A1569,""tr"",""nl"")"),"criterium")</f>
        <v>criterium</v>
      </c>
    </row>
    <row r="1570">
      <c r="A1570" s="3" t="s">
        <v>1570</v>
      </c>
      <c r="B1570" s="4" t="str">
        <f>IFERROR(__xludf.DUMMYFUNCTION("GOOGLETRANSLATE(A1570,""tr"",""nl"")"),"dop")</f>
        <v>dop</v>
      </c>
    </row>
    <row r="1571">
      <c r="A1571" s="3" t="s">
        <v>1571</v>
      </c>
      <c r="B1571" s="4" t="str">
        <f>IFERROR(__xludf.DUMMYFUNCTION("GOOGLETRANSLATE(A1571,""tr"",""nl"")"),"chromosoom")</f>
        <v>chromosoom</v>
      </c>
    </row>
    <row r="1572">
      <c r="A1572" s="3" t="s">
        <v>1572</v>
      </c>
      <c r="B1572" s="4" t="str">
        <f>IFERROR(__xludf.DUMMYFUNCTION("GOOGLETRANSLATE(A1572,""tr"",""nl"")"),"formaat")</f>
        <v>formaat</v>
      </c>
    </row>
    <row r="1573">
      <c r="A1573" s="3" t="s">
        <v>1573</v>
      </c>
      <c r="B1573" s="4" t="str">
        <f>IFERROR(__xludf.DUMMYFUNCTION("GOOGLETRANSLATE(A1573,""tr"",""nl"")"),"opleggend")</f>
        <v>opleggend</v>
      </c>
    </row>
    <row r="1574">
      <c r="A1574" s="3" t="s">
        <v>1574</v>
      </c>
      <c r="B1574" s="4" t="str">
        <f>IFERROR(__xludf.DUMMYFUNCTION("GOOGLETRANSLATE(A1574,""tr"",""nl"")"),"toerisme")</f>
        <v>toerisme</v>
      </c>
    </row>
    <row r="1575">
      <c r="A1575" s="3" t="s">
        <v>1575</v>
      </c>
      <c r="B1575" s="4" t="str">
        <f>IFERROR(__xludf.DUMMYFUNCTION("GOOGLETRANSLATE(A1575,""tr"",""nl"")"),"compote")</f>
        <v>compote</v>
      </c>
    </row>
    <row r="1576">
      <c r="A1576" s="3" t="s">
        <v>1576</v>
      </c>
      <c r="B1576" s="4" t="str">
        <f>IFERROR(__xludf.DUMMYFUNCTION("GOOGLETRANSLATE(A1576,""tr"",""nl"")"),"emoji")</f>
        <v>emoji</v>
      </c>
    </row>
    <row r="1577">
      <c r="A1577" s="3" t="s">
        <v>1577</v>
      </c>
      <c r="B1577" s="4" t="str">
        <f>IFERROR(__xludf.DUMMYFUNCTION("GOOGLETRANSLATE(A1577,""tr"",""nl"")"),"demonstratie")</f>
        <v>demonstratie</v>
      </c>
    </row>
    <row r="1578">
      <c r="A1578" s="3" t="s">
        <v>1578</v>
      </c>
      <c r="B1578" s="4" t="str">
        <f>IFERROR(__xludf.DUMMYFUNCTION("GOOGLETRANSLATE(A1578,""tr"",""nl"")"),"mineraal")</f>
        <v>mineraal</v>
      </c>
    </row>
    <row r="1579">
      <c r="A1579" s="3" t="s">
        <v>1579</v>
      </c>
      <c r="B1579" s="4" t="str">
        <f>IFERROR(__xludf.DUMMYFUNCTION("GOOGLETRANSLATE(A1579,""tr"",""nl"")"),"antigeen")</f>
        <v>antigeen</v>
      </c>
    </row>
    <row r="1580">
      <c r="A1580" s="3" t="s">
        <v>1580</v>
      </c>
      <c r="B1580" s="4" t="str">
        <f>IFERROR(__xludf.DUMMYFUNCTION("GOOGLETRANSLATE(A1580,""tr"",""nl"")"),"escorteren")</f>
        <v>escorteren</v>
      </c>
    </row>
    <row r="1581">
      <c r="A1581" s="3" t="s">
        <v>1581</v>
      </c>
      <c r="B1581" s="4" t="str">
        <f>IFERROR(__xludf.DUMMYFUNCTION("GOOGLETRANSLATE(A1581,""tr"",""nl"")"),"catalogus")</f>
        <v>catalogus</v>
      </c>
    </row>
    <row r="1582">
      <c r="A1582" s="3" t="s">
        <v>1582</v>
      </c>
      <c r="B1582" s="4" t="str">
        <f>IFERROR(__xludf.DUMMYFUNCTION("GOOGLETRANSLATE(A1582,""tr"",""nl"")"),"adrenaline")</f>
        <v>adrenaline</v>
      </c>
    </row>
    <row r="1583">
      <c r="A1583" s="3" t="s">
        <v>1583</v>
      </c>
      <c r="B1583" s="4" t="str">
        <f>IFERROR(__xludf.DUMMYFUNCTION("GOOGLETRANSLATE(A1583,""tr"",""nl"")"),"exotisch")</f>
        <v>exotisch</v>
      </c>
    </row>
    <row r="1584">
      <c r="A1584" s="3" t="s">
        <v>1584</v>
      </c>
      <c r="B1584" s="4" t="str">
        <f>IFERROR(__xludf.DUMMYFUNCTION("GOOGLETRANSLATE(A1584,""tr"",""nl"")"),"vanille")</f>
        <v>vanille</v>
      </c>
    </row>
    <row r="1585">
      <c r="A1585" s="3" t="s">
        <v>1585</v>
      </c>
      <c r="B1585" s="4" t="str">
        <f>IFERROR(__xludf.DUMMYFUNCTION("GOOGLETRANSLATE(A1585,""tr"",""nl"")"),"Katholiek")</f>
        <v>Katholiek</v>
      </c>
    </row>
    <row r="1586">
      <c r="A1586" s="3" t="s">
        <v>1586</v>
      </c>
      <c r="B1586" s="4" t="str">
        <f>IFERROR(__xludf.DUMMYFUNCTION("GOOGLETRANSLATE(A1586,""tr"",""nl"")"),"platform")</f>
        <v>platform</v>
      </c>
    </row>
    <row r="1587">
      <c r="A1587" s="3" t="s">
        <v>1587</v>
      </c>
      <c r="B1587" s="4" t="str">
        <f>IFERROR(__xludf.DUMMYFUNCTION("GOOGLETRANSLATE(A1587,""tr"",""nl"")"),"première")</f>
        <v>première</v>
      </c>
    </row>
    <row r="1588">
      <c r="A1588" s="3" t="s">
        <v>1588</v>
      </c>
      <c r="B1588" s="4" t="str">
        <f>IFERROR(__xludf.DUMMYFUNCTION("GOOGLETRANSLATE(A1588,""tr"",""nl"")"),"studiebeurs")</f>
        <v>studiebeurs</v>
      </c>
    </row>
    <row r="1589">
      <c r="A1589" s="3" t="s">
        <v>1589</v>
      </c>
      <c r="B1589" s="4" t="str">
        <f>IFERROR(__xludf.DUMMYFUNCTION("GOOGLETRANSLATE(A1589,""tr"",""nl"")"),"ecologie")</f>
        <v>ecologie</v>
      </c>
    </row>
    <row r="1590">
      <c r="A1590" s="3" t="s">
        <v>1590</v>
      </c>
      <c r="B1590" s="4" t="str">
        <f>IFERROR(__xludf.DUMMYFUNCTION("GOOGLETRANSLATE(A1590,""tr"",""nl"")"),"voordeel")</f>
        <v>voordeel</v>
      </c>
    </row>
    <row r="1591">
      <c r="A1591" s="3" t="s">
        <v>1591</v>
      </c>
      <c r="B1591" s="4" t="str">
        <f>IFERROR(__xludf.DUMMYFUNCTION("GOOGLETRANSLATE(A1591,""tr"",""nl"")"),"Bergere")</f>
        <v>Bergere</v>
      </c>
    </row>
    <row r="1592">
      <c r="A1592" s="3" t="s">
        <v>1592</v>
      </c>
      <c r="B1592" s="4" t="str">
        <f>IFERROR(__xludf.DUMMYFUNCTION("GOOGLETRANSLATE(A1592,""tr"",""nl"")"),"Tussentijdse examen")</f>
        <v>Tussentijdse examen</v>
      </c>
    </row>
    <row r="1593">
      <c r="A1593" s="3" t="s">
        <v>1593</v>
      </c>
      <c r="B1593" s="4" t="str">
        <f>IFERROR(__xludf.DUMMYFUNCTION("GOOGLETRANSLATE(A1593,""tr"",""nl"")"),"punt")</f>
        <v>punt</v>
      </c>
    </row>
    <row r="1594">
      <c r="A1594" s="3" t="s">
        <v>1594</v>
      </c>
      <c r="B1594" s="4" t="str">
        <f>IFERROR(__xludf.DUMMYFUNCTION("GOOGLETRANSLATE(A1594,""tr"",""nl"")"),"poging")</f>
        <v>poging</v>
      </c>
    </row>
    <row r="1595">
      <c r="A1595" s="3" t="s">
        <v>1595</v>
      </c>
      <c r="B1595" s="4" t="str">
        <f>IFERROR(__xludf.DUMMYFUNCTION("GOOGLETRANSLATE(A1595,""tr"",""nl"")"),"eetpatroon")</f>
        <v>eetpatroon</v>
      </c>
    </row>
    <row r="1596">
      <c r="A1596" s="3" t="s">
        <v>1596</v>
      </c>
      <c r="B1596" s="4" t="str">
        <f>IFERROR(__xludf.DUMMYFUNCTION("GOOGLETRANSLATE(A1596,""tr"",""nl"")"),"beschuit")</f>
        <v>beschuit</v>
      </c>
    </row>
    <row r="1597">
      <c r="A1597" s="3" t="s">
        <v>1597</v>
      </c>
      <c r="B1597" s="4" t="str">
        <f>IFERROR(__xludf.DUMMYFUNCTION("GOOGLETRANSLATE(A1597,""tr"",""nl"")"),"dynamiet")</f>
        <v>dynamiet</v>
      </c>
    </row>
    <row r="1598">
      <c r="A1598" s="3" t="s">
        <v>1598</v>
      </c>
      <c r="B1598" s="4" t="str">
        <f>IFERROR(__xludf.DUMMYFUNCTION("GOOGLETRANSLATE(A1598,""tr"",""nl"")"),"ballet")</f>
        <v>ballet</v>
      </c>
    </row>
    <row r="1599">
      <c r="A1599" s="3" t="s">
        <v>1599</v>
      </c>
      <c r="B1599" s="4" t="str">
        <f>IFERROR(__xludf.DUMMYFUNCTION("GOOGLETRANSLATE(A1599,""tr"",""nl"")"),"zigzag")</f>
        <v>zigzag</v>
      </c>
    </row>
    <row r="1600">
      <c r="A1600" s="3" t="s">
        <v>1600</v>
      </c>
      <c r="B1600" s="4" t="str">
        <f>IFERROR(__xludf.DUMMYFUNCTION("GOOGLETRANSLATE(A1600,""tr"",""nl"")"),"fotosynthese")</f>
        <v>fotosynthese</v>
      </c>
    </row>
    <row r="1601">
      <c r="A1601" s="3" t="s">
        <v>1601</v>
      </c>
      <c r="B1601" s="4" t="str">
        <f>IFERROR(__xludf.DUMMYFUNCTION("GOOGLETRANSLATE(A1601,""tr"",""nl"")"),"fluit")</f>
        <v>fluit</v>
      </c>
    </row>
    <row r="1602">
      <c r="A1602" s="3" t="s">
        <v>1602</v>
      </c>
      <c r="B1602" s="4" t="str">
        <f>IFERROR(__xludf.DUMMYFUNCTION("GOOGLETRANSLATE(A1602,""tr"",""nl"")"),"geïntegreerd")</f>
        <v>geïntegreerd</v>
      </c>
    </row>
    <row r="1603">
      <c r="A1603" s="3" t="s">
        <v>1603</v>
      </c>
      <c r="B1603" s="4" t="str">
        <f>IFERROR(__xludf.DUMMYFUNCTION("GOOGLETRANSLATE(A1603,""tr"",""nl"")"),"musicus")</f>
        <v>musicus</v>
      </c>
    </row>
    <row r="1604">
      <c r="A1604" s="3" t="s">
        <v>1604</v>
      </c>
      <c r="B1604" s="4" t="str">
        <f>IFERROR(__xludf.DUMMYFUNCTION("GOOGLETRANSLATE(A1604,""tr"",""nl"")"),"blok")</f>
        <v>blok</v>
      </c>
    </row>
    <row r="1605">
      <c r="A1605" s="3" t="s">
        <v>1605</v>
      </c>
      <c r="B1605" s="4" t="str">
        <f>IFERROR(__xludf.DUMMYFUNCTION("GOOGLETRANSLATE(A1605,""tr"",""nl"")"),"plantage")</f>
        <v>plantage</v>
      </c>
    </row>
    <row r="1606">
      <c r="A1606" s="3" t="s">
        <v>1606</v>
      </c>
      <c r="B1606" s="4" t="str">
        <f>IFERROR(__xludf.DUMMYFUNCTION("GOOGLETRANSLATE(A1606,""tr"",""nl"")"),"Frisdrank")</f>
        <v>Frisdrank</v>
      </c>
    </row>
    <row r="1607">
      <c r="A1607" s="3" t="s">
        <v>1607</v>
      </c>
      <c r="B1607" s="4" t="str">
        <f>IFERROR(__xludf.DUMMYFUNCTION("GOOGLETRANSLATE(A1607,""tr"",""nl"")"),"alga")</f>
        <v>alga</v>
      </c>
    </row>
    <row r="1608">
      <c r="A1608" s="3" t="s">
        <v>1608</v>
      </c>
      <c r="B1608" s="4" t="str">
        <f>IFERROR(__xludf.DUMMYFUNCTION("GOOGLETRANSLATE(A1608,""tr"",""nl"")"),"beker")</f>
        <v>beker</v>
      </c>
    </row>
    <row r="1609">
      <c r="A1609" s="3" t="s">
        <v>1609</v>
      </c>
      <c r="B1609" s="4" t="str">
        <f>IFERROR(__xludf.DUMMYFUNCTION("GOOGLETRANSLATE(A1609,""tr"",""nl"")"),"miltvuur")</f>
        <v>miltvuur</v>
      </c>
    </row>
    <row r="1610">
      <c r="A1610" s="3" t="s">
        <v>1610</v>
      </c>
      <c r="B1610" s="4" t="str">
        <f>IFERROR(__xludf.DUMMYFUNCTION("GOOGLETRANSLATE(A1610,""tr"",""nl"")"),"verdovend")</f>
        <v>verdovend</v>
      </c>
    </row>
    <row r="1611">
      <c r="A1611" s="3" t="s">
        <v>1611</v>
      </c>
      <c r="B1611" s="4" t="str">
        <f>IFERROR(__xludf.DUMMYFUNCTION("GOOGLETRANSLATE(A1611,""tr"",""nl"")"),"Play-off")</f>
        <v>Play-off</v>
      </c>
    </row>
    <row r="1612">
      <c r="A1612" s="3" t="s">
        <v>1612</v>
      </c>
      <c r="B1612" s="4" t="str">
        <f>IFERROR(__xludf.DUMMYFUNCTION("GOOGLETRANSLATE(A1612,""tr"",""nl"")"),"neef")</f>
        <v>neef</v>
      </c>
    </row>
    <row r="1613">
      <c r="A1613" s="3" t="s">
        <v>1613</v>
      </c>
      <c r="B1613" s="4" t="str">
        <f>IFERROR(__xludf.DUMMYFUNCTION("GOOGLETRANSLATE(A1613,""tr"",""nl"")"),"gastronomie")</f>
        <v>gastronomie</v>
      </c>
    </row>
    <row r="1614">
      <c r="A1614" s="3" t="s">
        <v>1614</v>
      </c>
      <c r="B1614" s="4" t="str">
        <f>IFERROR(__xludf.DUMMYFUNCTION("GOOGLETRANSLATE(A1614,""tr"",""nl"")"),"uitdagend")</f>
        <v>uitdagend</v>
      </c>
    </row>
    <row r="1615">
      <c r="A1615" s="3" t="s">
        <v>1615</v>
      </c>
      <c r="B1615" s="4" t="str">
        <f>IFERROR(__xludf.DUMMYFUNCTION("GOOGLETRANSLATE(A1615,""tr"",""nl"")"),"animatie")</f>
        <v>animatie</v>
      </c>
    </row>
    <row r="1616">
      <c r="A1616" s="3" t="s">
        <v>1616</v>
      </c>
      <c r="B1616" s="4" t="str">
        <f>IFERROR(__xludf.DUMMYFUNCTION("GOOGLETRANSLATE(A1616,""tr"",""nl"")"),"tennis")</f>
        <v>tennis</v>
      </c>
    </row>
    <row r="1617">
      <c r="A1617" s="3" t="s">
        <v>1617</v>
      </c>
      <c r="B1617" s="4" t="str">
        <f>IFERROR(__xludf.DUMMYFUNCTION("GOOGLETRANSLATE(A1617,""tr"",""nl"")"),"safari")</f>
        <v>safari</v>
      </c>
    </row>
    <row r="1618">
      <c r="A1618" s="3" t="s">
        <v>1618</v>
      </c>
      <c r="B1618" s="4" t="str">
        <f>IFERROR(__xludf.DUMMYFUNCTION("GOOGLETRANSLATE(A1618,""tr"",""nl"")"),"icoon")</f>
        <v>icoon</v>
      </c>
    </row>
    <row r="1619">
      <c r="A1619" s="3" t="s">
        <v>1619</v>
      </c>
      <c r="B1619" s="4" t="str">
        <f>IFERROR(__xludf.DUMMYFUNCTION("GOOGLETRANSLATE(A1619,""tr"",""nl"")"),"virus")</f>
        <v>virus</v>
      </c>
    </row>
    <row r="1620">
      <c r="A1620" s="3" t="s">
        <v>1620</v>
      </c>
      <c r="B1620" s="4" t="str">
        <f>IFERROR(__xludf.DUMMYFUNCTION("GOOGLETRANSLATE(A1620,""tr"",""nl"")"),"haalbaarheid")</f>
        <v>haalbaarheid</v>
      </c>
    </row>
    <row r="1621">
      <c r="A1621" s="3" t="s">
        <v>1621</v>
      </c>
      <c r="B1621" s="4" t="str">
        <f>IFERROR(__xludf.DUMMYFUNCTION("GOOGLETRANSLATE(A1621,""tr"",""nl"")"),"premie")</f>
        <v>premie</v>
      </c>
    </row>
    <row r="1622">
      <c r="A1622" s="3" t="s">
        <v>1622</v>
      </c>
      <c r="B1622" s="4" t="str">
        <f>IFERROR(__xludf.DUMMYFUNCTION("GOOGLETRANSLATE(A1622,""tr"",""nl"")"),"operatie")</f>
        <v>operatie</v>
      </c>
    </row>
    <row r="1623">
      <c r="A1623" s="3" t="s">
        <v>1623</v>
      </c>
      <c r="B1623" s="4" t="str">
        <f>IFERROR(__xludf.DUMMYFUNCTION("GOOGLETRANSLATE(A1623,""tr"",""nl"")"),"leukemie")</f>
        <v>leukemie</v>
      </c>
    </row>
    <row r="1624">
      <c r="A1624" s="3" t="s">
        <v>1624</v>
      </c>
      <c r="B1624" s="4" t="str">
        <f>IFERROR(__xludf.DUMMYFUNCTION("GOOGLETRANSLATE(A1624,""tr"",""nl"")"),"prinses")</f>
        <v>prinses</v>
      </c>
    </row>
    <row r="1625">
      <c r="A1625" s="3" t="s">
        <v>1625</v>
      </c>
      <c r="B1625" s="4" t="str">
        <f>IFERROR(__xludf.DUMMYFUNCTION("GOOGLETRANSLATE(A1625,""tr"",""nl"")"),"divan")</f>
        <v>divan</v>
      </c>
    </row>
    <row r="1626">
      <c r="A1626" s="3" t="s">
        <v>1626</v>
      </c>
      <c r="B1626" s="4" t="str">
        <f>IFERROR(__xludf.DUMMYFUNCTION("GOOGLETRANSLATE(A1626,""tr"",""nl"")"),"Egeïsche Zee")</f>
        <v>Egeïsche Zee</v>
      </c>
    </row>
    <row r="1627">
      <c r="A1627" s="3" t="s">
        <v>1627</v>
      </c>
      <c r="B1627" s="4" t="str">
        <f>IFERROR(__xludf.DUMMYFUNCTION("GOOGLETRANSLATE(A1627,""tr"",""nl"")"),"extra")</f>
        <v>extra</v>
      </c>
    </row>
    <row r="1628">
      <c r="A1628" s="3" t="s">
        <v>1628</v>
      </c>
      <c r="B1628" s="4" t="str">
        <f>IFERROR(__xludf.DUMMYFUNCTION("GOOGLETRANSLATE(A1628,""tr"",""nl"")"),"peper")</f>
        <v>peper</v>
      </c>
    </row>
    <row r="1629">
      <c r="A1629" s="3" t="s">
        <v>1629</v>
      </c>
      <c r="B1629" s="4" t="str">
        <f>IFERROR(__xludf.DUMMYFUNCTION("GOOGLETRANSLATE(A1629,""tr"",""nl"")"),"jeans")</f>
        <v>jeans</v>
      </c>
    </row>
    <row r="1630">
      <c r="A1630" s="3" t="s">
        <v>1630</v>
      </c>
      <c r="B1630" s="4" t="str">
        <f>IFERROR(__xludf.DUMMYFUNCTION("GOOGLETRANSLATE(A1630,""tr"",""nl"")"),"limousine")</f>
        <v>limousine</v>
      </c>
    </row>
    <row r="1631">
      <c r="A1631" s="3" t="s">
        <v>1631</v>
      </c>
      <c r="B1631" s="4" t="str">
        <f>IFERROR(__xludf.DUMMYFUNCTION("GOOGLETRANSLATE(A1631,""tr"",""nl"")"),"zuur")</f>
        <v>zuur</v>
      </c>
    </row>
    <row r="1632">
      <c r="A1632" s="3" t="s">
        <v>1632</v>
      </c>
      <c r="B1632" s="4" t="str">
        <f>IFERROR(__xludf.DUMMYFUNCTION("GOOGLETRANSLATE(A1632,""tr"",""nl"")"),"microscoop")</f>
        <v>microscoop</v>
      </c>
    </row>
    <row r="1633">
      <c r="A1633" s="3" t="s">
        <v>1633</v>
      </c>
      <c r="B1633" s="4" t="str">
        <f>IFERROR(__xludf.DUMMYFUNCTION("GOOGLETRANSLATE(A1633,""tr"",""nl"")"),"motief")</f>
        <v>motief</v>
      </c>
    </row>
    <row r="1634">
      <c r="A1634" s="3" t="s">
        <v>1634</v>
      </c>
      <c r="B1634" s="4" t="str">
        <f>IFERROR(__xludf.DUMMYFUNCTION("GOOGLETRANSLATE(A1634,""tr"",""nl"")"),"telecommunicatie")</f>
        <v>telecommunicatie</v>
      </c>
    </row>
    <row r="1635">
      <c r="A1635" s="3" t="s">
        <v>1635</v>
      </c>
      <c r="B1635" s="4" t="str">
        <f>IFERROR(__xludf.DUMMYFUNCTION("GOOGLETRANSLATE(A1635,""tr"",""nl"")"),"cardiologie")</f>
        <v>cardiologie</v>
      </c>
    </row>
    <row r="1636">
      <c r="A1636" s="3" t="s">
        <v>1636</v>
      </c>
      <c r="B1636" s="4" t="str">
        <f>IFERROR(__xludf.DUMMYFUNCTION("GOOGLETRANSLATE(A1636,""tr"",""nl"")"),"calcium")</f>
        <v>calcium</v>
      </c>
    </row>
    <row r="1637">
      <c r="A1637" s="3" t="s">
        <v>1637</v>
      </c>
      <c r="B1637" s="4" t="str">
        <f>IFERROR(__xludf.DUMMYFUNCTION("GOOGLETRANSLATE(A1637,""tr"",""nl"")"),"controleur")</f>
        <v>controleur</v>
      </c>
    </row>
    <row r="1638">
      <c r="A1638" s="3" t="s">
        <v>1638</v>
      </c>
      <c r="B1638" s="4" t="str">
        <f>IFERROR(__xludf.DUMMYFUNCTION("GOOGLETRANSLATE(A1638,""tr"",""nl"")"),"meditatie")</f>
        <v>meditatie</v>
      </c>
    </row>
    <row r="1639">
      <c r="A1639" s="3" t="s">
        <v>1639</v>
      </c>
      <c r="B1639" s="4" t="str">
        <f>IFERROR(__xludf.DUMMYFUNCTION("GOOGLETRANSLATE(A1639,""tr"",""nl"")"),"eer")</f>
        <v>eer</v>
      </c>
    </row>
    <row r="1640">
      <c r="A1640" s="3" t="s">
        <v>1640</v>
      </c>
      <c r="B1640" s="4" t="str">
        <f>IFERROR(__xludf.DUMMYFUNCTION("GOOGLETRANSLATE(A1640,""tr"",""nl"")"),"materieel")</f>
        <v>materieel</v>
      </c>
    </row>
    <row r="1641">
      <c r="A1641" s="3" t="s">
        <v>1641</v>
      </c>
      <c r="B1641" s="4" t="str">
        <f>IFERROR(__xludf.DUMMYFUNCTION("GOOGLETRANSLATE(A1641,""tr"",""nl"")"),"testis")</f>
        <v>testis</v>
      </c>
    </row>
    <row r="1642">
      <c r="A1642" s="3" t="s">
        <v>1642</v>
      </c>
      <c r="B1642" s="4" t="str">
        <f>IFERROR(__xludf.DUMMYFUNCTION("GOOGLETRANSLATE(A1642,""tr"",""nl"")"),"Kete")</f>
        <v>Kete</v>
      </c>
    </row>
    <row r="1643">
      <c r="A1643" s="3" t="s">
        <v>1643</v>
      </c>
      <c r="B1643" s="4" t="str">
        <f>IFERROR(__xludf.DUMMYFUNCTION("GOOGLETRANSLATE(A1643,""tr"",""nl"")"),"Balkan")</f>
        <v>Balkan</v>
      </c>
    </row>
    <row r="1644">
      <c r="A1644" s="3" t="s">
        <v>1644</v>
      </c>
      <c r="B1644" s="4" t="str">
        <f>IFERROR(__xludf.DUMMYFUNCTION("GOOGLETRANSLATE(A1644,""tr"",""nl"")"),"Hamburger")</f>
        <v>Hamburger</v>
      </c>
    </row>
    <row r="1645">
      <c r="A1645" s="3" t="s">
        <v>1645</v>
      </c>
      <c r="B1645" s="4" t="str">
        <f>IFERROR(__xludf.DUMMYFUNCTION("GOOGLETRANSLATE(A1645,""tr"",""nl"")"),"tremor")</f>
        <v>tremor</v>
      </c>
    </row>
    <row r="1646">
      <c r="A1646" s="3" t="s">
        <v>1646</v>
      </c>
      <c r="B1646" s="4" t="str">
        <f>IFERROR(__xludf.DUMMYFUNCTION("GOOGLETRANSLATE(A1646,""tr"",""nl"")"),"arbitrage")</f>
        <v>arbitrage</v>
      </c>
    </row>
    <row r="1647">
      <c r="A1647" s="3" t="s">
        <v>1647</v>
      </c>
      <c r="B1647" s="4" t="str">
        <f>IFERROR(__xludf.DUMMYFUNCTION("GOOGLETRANSLATE(A1647,""tr"",""nl"")"),"lotion")</f>
        <v>lotion</v>
      </c>
    </row>
    <row r="1648">
      <c r="A1648" s="3" t="s">
        <v>1648</v>
      </c>
      <c r="B1648" s="4" t="str">
        <f>IFERROR(__xludf.DUMMYFUNCTION("GOOGLETRANSLATE(A1648,""tr"",""nl"")"),"fan")</f>
        <v>fan</v>
      </c>
    </row>
    <row r="1649">
      <c r="A1649" s="3" t="s">
        <v>1649</v>
      </c>
      <c r="B1649" s="4" t="str">
        <f>IFERROR(__xludf.DUMMYFUNCTION("GOOGLETRANSLATE(A1649,""tr"",""nl"")"),"differentieel")</f>
        <v>differentieel</v>
      </c>
    </row>
    <row r="1650">
      <c r="A1650" s="3" t="s">
        <v>1650</v>
      </c>
      <c r="B1650" s="4" t="str">
        <f>IFERROR(__xludf.DUMMYFUNCTION("GOOGLETRANSLATE(A1650,""tr"",""nl"")"),"remmers")</f>
        <v>remmers</v>
      </c>
    </row>
    <row r="1651">
      <c r="A1651" s="3" t="s">
        <v>1651</v>
      </c>
      <c r="B1651" s="4" t="str">
        <f>IFERROR(__xludf.DUMMYFUNCTION("GOOGLETRANSLATE(A1651,""tr"",""nl"")"),"Pergola")</f>
        <v>Pergola</v>
      </c>
    </row>
    <row r="1652">
      <c r="A1652" s="3" t="s">
        <v>1652</v>
      </c>
      <c r="B1652" s="4" t="str">
        <f>IFERROR(__xludf.DUMMYFUNCTION("GOOGLETRANSLATE(A1652,""tr"",""nl"")"),"stablemaat")</f>
        <v>stablemaat</v>
      </c>
    </row>
    <row r="1653">
      <c r="A1653" s="3" t="s">
        <v>1653</v>
      </c>
      <c r="B1653" s="4" t="str">
        <f>IFERROR(__xludf.DUMMYFUNCTION("GOOGLETRANSLATE(A1653,""tr"",""nl"")"),"crisis")</f>
        <v>crisis</v>
      </c>
    </row>
    <row r="1654">
      <c r="A1654" s="3" t="s">
        <v>1654</v>
      </c>
      <c r="B1654" s="4" t="str">
        <f>IFERROR(__xludf.DUMMYFUNCTION("GOOGLETRANSLATE(A1654,""tr"",""nl"")"),"veterinair")</f>
        <v>veterinair</v>
      </c>
    </row>
    <row r="1655">
      <c r="A1655" s="3" t="s">
        <v>1655</v>
      </c>
      <c r="B1655" s="4" t="str">
        <f>IFERROR(__xludf.DUMMYFUNCTION("GOOGLETRANSLATE(A1655,""tr"",""nl"")"),"IJsthee")</f>
        <v>IJsthee</v>
      </c>
    </row>
    <row r="1656">
      <c r="A1656" s="3" t="s">
        <v>1656</v>
      </c>
      <c r="B1656" s="4" t="str">
        <f>IFERROR(__xludf.DUMMYFUNCTION("GOOGLETRANSLATE(A1656,""tr"",""nl"")"),"interferentie")</f>
        <v>interferentie</v>
      </c>
    </row>
    <row r="1657">
      <c r="A1657" s="3" t="s">
        <v>1657</v>
      </c>
      <c r="B1657" s="4" t="str">
        <f>IFERROR(__xludf.DUMMYFUNCTION("GOOGLETRANSLATE(A1657,""tr"",""nl"")"),"ijsberg")</f>
        <v>ijsberg</v>
      </c>
    </row>
    <row r="1658">
      <c r="A1658" s="3" t="s">
        <v>1658</v>
      </c>
      <c r="B1658" s="4" t="str">
        <f>IFERROR(__xludf.DUMMYFUNCTION("GOOGLETRANSLATE(A1658,""tr"",""nl"")"),"antenne")</f>
        <v>antenne</v>
      </c>
    </row>
    <row r="1659">
      <c r="A1659" s="3" t="s">
        <v>1659</v>
      </c>
      <c r="B1659" s="4" t="str">
        <f>IFERROR(__xludf.DUMMYFUNCTION("GOOGLETRANSLATE(A1659,""tr"",""nl"")"),"Alzheimer")</f>
        <v>Alzheimer</v>
      </c>
    </row>
    <row r="1660">
      <c r="A1660" s="3" t="s">
        <v>1660</v>
      </c>
      <c r="B1660" s="4" t="str">
        <f>IFERROR(__xludf.DUMMYFUNCTION("GOOGLETRANSLATE(A1660,""tr"",""nl"")"),"polemiek")</f>
        <v>polemiek</v>
      </c>
    </row>
    <row r="1661">
      <c r="A1661" s="3" t="s">
        <v>1661</v>
      </c>
      <c r="B1661" s="4" t="str">
        <f>IFERROR(__xludf.DUMMYFUNCTION("GOOGLETRANSLATE(A1661,""tr"",""nl"")"),"paneel")</f>
        <v>paneel</v>
      </c>
    </row>
    <row r="1662">
      <c r="A1662" s="3" t="s">
        <v>1662</v>
      </c>
      <c r="B1662" s="4" t="str">
        <f>IFERROR(__xludf.DUMMYFUNCTION("GOOGLETRANSLATE(A1662,""tr"",""nl"")"),"crimineel")</f>
        <v>crimineel</v>
      </c>
    </row>
    <row r="1663">
      <c r="A1663" s="3" t="s">
        <v>1663</v>
      </c>
      <c r="B1663" s="4" t="str">
        <f>IFERROR(__xludf.DUMMYFUNCTION("GOOGLETRANSLATE(A1663,""tr"",""nl"")"),"dictaat")</f>
        <v>dictaat</v>
      </c>
    </row>
    <row r="1664">
      <c r="A1664" s="3" t="s">
        <v>1664</v>
      </c>
      <c r="B1664" s="4" t="str">
        <f>IFERROR(__xludf.DUMMYFUNCTION("GOOGLETRANSLATE(A1664,""tr"",""nl"")"),"gramatisch")</f>
        <v>gramatisch</v>
      </c>
    </row>
    <row r="1665">
      <c r="A1665" s="3" t="s">
        <v>1665</v>
      </c>
      <c r="B1665" s="4" t="str">
        <f>IFERROR(__xludf.DUMMYFUNCTION("GOOGLETRANSLATE(A1665,""tr"",""nl"")"),"inrichting")</f>
        <v>inrichting</v>
      </c>
    </row>
    <row r="1666">
      <c r="A1666" s="3" t="s">
        <v>1666</v>
      </c>
      <c r="B1666" s="4" t="str">
        <f>IFERROR(__xludf.DUMMYFUNCTION("GOOGLETRANSLATE(A1666,""tr"",""nl"")"),"signaal")</f>
        <v>signaal</v>
      </c>
    </row>
    <row r="1667">
      <c r="A1667" s="3" t="s">
        <v>1667</v>
      </c>
      <c r="B1667" s="4" t="str">
        <f>IFERROR(__xludf.DUMMYFUNCTION("GOOGLETRANSLATE(A1667,""tr"",""nl"")"),"provocateur")</f>
        <v>provocateur</v>
      </c>
    </row>
    <row r="1668">
      <c r="A1668" s="3" t="s">
        <v>1668</v>
      </c>
      <c r="B1668" s="4" t="str">
        <f>IFERROR(__xludf.DUMMYFUNCTION("GOOGLETRANSLATE(A1668,""tr"",""nl"")"),"reis")</f>
        <v>reis</v>
      </c>
    </row>
    <row r="1669">
      <c r="A1669" s="3" t="s">
        <v>1669</v>
      </c>
      <c r="B1669" s="4" t="str">
        <f>IFERROR(__xludf.DUMMYFUNCTION("GOOGLETRANSLATE(A1669,""tr"",""nl"")"),"jodium")</f>
        <v>jodium</v>
      </c>
    </row>
    <row r="1670">
      <c r="A1670" s="3" t="s">
        <v>1670</v>
      </c>
      <c r="B1670" s="4" t="str">
        <f>IFERROR(__xludf.DUMMYFUNCTION("GOOGLETRANSLATE(A1670,""tr"",""nl"")"),"recital")</f>
        <v>recital</v>
      </c>
    </row>
    <row r="1671">
      <c r="A1671" s="3" t="s">
        <v>1671</v>
      </c>
      <c r="B1671" s="4" t="str">
        <f>IFERROR(__xludf.DUMMYFUNCTION("GOOGLETRANSLATE(A1671,""tr"",""nl"")"),"omelet")</f>
        <v>omelet</v>
      </c>
    </row>
    <row r="1672">
      <c r="A1672" s="3" t="s">
        <v>1672</v>
      </c>
      <c r="B1672" s="4" t="str">
        <f>IFERROR(__xludf.DUMMYFUNCTION("GOOGLETRANSLATE(A1672,""tr"",""nl"")"),"actualiteit")</f>
        <v>actualiteit</v>
      </c>
    </row>
    <row r="1673">
      <c r="A1673" s="3" t="s">
        <v>1673</v>
      </c>
      <c r="B1673" s="4" t="str">
        <f>IFERROR(__xludf.DUMMYFUNCTION("GOOGLETRANSLATE(A1673,""tr"",""nl"")"),"rollen")</f>
        <v>rollen</v>
      </c>
    </row>
    <row r="1674">
      <c r="A1674" s="3" t="s">
        <v>1674</v>
      </c>
      <c r="B1674" s="4" t="str">
        <f>IFERROR(__xludf.DUMMYFUNCTION("GOOGLETRANSLATE(A1674,""tr"",""nl"")"),"kloon")</f>
        <v>kloon</v>
      </c>
    </row>
    <row r="1675">
      <c r="A1675" s="3" t="s">
        <v>1675</v>
      </c>
      <c r="B1675" s="4" t="str">
        <f>IFERROR(__xludf.DUMMYFUNCTION("GOOGLETRANSLATE(A1675,""tr"",""nl"")"),"onsystematisch")</f>
        <v>onsystematisch</v>
      </c>
    </row>
    <row r="1676">
      <c r="A1676" s="3" t="s">
        <v>1676</v>
      </c>
      <c r="B1676" s="4" t="str">
        <f>IFERROR(__xludf.DUMMYFUNCTION("GOOGLETRANSLATE(A1676,""tr"",""nl"")"),"manoeuvreren")</f>
        <v>manoeuvreren</v>
      </c>
    </row>
    <row r="1677">
      <c r="A1677" s="3" t="s">
        <v>1677</v>
      </c>
      <c r="B1677" s="4" t="str">
        <f>IFERROR(__xludf.DUMMYFUNCTION("GOOGLETRANSLATE(A1677,""tr"",""nl"")"),"agitatie")</f>
        <v>agitatie</v>
      </c>
    </row>
    <row r="1678">
      <c r="A1678" s="3" t="s">
        <v>1678</v>
      </c>
      <c r="B1678" s="4" t="str">
        <f>IFERROR(__xludf.DUMMYFUNCTION("GOOGLETRANSLATE(A1678,""tr"",""nl"")"),"bonus")</f>
        <v>bonus</v>
      </c>
    </row>
    <row r="1679">
      <c r="A1679" s="3" t="s">
        <v>1679</v>
      </c>
      <c r="B1679" s="4" t="str">
        <f>IFERROR(__xludf.DUMMYFUNCTION("GOOGLETRANSLATE(A1679,""tr"",""nl"")"),"brandstof")</f>
        <v>brandstof</v>
      </c>
    </row>
    <row r="1680">
      <c r="A1680" s="3" t="s">
        <v>1680</v>
      </c>
      <c r="B1680" s="4" t="str">
        <f>IFERROR(__xludf.DUMMYFUNCTION("GOOGLETRANSLATE(A1680,""tr"",""nl"")"),"knock out")</f>
        <v>knock out</v>
      </c>
    </row>
    <row r="1681">
      <c r="A1681" s="3" t="s">
        <v>1681</v>
      </c>
      <c r="B1681" s="4" t="str">
        <f>IFERROR(__xludf.DUMMYFUNCTION("GOOGLETRANSLATE(A1681,""tr"",""nl"")"),"Jet")</f>
        <v>Jet</v>
      </c>
    </row>
    <row r="1682">
      <c r="A1682" s="3" t="s">
        <v>1682</v>
      </c>
      <c r="B1682" s="4" t="str">
        <f>IFERROR(__xludf.DUMMYFUNCTION("GOOGLETRANSLATE(A1682,""tr"",""nl"")"),"transatlantisch")</f>
        <v>transatlantisch</v>
      </c>
    </row>
    <row r="1683">
      <c r="A1683" s="3" t="s">
        <v>1683</v>
      </c>
      <c r="B1683" s="4" t="str">
        <f>IFERROR(__xludf.DUMMYFUNCTION("GOOGLETRANSLATE(A1683,""tr"",""nl"")"),"dossier")</f>
        <v>dossier</v>
      </c>
    </row>
    <row r="1684">
      <c r="A1684" s="3" t="s">
        <v>1684</v>
      </c>
      <c r="B1684" s="4" t="str">
        <f>IFERROR(__xludf.DUMMYFUNCTION("GOOGLETRANSLATE(A1684,""tr"",""nl"")"),"parlement")</f>
        <v>parlement</v>
      </c>
    </row>
    <row r="1685">
      <c r="A1685" s="3" t="s">
        <v>1685</v>
      </c>
      <c r="B1685" s="4" t="str">
        <f>IFERROR(__xludf.DUMMYFUNCTION("GOOGLETRANSLATE(A1685,""tr"",""nl"")"),"Sport")</f>
        <v>Sport</v>
      </c>
    </row>
    <row r="1686">
      <c r="A1686" s="3" t="s">
        <v>1686</v>
      </c>
      <c r="B1686" s="4" t="str">
        <f>IFERROR(__xludf.DUMMYFUNCTION("GOOGLETRANSLATE(A1686,""tr"",""nl"")"),"variatie")</f>
        <v>variatie</v>
      </c>
    </row>
    <row r="1687">
      <c r="A1687" s="3" t="s">
        <v>1687</v>
      </c>
      <c r="B1687" s="4" t="str">
        <f>IFERROR(__xludf.DUMMYFUNCTION("GOOGLETRANSLATE(A1687,""tr"",""nl"")"),"dramatisch")</f>
        <v>dramatisch</v>
      </c>
    </row>
    <row r="1688">
      <c r="A1688" s="3" t="s">
        <v>1688</v>
      </c>
      <c r="B1688" s="4" t="str">
        <f>IFERROR(__xludf.DUMMYFUNCTION("GOOGLETRANSLATE(A1688,""tr"",""nl"")"),"Ceder")</f>
        <v>Ceder</v>
      </c>
    </row>
    <row r="1689">
      <c r="A1689" s="3" t="s">
        <v>1689</v>
      </c>
      <c r="B1689" s="4" t="str">
        <f>IFERROR(__xludf.DUMMYFUNCTION("GOOGLETRANSLATE(A1689,""tr"",""nl"")"),"tegel")</f>
        <v>tegel</v>
      </c>
    </row>
    <row r="1690">
      <c r="A1690" s="3" t="s">
        <v>1690</v>
      </c>
      <c r="B1690" s="4" t="str">
        <f>IFERROR(__xludf.DUMMYFUNCTION("GOOGLETRANSLATE(A1690,""tr"",""nl"")"),"serum")</f>
        <v>serum</v>
      </c>
    </row>
    <row r="1691">
      <c r="A1691" s="3" t="s">
        <v>1691</v>
      </c>
      <c r="B1691" s="4" t="str">
        <f>IFERROR(__xludf.DUMMYFUNCTION("GOOGLETRANSLATE(A1691,""tr"",""nl"")"),"gen")</f>
        <v>gen</v>
      </c>
    </row>
    <row r="1692">
      <c r="A1692" s="3" t="s">
        <v>1692</v>
      </c>
      <c r="B1692" s="4" t="str">
        <f>IFERROR(__xludf.DUMMYFUNCTION("GOOGLETRANSLATE(A1692,""tr"",""nl"")"),"hiërarchie")</f>
        <v>hiërarchie</v>
      </c>
    </row>
    <row r="1693">
      <c r="A1693" s="3" t="s">
        <v>1693</v>
      </c>
      <c r="B1693" s="4" t="str">
        <f>IFERROR(__xludf.DUMMYFUNCTION("GOOGLETRANSLATE(A1693,""tr"",""nl"")"),"in het gezicht")</f>
        <v>in het gezicht</v>
      </c>
    </row>
    <row r="1694">
      <c r="A1694" s="3" t="s">
        <v>1694</v>
      </c>
      <c r="B1694" s="4" t="str">
        <f>IFERROR(__xludf.DUMMYFUNCTION("GOOGLETRANSLATE(A1694,""tr"",""nl"")"),"operator")</f>
        <v>operator</v>
      </c>
    </row>
    <row r="1695">
      <c r="A1695" s="3" t="s">
        <v>1695</v>
      </c>
      <c r="B1695" s="4" t="str">
        <f>IFERROR(__xludf.DUMMYFUNCTION("GOOGLETRANSLATE(A1695,""tr"",""nl"")"),"sociologie")</f>
        <v>sociologie</v>
      </c>
    </row>
    <row r="1696">
      <c r="A1696" s="3" t="s">
        <v>1696</v>
      </c>
      <c r="B1696" s="4" t="str">
        <f>IFERROR(__xludf.DUMMYFUNCTION("GOOGLETRANSLATE(A1696,""tr"",""nl"")"),"antiek")</f>
        <v>antiek</v>
      </c>
    </row>
    <row r="1697">
      <c r="A1697" s="3" t="s">
        <v>1697</v>
      </c>
      <c r="B1697" s="4" t="str">
        <f>IFERROR(__xludf.DUMMYFUNCTION("GOOGLETRANSLATE(A1697,""tr"",""nl"")"),"psychologie")</f>
        <v>psychologie</v>
      </c>
    </row>
    <row r="1698">
      <c r="A1698" s="3" t="s">
        <v>1698</v>
      </c>
      <c r="B1698" s="4" t="str">
        <f>IFERROR(__xludf.DUMMYFUNCTION("GOOGLETRANSLATE(A1698,""tr"",""nl"")"),"maximaal")</f>
        <v>maximaal</v>
      </c>
    </row>
    <row r="1699">
      <c r="A1699" s="3" t="s">
        <v>1699</v>
      </c>
      <c r="B1699" s="4" t="str">
        <f>IFERROR(__xludf.DUMMYFUNCTION("GOOGLETRANSLATE(A1699,""tr"",""nl"")"),"Caravanserai")</f>
        <v>Caravanserai</v>
      </c>
    </row>
    <row r="1700">
      <c r="A1700" s="3" t="s">
        <v>1700</v>
      </c>
      <c r="B1700" s="4" t="str">
        <f>IFERROR(__xludf.DUMMYFUNCTION("GOOGLETRANSLATE(A1700,""tr"",""nl"")"),"metro")</f>
        <v>metro</v>
      </c>
    </row>
    <row r="1701">
      <c r="A1701" s="3" t="s">
        <v>1701</v>
      </c>
      <c r="B1701" s="4" t="str">
        <f>IFERROR(__xludf.DUMMYFUNCTION("GOOGLETRANSLATE(A1701,""tr"",""nl"")"),"banderole")</f>
        <v>banderole</v>
      </c>
    </row>
    <row r="1702">
      <c r="A1702" s="3" t="s">
        <v>1702</v>
      </c>
      <c r="B1702" s="4" t="str">
        <f>IFERROR(__xludf.DUMMYFUNCTION("GOOGLETRANSLATE(A1702,""tr"",""nl"")"),"machine")</f>
        <v>machine</v>
      </c>
    </row>
    <row r="1703">
      <c r="A1703" s="3" t="s">
        <v>1703</v>
      </c>
      <c r="B1703" s="4" t="str">
        <f>IFERROR(__xludf.DUMMYFUNCTION("GOOGLETRANSLATE(A1703,""tr"",""nl"")"),"platina")</f>
        <v>platina</v>
      </c>
    </row>
    <row r="1704">
      <c r="A1704" s="3" t="s">
        <v>1704</v>
      </c>
      <c r="B1704" s="4" t="str">
        <f>IFERROR(__xludf.DUMMYFUNCTION("GOOGLETRANSLATE(A1704,""tr"",""nl"")"),"psychiatrie")</f>
        <v>psychiatrie</v>
      </c>
    </row>
    <row r="1705">
      <c r="A1705" s="3" t="s">
        <v>1705</v>
      </c>
      <c r="B1705" s="4" t="str">
        <f>IFERROR(__xludf.DUMMYFUNCTION("GOOGLETRANSLATE(A1705,""tr"",""nl"")"),"onderhoud")</f>
        <v>onderhoud</v>
      </c>
    </row>
    <row r="1706">
      <c r="A1706" s="3" t="s">
        <v>1706</v>
      </c>
      <c r="B1706" s="4" t="str">
        <f>IFERROR(__xludf.DUMMYFUNCTION("GOOGLETRANSLATE(A1706,""tr"",""nl"")"),"geprefabriceerd")</f>
        <v>geprefabriceerd</v>
      </c>
    </row>
    <row r="1707">
      <c r="A1707" s="3" t="s">
        <v>1707</v>
      </c>
      <c r="B1707" s="4" t="str">
        <f>IFERROR(__xludf.DUMMYFUNCTION("GOOGLETRANSLATE(A1707,""tr"",""nl"")"),"instrumentaal")</f>
        <v>instrumentaal</v>
      </c>
    </row>
    <row r="1708">
      <c r="A1708" s="3" t="s">
        <v>1708</v>
      </c>
      <c r="B1708" s="4" t="str">
        <f>IFERROR(__xludf.DUMMYFUNCTION("GOOGLETRANSLATE(A1708,""tr"",""nl"")"),"backstage")</f>
        <v>backstage</v>
      </c>
    </row>
    <row r="1709">
      <c r="A1709" s="3" t="s">
        <v>1709</v>
      </c>
      <c r="B1709" s="4" t="str">
        <f>IFERROR(__xludf.DUMMYFUNCTION("GOOGLETRANSLATE(A1709,""tr"",""nl"")"),"consul")</f>
        <v>consul</v>
      </c>
    </row>
    <row r="1710">
      <c r="A1710" s="3" t="s">
        <v>1710</v>
      </c>
      <c r="B1710" s="4" t="str">
        <f>IFERROR(__xludf.DUMMYFUNCTION("GOOGLETRANSLATE(A1710,""tr"",""nl"")"),"team")</f>
        <v>team</v>
      </c>
    </row>
    <row r="1711">
      <c r="A1711" s="3" t="s">
        <v>1711</v>
      </c>
      <c r="B1711" s="4" t="str">
        <f>IFERROR(__xludf.DUMMYFUNCTION("GOOGLETRANSLATE(A1711,""tr"",""nl"")"),"circus")</f>
        <v>circus</v>
      </c>
    </row>
    <row r="1712">
      <c r="A1712" s="3" t="s">
        <v>1712</v>
      </c>
      <c r="B1712" s="4" t="str">
        <f>IFERROR(__xludf.DUMMYFUNCTION("GOOGLETRANSLATE(A1712,""tr"",""nl"")"),"lokaal")</f>
        <v>lokaal</v>
      </c>
    </row>
    <row r="1713">
      <c r="A1713" s="3" t="s">
        <v>1713</v>
      </c>
      <c r="B1713" s="4" t="str">
        <f>IFERROR(__xludf.DUMMYFUNCTION("GOOGLETRANSLATE(A1713,""tr"",""nl"")"),"kilometer")</f>
        <v>kilometer</v>
      </c>
    </row>
    <row r="1714">
      <c r="A1714" s="3" t="s">
        <v>1714</v>
      </c>
      <c r="B1714" s="4" t="str">
        <f>IFERROR(__xludf.DUMMYFUNCTION("GOOGLETRANSLATE(A1714,""tr"",""nl"")"),"perspectief")</f>
        <v>perspectief</v>
      </c>
    </row>
    <row r="1715">
      <c r="A1715" s="3" t="s">
        <v>1715</v>
      </c>
      <c r="B1715" s="4" t="str">
        <f>IFERROR(__xludf.DUMMYFUNCTION("GOOGLETRANSLATE(A1715,""tr"",""nl"")"),"telefoon")</f>
        <v>telefoon</v>
      </c>
    </row>
    <row r="1716">
      <c r="A1716" s="3" t="s">
        <v>1716</v>
      </c>
      <c r="B1716" s="4" t="str">
        <f>IFERROR(__xludf.DUMMYFUNCTION("GOOGLETRANSLATE(A1716,""tr"",""nl"")"),"mango-")</f>
        <v>mango-</v>
      </c>
    </row>
    <row r="1717">
      <c r="A1717" s="3" t="s">
        <v>1717</v>
      </c>
      <c r="B1717" s="4" t="str">
        <f>IFERROR(__xludf.DUMMYFUNCTION("GOOGLETRANSLATE(A1717,""tr"",""nl"")"),"ironie")</f>
        <v>ironie</v>
      </c>
    </row>
    <row r="1718">
      <c r="A1718" s="3" t="s">
        <v>1718</v>
      </c>
      <c r="B1718" s="4" t="str">
        <f>IFERROR(__xludf.DUMMYFUNCTION("GOOGLETRANSLATE(A1718,""tr"",""nl"")"),"bombardement")</f>
        <v>bombardement</v>
      </c>
    </row>
    <row r="1719">
      <c r="A1719" s="3" t="s">
        <v>1719</v>
      </c>
      <c r="B1719" s="4" t="str">
        <f>IFERROR(__xludf.DUMMYFUNCTION("GOOGLETRANSLATE(A1719,""tr"",""nl"")"),"financiën")</f>
        <v>financiën</v>
      </c>
    </row>
    <row r="1720">
      <c r="A1720" s="3" t="s">
        <v>1720</v>
      </c>
      <c r="B1720" s="4" t="str">
        <f>IFERROR(__xludf.DUMMYFUNCTION("GOOGLETRANSLATE(A1720,""tr"",""nl"")"),"kader")</f>
        <v>kader</v>
      </c>
    </row>
    <row r="1721">
      <c r="A1721" s="3" t="s">
        <v>1721</v>
      </c>
      <c r="B1721" s="4" t="str">
        <f>IFERROR(__xludf.DUMMYFUNCTION("GOOGLETRANSLATE(A1721,""tr"",""nl"")"),"pelikaan")</f>
        <v>pelikaan</v>
      </c>
    </row>
    <row r="1722">
      <c r="A1722" s="3" t="s">
        <v>1722</v>
      </c>
      <c r="B1722" s="4" t="str">
        <f>IFERROR(__xludf.DUMMYFUNCTION("GOOGLETRANSLATE(A1722,""tr"",""nl"")"),"acteur")</f>
        <v>acteur</v>
      </c>
    </row>
    <row r="1723">
      <c r="A1723" s="3" t="s">
        <v>1723</v>
      </c>
      <c r="B1723" s="4" t="str">
        <f>IFERROR(__xludf.DUMMYFUNCTION("GOOGLETRANSLATE(A1723,""tr"",""nl"")"),"hygiënisch")</f>
        <v>hygiënisch</v>
      </c>
    </row>
    <row r="1724">
      <c r="A1724" s="3" t="s">
        <v>1724</v>
      </c>
      <c r="B1724" s="4" t="str">
        <f>IFERROR(__xludf.DUMMYFUNCTION("GOOGLETRANSLATE(A1724,""tr"",""nl"")"),"spoel")</f>
        <v>spoel</v>
      </c>
    </row>
    <row r="1725">
      <c r="A1725" s="3" t="s">
        <v>1725</v>
      </c>
      <c r="B1725" s="4" t="str">
        <f>IFERROR(__xludf.DUMMYFUNCTION("GOOGLETRANSLATE(A1725,""tr"",""nl"")"),"trommel")</f>
        <v>trommel</v>
      </c>
    </row>
    <row r="1726">
      <c r="A1726" s="3" t="s">
        <v>1726</v>
      </c>
      <c r="B1726" s="4" t="str">
        <f>IFERROR(__xludf.DUMMYFUNCTION("GOOGLETRANSLATE(A1726,""tr"",""nl"")"),"ontcijferen")</f>
        <v>ontcijferen</v>
      </c>
    </row>
    <row r="1727">
      <c r="A1727" s="3" t="s">
        <v>1727</v>
      </c>
      <c r="B1727" s="4" t="str">
        <f>IFERROR(__xludf.DUMMYFUNCTION("GOOGLETRANSLATE(A1727,""tr"",""nl"")"),"soiree")</f>
        <v>soiree</v>
      </c>
    </row>
    <row r="1728">
      <c r="A1728" s="3" t="s">
        <v>1728</v>
      </c>
      <c r="B1728" s="4" t="str">
        <f>IFERROR(__xludf.DUMMYFUNCTION("GOOGLETRANSLATE(A1728,""tr"",""nl"")"),"marge")</f>
        <v>marge</v>
      </c>
    </row>
    <row r="1729">
      <c r="A1729" s="3" t="s">
        <v>1729</v>
      </c>
      <c r="B1729" s="4" t="str">
        <f>IFERROR(__xludf.DUMMYFUNCTION("GOOGLETRANSLATE(A1729,""tr"",""nl"")"),"formule")</f>
        <v>formule</v>
      </c>
    </row>
    <row r="1730">
      <c r="A1730" s="3" t="s">
        <v>1730</v>
      </c>
      <c r="B1730" s="4" t="str">
        <f>IFERROR(__xludf.DUMMYFUNCTION("GOOGLETRANSLATE(A1730,""tr"",""nl"")"),"salade")</f>
        <v>salade</v>
      </c>
    </row>
    <row r="1731">
      <c r="A1731" s="3" t="s">
        <v>1731</v>
      </c>
      <c r="B1731" s="4" t="str">
        <f>IFERROR(__xludf.DUMMYFUNCTION("GOOGLETRANSLATE(A1731,""tr"",""nl"")"),"kussen")</f>
        <v>kussen</v>
      </c>
    </row>
    <row r="1732">
      <c r="A1732" s="3" t="s">
        <v>1732</v>
      </c>
      <c r="B1732" s="4" t="str">
        <f>IFERROR(__xludf.DUMMYFUNCTION("GOOGLETRANSLATE(A1732,""tr"",""nl"")"),"transparant")</f>
        <v>transparant</v>
      </c>
    </row>
    <row r="1733">
      <c r="A1733" s="3" t="s">
        <v>1733</v>
      </c>
      <c r="B1733" s="4" t="str">
        <f>IFERROR(__xludf.DUMMYFUNCTION("GOOGLETRANSLATE(A1733,""tr"",""nl"")"),"speculatief")</f>
        <v>speculatief</v>
      </c>
    </row>
    <row r="1734">
      <c r="A1734" s="3" t="s">
        <v>1734</v>
      </c>
      <c r="B1734" s="4" t="str">
        <f>IFERROR(__xludf.DUMMYFUNCTION("GOOGLETRANSLATE(A1734,""tr"",""nl"")"),"ontsmettingsmiddel")</f>
        <v>ontsmettingsmiddel</v>
      </c>
    </row>
    <row r="1735">
      <c r="A1735" s="3" t="s">
        <v>1735</v>
      </c>
      <c r="B1735" s="4" t="str">
        <f>IFERROR(__xludf.DUMMYFUNCTION("GOOGLETRANSLATE(A1735,""tr"",""nl"")"),"tafereel")</f>
        <v>tafereel</v>
      </c>
    </row>
    <row r="1736">
      <c r="A1736" s="3" t="s">
        <v>1736</v>
      </c>
      <c r="B1736" s="4" t="str">
        <f>IFERROR(__xludf.DUMMYFUNCTION("GOOGLETRANSLATE(A1736,""tr"",""nl"")"),"chantage")</f>
        <v>chantage</v>
      </c>
    </row>
    <row r="1737">
      <c r="A1737" s="3" t="s">
        <v>1737</v>
      </c>
      <c r="B1737" s="4" t="str">
        <f>IFERROR(__xludf.DUMMYFUNCTION("GOOGLETRANSLATE(A1737,""tr"",""nl"")"),"onwettig")</f>
        <v>onwettig</v>
      </c>
    </row>
    <row r="1738">
      <c r="A1738" s="3" t="s">
        <v>1738</v>
      </c>
      <c r="B1738" s="4" t="str">
        <f>IFERROR(__xludf.DUMMYFUNCTION("GOOGLETRANSLATE(A1738,""tr"",""nl"")"),"Christelijk")</f>
        <v>Christelijk</v>
      </c>
    </row>
    <row r="1739">
      <c r="A1739" s="3" t="s">
        <v>1739</v>
      </c>
      <c r="B1739" s="4" t="str">
        <f>IFERROR(__xludf.DUMMYFUNCTION("GOOGLETRANSLATE(A1739,""tr"",""nl"")"),"whisky")</f>
        <v>whisky</v>
      </c>
    </row>
    <row r="1740">
      <c r="A1740" s="3" t="s">
        <v>1740</v>
      </c>
      <c r="B1740" s="4" t="str">
        <f>IFERROR(__xludf.DUMMYFUNCTION("GOOGLETRANSLATE(A1740,""tr"",""nl"")"),"boot")</f>
        <v>boot</v>
      </c>
    </row>
    <row r="1741">
      <c r="A1741" s="3" t="s">
        <v>1741</v>
      </c>
      <c r="B1741" s="4" t="str">
        <f>IFERROR(__xludf.DUMMYFUNCTION("GOOGLETRANSLATE(A1741,""tr"",""nl"")"),"theorie")</f>
        <v>theorie</v>
      </c>
    </row>
    <row r="1742">
      <c r="A1742" s="3" t="s">
        <v>1742</v>
      </c>
      <c r="B1742" s="4" t="str">
        <f>IFERROR(__xludf.DUMMYFUNCTION("GOOGLETRANSLATE(A1742,""tr"",""nl"")"),"epaulet")</f>
        <v>epaulet</v>
      </c>
    </row>
    <row r="1743">
      <c r="A1743" s="3" t="s">
        <v>1743</v>
      </c>
      <c r="B1743" s="4" t="str">
        <f>IFERROR(__xludf.DUMMYFUNCTION("GOOGLETRANSLATE(A1743,""tr"",""nl"")"),"gram")</f>
        <v>gram</v>
      </c>
    </row>
    <row r="1744">
      <c r="A1744" s="3" t="s">
        <v>1744</v>
      </c>
      <c r="B1744" s="4" t="str">
        <f>IFERROR(__xludf.DUMMYFUNCTION("GOOGLETRANSLATE(A1744,""tr"",""nl"")"),"omzeilen")</f>
        <v>omzeilen</v>
      </c>
    </row>
    <row r="1745">
      <c r="A1745" s="3" t="s">
        <v>1745</v>
      </c>
      <c r="B1745" s="4" t="str">
        <f>IFERROR(__xludf.DUMMYFUNCTION("GOOGLETRANSLATE(A1745,""tr"",""nl"")"),"broccoli")</f>
        <v>broccoli</v>
      </c>
    </row>
    <row r="1746">
      <c r="A1746" s="3" t="s">
        <v>1746</v>
      </c>
      <c r="B1746" s="4" t="str">
        <f>IFERROR(__xludf.DUMMYFUNCTION("GOOGLETRANSLATE(A1746,""tr"",""nl"")"),"triljoen")</f>
        <v>triljoen</v>
      </c>
    </row>
    <row r="1747">
      <c r="A1747" s="3" t="s">
        <v>1747</v>
      </c>
      <c r="B1747" s="4" t="str">
        <f>IFERROR(__xludf.DUMMYFUNCTION("GOOGLETRANSLATE(A1747,""tr"",""nl"")"),"sjaal")</f>
        <v>sjaal</v>
      </c>
    </row>
    <row r="1748">
      <c r="A1748" s="3" t="s">
        <v>1748</v>
      </c>
      <c r="B1748" s="4" t="str">
        <f>IFERROR(__xludf.DUMMYFUNCTION("GOOGLETRANSLATE(A1748,""tr"",""nl"")"),"pomp")</f>
        <v>pomp</v>
      </c>
    </row>
    <row r="1749">
      <c r="A1749" s="3" t="s">
        <v>1749</v>
      </c>
      <c r="B1749" s="4" t="str">
        <f>IFERROR(__xludf.DUMMYFUNCTION("GOOGLETRANSLATE(A1749,""tr"",""nl"")"),"humus")</f>
        <v>humus</v>
      </c>
    </row>
    <row r="1750">
      <c r="A1750" s="3" t="s">
        <v>1750</v>
      </c>
      <c r="B1750" s="4" t="str">
        <f>IFERROR(__xludf.DUMMYFUNCTION("GOOGLETRANSLATE(A1750,""tr"",""nl"")"),"hotel")</f>
        <v>hotel</v>
      </c>
    </row>
    <row r="1751">
      <c r="A1751" s="3" t="s">
        <v>1751</v>
      </c>
      <c r="B1751" s="4" t="str">
        <f>IFERROR(__xludf.DUMMYFUNCTION("GOOGLETRANSLATE(A1751,""tr"",""nl"")"),"ritme")</f>
        <v>ritme</v>
      </c>
    </row>
    <row r="1752">
      <c r="A1752" s="3" t="s">
        <v>1752</v>
      </c>
      <c r="B1752" s="4" t="str">
        <f>IFERROR(__xludf.DUMMYFUNCTION("GOOGLETRANSLATE(A1752,""tr"",""nl"")"),"sportman")</f>
        <v>sportman</v>
      </c>
    </row>
    <row r="1753">
      <c r="A1753" s="3" t="s">
        <v>1753</v>
      </c>
      <c r="B1753" s="4" t="str">
        <f>IFERROR(__xludf.DUMMYFUNCTION("GOOGLETRANSLATE(A1753,""tr"",""nl"")"),"gepasteuriseerd")</f>
        <v>gepasteuriseerd</v>
      </c>
    </row>
    <row r="1754">
      <c r="A1754" s="3" t="s">
        <v>1754</v>
      </c>
      <c r="B1754" s="4" t="str">
        <f>IFERROR(__xludf.DUMMYFUNCTION("GOOGLETRANSLATE(A1754,""tr"",""nl"")"),"aroma")</f>
        <v>aroma</v>
      </c>
    </row>
    <row r="1755">
      <c r="A1755" s="3" t="s">
        <v>1755</v>
      </c>
      <c r="B1755" s="4" t="str">
        <f>IFERROR(__xludf.DUMMYFUNCTION("GOOGLETRANSLATE(A1755,""tr"",""nl"")"),"difterie")</f>
        <v>difterie</v>
      </c>
    </row>
    <row r="1756">
      <c r="A1756" s="3" t="s">
        <v>1756</v>
      </c>
      <c r="B1756" s="4" t="str">
        <f>IFERROR(__xludf.DUMMYFUNCTION("GOOGLETRANSLATE(A1756,""tr"",""nl"")"),"vacuüm")</f>
        <v>vacuüm</v>
      </c>
    </row>
    <row r="1757">
      <c r="A1757" s="3" t="s">
        <v>1757</v>
      </c>
      <c r="B1757" s="4" t="str">
        <f>IFERROR(__xludf.DUMMYFUNCTION("GOOGLETRANSLATE(A1757,""tr"",""nl"")"),"podium")</f>
        <v>podium</v>
      </c>
    </row>
    <row r="1758">
      <c r="A1758" s="3" t="s">
        <v>1758</v>
      </c>
      <c r="B1758" s="4" t="str">
        <f>IFERROR(__xludf.DUMMYFUNCTION("GOOGLETRANSLATE(A1758,""tr"",""nl"")"),"biometrisch")</f>
        <v>biometrisch</v>
      </c>
    </row>
    <row r="1759">
      <c r="A1759" s="3" t="s">
        <v>1759</v>
      </c>
      <c r="B1759" s="4" t="str">
        <f>IFERROR(__xludf.DUMMYFUNCTION("GOOGLETRANSLATE(A1759,""tr"",""nl"")"),"room")</f>
        <v>room</v>
      </c>
    </row>
    <row r="1760">
      <c r="A1760" s="3" t="s">
        <v>1760</v>
      </c>
      <c r="B1760" s="4" t="str">
        <f>IFERROR(__xludf.DUMMYFUNCTION("GOOGLETRANSLATE(A1760,""tr"",""nl"")"),"balie")</f>
        <v>balie</v>
      </c>
    </row>
    <row r="1761">
      <c r="A1761" s="3" t="s">
        <v>1761</v>
      </c>
      <c r="B1761" s="4" t="str">
        <f>IFERROR(__xludf.DUMMYFUNCTION("GOOGLETRANSLATE(A1761,""tr"",""nl"")"),"paparazzi")</f>
        <v>paparazzi</v>
      </c>
    </row>
    <row r="1762">
      <c r="A1762" s="3" t="s">
        <v>1762</v>
      </c>
      <c r="B1762" s="4" t="str">
        <f>IFERROR(__xludf.DUMMYFUNCTION("GOOGLETRANSLATE(A1762,""tr"",""nl"")"),"Arabesk")</f>
        <v>Arabesk</v>
      </c>
    </row>
    <row r="1763">
      <c r="A1763" s="3" t="s">
        <v>1763</v>
      </c>
      <c r="B1763" s="4" t="str">
        <f>IFERROR(__xludf.DUMMYFUNCTION("GOOGLETRANSLATE(A1763,""tr"",""nl"")"),"ballistisch")</f>
        <v>ballistisch</v>
      </c>
    </row>
    <row r="1764">
      <c r="A1764" s="3" t="s">
        <v>1764</v>
      </c>
      <c r="B1764" s="4" t="str">
        <f>IFERROR(__xludf.DUMMYFUNCTION("GOOGLETRANSLATE(A1764,""tr"",""nl"")"),"kap")</f>
        <v>kap</v>
      </c>
    </row>
    <row r="1765">
      <c r="A1765" s="3" t="s">
        <v>1765</v>
      </c>
      <c r="B1765" s="4" t="str">
        <f>IFERROR(__xludf.DUMMYFUNCTION("GOOGLETRANSLATE(A1765,""tr"",""nl"")"),"Gros")</f>
        <v>Gros</v>
      </c>
    </row>
    <row r="1766">
      <c r="A1766" s="3" t="s">
        <v>1766</v>
      </c>
      <c r="B1766" s="4" t="str">
        <f>IFERROR(__xludf.DUMMYFUNCTION("GOOGLETRANSLATE(A1766,""tr"",""nl"")"),"stratosfeer")</f>
        <v>stratosfeer</v>
      </c>
    </row>
    <row r="1767">
      <c r="A1767" s="3" t="s">
        <v>1767</v>
      </c>
      <c r="B1767" s="4" t="str">
        <f>IFERROR(__xludf.DUMMYFUNCTION("GOOGLETRANSLATE(A1767,""tr"",""nl"")"),"acuut")</f>
        <v>acuut</v>
      </c>
    </row>
    <row r="1768">
      <c r="A1768" s="3" t="s">
        <v>1768</v>
      </c>
      <c r="B1768" s="4" t="str">
        <f>IFERROR(__xludf.DUMMYFUNCTION("GOOGLETRANSLATE(A1768,""tr"",""nl"")"),"succes")</f>
        <v>succes</v>
      </c>
    </row>
    <row r="1769">
      <c r="A1769" s="3" t="s">
        <v>1769</v>
      </c>
      <c r="B1769" s="4" t="str">
        <f>IFERROR(__xludf.DUMMYFUNCTION("GOOGLETRANSLATE(A1769,""tr"",""nl"")"),"echt")</f>
        <v>echt</v>
      </c>
    </row>
    <row r="1770">
      <c r="A1770" s="3" t="s">
        <v>1770</v>
      </c>
      <c r="B1770" s="4" t="str">
        <f>IFERROR(__xludf.DUMMYFUNCTION("GOOGLETRANSLATE(A1770,""tr"",""nl"")"),"procedure")</f>
        <v>procedure</v>
      </c>
    </row>
    <row r="1771">
      <c r="A1771" s="3" t="s">
        <v>1771</v>
      </c>
      <c r="B1771" s="4" t="str">
        <f>IFERROR(__xludf.DUMMYFUNCTION("GOOGLETRANSLATE(A1771,""tr"",""nl"")"),"Ik rende")</f>
        <v>Ik rende</v>
      </c>
    </row>
    <row r="1772">
      <c r="A1772" s="3" t="s">
        <v>1772</v>
      </c>
      <c r="B1772" s="4" t="str">
        <f>IFERROR(__xludf.DUMMYFUNCTION("GOOGLETRANSLATE(A1772,""tr"",""nl"")"),"Turks")</f>
        <v>Turks</v>
      </c>
    </row>
    <row r="1773">
      <c r="A1773" s="3" t="s">
        <v>1773</v>
      </c>
      <c r="B1773" s="4" t="str">
        <f>IFERROR(__xludf.DUMMYFUNCTION("GOOGLETRANSLATE(A1773,""tr"",""nl"")"),"stip")</f>
        <v>stip</v>
      </c>
    </row>
    <row r="1774">
      <c r="A1774" s="3" t="s">
        <v>1774</v>
      </c>
      <c r="B1774" s="4" t="str">
        <f>IFERROR(__xludf.DUMMYFUNCTION("GOOGLETRANSLATE(A1774,""tr"",""nl"")"),"biografie")</f>
        <v>biografie</v>
      </c>
    </row>
    <row r="1775">
      <c r="A1775" s="3" t="s">
        <v>1775</v>
      </c>
      <c r="B1775" s="4" t="str">
        <f>IFERROR(__xludf.DUMMYFUNCTION("GOOGLETRANSLATE(A1775,""tr"",""nl"")"),"domino")</f>
        <v>domino</v>
      </c>
    </row>
    <row r="1776">
      <c r="A1776" s="3" t="s">
        <v>1776</v>
      </c>
      <c r="B1776" s="4" t="str">
        <f>IFERROR(__xludf.DUMMYFUNCTION("GOOGLETRANSLATE(A1776,""tr"",""nl"")"),"Talkshow")</f>
        <v>Talkshow</v>
      </c>
    </row>
    <row r="1777">
      <c r="A1777" s="3" t="s">
        <v>1777</v>
      </c>
      <c r="B1777" s="4" t="str">
        <f>IFERROR(__xludf.DUMMYFUNCTION("GOOGLETRANSLATE(A1777,""tr"",""nl"")"),"aluminium")</f>
        <v>aluminium</v>
      </c>
    </row>
    <row r="1778">
      <c r="A1778" s="3" t="s">
        <v>1778</v>
      </c>
      <c r="B1778" s="4" t="str">
        <f>IFERROR(__xludf.DUMMYFUNCTION("GOOGLETRANSLATE(A1778,""tr"",""nl"")"),"deel")</f>
        <v>deel</v>
      </c>
    </row>
    <row r="1779">
      <c r="A1779" s="3" t="s">
        <v>1779</v>
      </c>
      <c r="B1779" s="4" t="str">
        <f>IFERROR(__xludf.DUMMYFUNCTION("GOOGLETRANSLATE(A1779,""tr"",""nl"")"),"schort")</f>
        <v>schort</v>
      </c>
    </row>
    <row r="1780">
      <c r="A1780" s="3" t="s">
        <v>1780</v>
      </c>
      <c r="B1780" s="4" t="str">
        <f>IFERROR(__xludf.DUMMYFUNCTION("GOOGLETRANSLATE(A1780,""tr"",""nl"")"),"kiosk")</f>
        <v>kiosk</v>
      </c>
    </row>
    <row r="1781">
      <c r="A1781" s="3" t="s">
        <v>1781</v>
      </c>
      <c r="B1781" s="4" t="str">
        <f>IFERROR(__xludf.DUMMYFUNCTION("GOOGLETRANSLATE(A1781,""tr"",""nl"")"),"cholesterol")</f>
        <v>cholesterol</v>
      </c>
    </row>
    <row r="1782">
      <c r="A1782" s="3" t="s">
        <v>1782</v>
      </c>
      <c r="B1782" s="4" t="str">
        <f>IFERROR(__xludf.DUMMYFUNCTION("GOOGLETRANSLATE(A1782,""tr"",""nl"")"),"kritisch")</f>
        <v>kritisch</v>
      </c>
    </row>
    <row r="1783">
      <c r="A1783" s="3" t="s">
        <v>1783</v>
      </c>
      <c r="B1783" s="4" t="str">
        <f>IFERROR(__xludf.DUMMYFUNCTION("GOOGLETRANSLATE(A1783,""tr"",""nl"")"),"scherm")</f>
        <v>scherm</v>
      </c>
    </row>
    <row r="1784">
      <c r="A1784" s="3" t="s">
        <v>1784</v>
      </c>
      <c r="B1784" s="4" t="str">
        <f>IFERROR(__xludf.DUMMYFUNCTION("GOOGLETRANSLATE(A1784,""tr"",""nl"")"),"gitaar")</f>
        <v>gitaar</v>
      </c>
    </row>
    <row r="1785">
      <c r="A1785" s="3" t="s">
        <v>1785</v>
      </c>
      <c r="B1785" s="4" t="str">
        <f>IFERROR(__xludf.DUMMYFUNCTION("GOOGLETRANSLATE(A1785,""tr"",""nl"")"),"Tandans")</f>
        <v>Tandans</v>
      </c>
    </row>
    <row r="1786">
      <c r="A1786" s="3" t="s">
        <v>1786</v>
      </c>
      <c r="B1786" s="4" t="str">
        <f>IFERROR(__xludf.DUMMYFUNCTION("GOOGLETRANSLATE(A1786,""tr"",""nl"")"),"protocol")</f>
        <v>protocol</v>
      </c>
    </row>
    <row r="1787">
      <c r="A1787" s="3" t="s">
        <v>1787</v>
      </c>
      <c r="B1787" s="4" t="str">
        <f>IFERROR(__xludf.DUMMYFUNCTION("GOOGLETRANSLATE(A1787,""tr"",""nl"")"),"drone")</f>
        <v>drone</v>
      </c>
    </row>
    <row r="1788">
      <c r="A1788" s="3" t="s">
        <v>1788</v>
      </c>
      <c r="B1788" s="4" t="str">
        <f>IFERROR(__xludf.DUMMYFUNCTION("GOOGLETRANSLATE(A1788,""tr"",""nl"")"),"Kassa")</f>
        <v>Kassa</v>
      </c>
    </row>
    <row r="1789">
      <c r="A1789" s="3" t="s">
        <v>1789</v>
      </c>
      <c r="B1789" s="4" t="str">
        <f>IFERROR(__xludf.DUMMYFUNCTION("GOOGLETRANSLATE(A1789,""tr"",""nl"")"),"prospectus")</f>
        <v>prospectus</v>
      </c>
    </row>
    <row r="1790">
      <c r="A1790" s="3" t="s">
        <v>1790</v>
      </c>
      <c r="B1790" s="4" t="str">
        <f>IFERROR(__xludf.DUMMYFUNCTION("GOOGLETRANSLATE(A1790,""tr"",""nl"")"),"opwelling")</f>
        <v>opwelling</v>
      </c>
    </row>
    <row r="1791">
      <c r="A1791" s="3" t="s">
        <v>1791</v>
      </c>
      <c r="B1791" s="4" t="str">
        <f>IFERROR(__xludf.DUMMYFUNCTION("GOOGLETRANSLATE(A1791,""tr"",""nl"")"),"fractie")</f>
        <v>fractie</v>
      </c>
    </row>
    <row r="1792">
      <c r="A1792" s="3" t="s">
        <v>1792</v>
      </c>
      <c r="B1792" s="4" t="str">
        <f>IFERROR(__xludf.DUMMYFUNCTION("GOOGLETRANSLATE(A1792,""tr"",""nl"")"),"oefening")</f>
        <v>oefening</v>
      </c>
    </row>
    <row r="1793">
      <c r="A1793" s="3" t="s">
        <v>1793</v>
      </c>
      <c r="B1793" s="4" t="str">
        <f>IFERROR(__xludf.DUMMYFUNCTION("GOOGLETRANSLATE(A1793,""tr"",""nl"")"),"ultraviolet")</f>
        <v>ultraviolet</v>
      </c>
    </row>
    <row r="1794">
      <c r="A1794" s="3" t="s">
        <v>1794</v>
      </c>
      <c r="B1794" s="4" t="str">
        <f>IFERROR(__xludf.DUMMYFUNCTION("GOOGLETRANSLATE(A1794,""tr"",""nl"")"),"bureaucratie")</f>
        <v>bureaucratie</v>
      </c>
    </row>
    <row r="1795">
      <c r="A1795" s="3" t="s">
        <v>1795</v>
      </c>
      <c r="B1795" s="4" t="str">
        <f>IFERROR(__xludf.DUMMYFUNCTION("GOOGLETRANSLATE(A1795,""tr"",""nl"")"),"materialisme")</f>
        <v>materialisme</v>
      </c>
    </row>
    <row r="1796">
      <c r="A1796" s="3" t="s">
        <v>1796</v>
      </c>
      <c r="B1796" s="4" t="str">
        <f>IFERROR(__xludf.DUMMYFUNCTION("GOOGLETRANSLATE(A1796,""tr"",""nl"")"),"micro -organisme")</f>
        <v>micro -organisme</v>
      </c>
    </row>
    <row r="1797">
      <c r="A1797" s="3" t="s">
        <v>1797</v>
      </c>
      <c r="B1797" s="4" t="str">
        <f>IFERROR(__xludf.DUMMYFUNCTION("GOOGLETRANSLATE(A1797,""tr"",""nl"")"),"room")</f>
        <v>room</v>
      </c>
    </row>
    <row r="1798">
      <c r="A1798" s="3" t="s">
        <v>1798</v>
      </c>
      <c r="B1798" s="4" t="str">
        <f>IFERROR(__xludf.DUMMYFUNCTION("GOOGLETRANSLATE(A1798,""tr"",""nl"")"),"chips")</f>
        <v>chips</v>
      </c>
    </row>
    <row r="1799">
      <c r="A1799" s="3" t="s">
        <v>1799</v>
      </c>
      <c r="B1799" s="4" t="str">
        <f>IFERROR(__xludf.DUMMYFUNCTION("GOOGLETRANSLATE(A1799,""tr"",""nl"")"),"stopwatch")</f>
        <v>stopwatch</v>
      </c>
    </row>
    <row r="1800">
      <c r="A1800" s="3" t="s">
        <v>1800</v>
      </c>
      <c r="B1800" s="4" t="str">
        <f>IFERROR(__xludf.DUMMYFUNCTION("GOOGLETRANSLATE(A1800,""tr"",""nl"")"),"Aankondiging")</f>
        <v>Aankondiging</v>
      </c>
    </row>
    <row r="1801">
      <c r="A1801" s="3" t="s">
        <v>1801</v>
      </c>
      <c r="B1801" s="4" t="str">
        <f>IFERROR(__xludf.DUMMYFUNCTION("GOOGLETRANSLATE(A1801,""tr"",""nl"")"),"fiasco")</f>
        <v>fiasco</v>
      </c>
    </row>
    <row r="1802">
      <c r="A1802" s="3" t="s">
        <v>1802</v>
      </c>
      <c r="B1802" s="4" t="str">
        <f>IFERROR(__xludf.DUMMYFUNCTION("GOOGLETRANSLATE(A1802,""tr"",""nl"")"),"radio-")</f>
        <v>radio-</v>
      </c>
    </row>
    <row r="1803">
      <c r="A1803" s="3" t="s">
        <v>1803</v>
      </c>
      <c r="B1803" s="4" t="str">
        <f>IFERROR(__xludf.DUMMYFUNCTION("GOOGLETRANSLATE(A1803,""tr"",""nl"")"),"agora")</f>
        <v>agora</v>
      </c>
    </row>
    <row r="1804">
      <c r="A1804" s="3" t="s">
        <v>1804</v>
      </c>
      <c r="B1804" s="4" t="str">
        <f>IFERROR(__xludf.DUMMYFUNCTION("GOOGLETRANSLATE(A1804,""tr"",""nl"")"),"bioloog")</f>
        <v>bioloog</v>
      </c>
    </row>
    <row r="1805">
      <c r="A1805" s="3" t="s">
        <v>1805</v>
      </c>
      <c r="B1805" s="4" t="str">
        <f>IFERROR(__xludf.DUMMYFUNCTION("GOOGLETRANSLATE(A1805,""tr"",""nl"")"),"astrologie")</f>
        <v>astrologie</v>
      </c>
    </row>
    <row r="1806">
      <c r="A1806" s="3" t="s">
        <v>1806</v>
      </c>
      <c r="B1806" s="4" t="str">
        <f>IFERROR(__xludf.DUMMYFUNCTION("GOOGLETRANSLATE(A1806,""tr"",""nl"")"),"leidinggevende")</f>
        <v>leidinggevende</v>
      </c>
    </row>
    <row r="1807">
      <c r="A1807" s="3" t="s">
        <v>1807</v>
      </c>
      <c r="B1807" s="4" t="str">
        <f>IFERROR(__xludf.DUMMYFUNCTION("GOOGLETRANSLATE(A1807,""tr"",""nl"")"),"basketbal speler")</f>
        <v>basketbal speler</v>
      </c>
    </row>
    <row r="1808">
      <c r="A1808" s="3" t="s">
        <v>1808</v>
      </c>
      <c r="B1808" s="4" t="str">
        <f>IFERROR(__xludf.DUMMYFUNCTION("GOOGLETRANSLATE(A1808,""tr"",""nl"")"),"energiek")</f>
        <v>energiek</v>
      </c>
    </row>
    <row r="1809">
      <c r="A1809" s="3" t="s">
        <v>1809</v>
      </c>
      <c r="B1809" s="4" t="str">
        <f>IFERROR(__xludf.DUMMYFUNCTION("GOOGLETRANSLATE(A1809,""tr"",""nl"")"),"amateur")</f>
        <v>amateur</v>
      </c>
    </row>
    <row r="1810">
      <c r="A1810" s="3" t="s">
        <v>1810</v>
      </c>
      <c r="B1810" s="4" t="str">
        <f>IFERROR(__xludf.DUMMYFUNCTION("GOOGLETRANSLATE(A1810,""tr"",""nl"")"),"ansichtkaart")</f>
        <v>ansichtkaart</v>
      </c>
    </row>
    <row r="1811">
      <c r="A1811" s="3" t="s">
        <v>1811</v>
      </c>
      <c r="B1811" s="4" t="str">
        <f>IFERROR(__xludf.DUMMYFUNCTION("GOOGLETRANSLATE(A1811,""tr"",""nl"")"),"perceel")</f>
        <v>perceel</v>
      </c>
    </row>
    <row r="1812">
      <c r="A1812" s="3" t="s">
        <v>1812</v>
      </c>
      <c r="B1812" s="4" t="str">
        <f>IFERROR(__xludf.DUMMYFUNCTION("GOOGLETRANSLATE(A1812,""tr"",""nl"")"),"kooldioxide")</f>
        <v>kooldioxide</v>
      </c>
    </row>
    <row r="1813">
      <c r="A1813" s="3" t="s">
        <v>1813</v>
      </c>
      <c r="B1813" s="4" t="str">
        <f>IFERROR(__xludf.DUMMYFUNCTION("GOOGLETRANSLATE(A1813,""tr"",""nl"")"),"geschokt")</f>
        <v>geschokt</v>
      </c>
    </row>
    <row r="1814">
      <c r="A1814" s="3" t="s">
        <v>1814</v>
      </c>
      <c r="B1814" s="4" t="str">
        <f>IFERROR(__xludf.DUMMYFUNCTION("GOOGLETRANSLATE(A1814,""tr"",""nl"")"),"jubileum")</f>
        <v>jubileum</v>
      </c>
    </row>
    <row r="1815">
      <c r="A1815" s="3" t="s">
        <v>1815</v>
      </c>
      <c r="B1815" s="4" t="str">
        <f>IFERROR(__xludf.DUMMYFUNCTION("GOOGLETRANSLATE(A1815,""tr"",""nl"")"),"cultuur")</f>
        <v>cultuur</v>
      </c>
    </row>
    <row r="1816">
      <c r="A1816" s="3" t="s">
        <v>1816</v>
      </c>
      <c r="B1816" s="4" t="str">
        <f>IFERROR(__xludf.DUMMYFUNCTION("GOOGLETRANSLATE(A1816,""tr"",""nl"")"),"anarchie")</f>
        <v>anarchie</v>
      </c>
    </row>
    <row r="1817">
      <c r="A1817" s="3" t="s">
        <v>1817</v>
      </c>
      <c r="B1817" s="4" t="str">
        <f>IFERROR(__xludf.DUMMYFUNCTION("GOOGLETRANSLATE(A1817,""tr"",""nl"")"),"piloot")</f>
        <v>piloot</v>
      </c>
    </row>
    <row r="1818">
      <c r="A1818" s="3" t="s">
        <v>1818</v>
      </c>
      <c r="B1818" s="4" t="str">
        <f>IFERROR(__xludf.DUMMYFUNCTION("GOOGLETRANSLATE(A1818,""tr"",""nl"")"),"illustratie")</f>
        <v>illustratie</v>
      </c>
    </row>
    <row r="1819">
      <c r="A1819" s="3" t="s">
        <v>1819</v>
      </c>
      <c r="B1819" s="4" t="str">
        <f>IFERROR(__xludf.DUMMYFUNCTION("GOOGLETRANSLATE(A1819,""tr"",""nl"")"),"fruiten")</f>
        <v>fruiten</v>
      </c>
    </row>
    <row r="1820">
      <c r="A1820" s="3" t="s">
        <v>1820</v>
      </c>
      <c r="B1820" s="4" t="str">
        <f>IFERROR(__xludf.DUMMYFUNCTION("GOOGLETRANSLATE(A1820,""tr"",""nl"")"),"specifiek")</f>
        <v>specifiek</v>
      </c>
    </row>
    <row r="1821">
      <c r="A1821" s="3" t="s">
        <v>1821</v>
      </c>
      <c r="B1821" s="4" t="str">
        <f>IFERROR(__xludf.DUMMYFUNCTION("GOOGLETRANSLATE(A1821,""tr"",""nl"")"),"labyrint")</f>
        <v>labyrint</v>
      </c>
    </row>
    <row r="1822">
      <c r="A1822" s="3" t="s">
        <v>1822</v>
      </c>
      <c r="B1822" s="4" t="str">
        <f>IFERROR(__xludf.DUMMYFUNCTION("GOOGLETRANSLATE(A1822,""tr"",""nl"")"),"romantisch")</f>
        <v>romantisch</v>
      </c>
    </row>
    <row r="1823">
      <c r="A1823" s="3" t="s">
        <v>1823</v>
      </c>
      <c r="B1823" s="4" t="str">
        <f>IFERROR(__xludf.DUMMYFUNCTION("GOOGLETRANSLATE(A1823,""tr"",""nl"")"),"Excellentie")</f>
        <v>Excellentie</v>
      </c>
    </row>
    <row r="1824">
      <c r="A1824" s="3" t="s">
        <v>1824</v>
      </c>
      <c r="B1824" s="4" t="str">
        <f>IFERROR(__xludf.DUMMYFUNCTION("GOOGLETRANSLATE(A1824,""tr"",""nl"")"),"antipathie")</f>
        <v>antipathie</v>
      </c>
    </row>
    <row r="1825">
      <c r="A1825" s="3" t="s">
        <v>1825</v>
      </c>
      <c r="B1825" s="4" t="str">
        <f>IFERROR(__xludf.DUMMYFUNCTION("GOOGLETRANSLATE(A1825,""tr"",""nl"")"),"limonade")</f>
        <v>limonade</v>
      </c>
    </row>
    <row r="1826">
      <c r="A1826" s="3" t="s">
        <v>1826</v>
      </c>
      <c r="B1826" s="4" t="str">
        <f>IFERROR(__xludf.DUMMYFUNCTION("GOOGLETRANSLATE(A1826,""tr"",""nl"")"),"online")</f>
        <v>online</v>
      </c>
    </row>
    <row r="1827">
      <c r="A1827" s="3" t="s">
        <v>1827</v>
      </c>
      <c r="B1827" s="4" t="str">
        <f>IFERROR(__xludf.DUMMYFUNCTION("GOOGLETRANSLATE(A1827,""tr"",""nl"")"),"poker")</f>
        <v>poker</v>
      </c>
    </row>
    <row r="1828">
      <c r="A1828" s="3" t="s">
        <v>1828</v>
      </c>
      <c r="B1828" s="4" t="str">
        <f>IFERROR(__xludf.DUMMYFUNCTION("GOOGLETRANSLATE(A1828,""tr"",""nl"")"),"vegetarisch")</f>
        <v>vegetarisch</v>
      </c>
    </row>
    <row r="1829">
      <c r="A1829" s="3" t="s">
        <v>1829</v>
      </c>
      <c r="B1829" s="4" t="str">
        <f>IFERROR(__xludf.DUMMYFUNCTION("GOOGLETRANSLATE(A1829,""tr"",""nl"")"),"tand")</f>
        <v>tand</v>
      </c>
    </row>
    <row r="1830">
      <c r="A1830" s="3" t="s">
        <v>1830</v>
      </c>
      <c r="B1830" s="4" t="str">
        <f>IFERROR(__xludf.DUMMYFUNCTION("GOOGLETRANSLATE(A1830,""tr"",""nl"")"),"hoeveelheid")</f>
        <v>hoeveelheid</v>
      </c>
    </row>
    <row r="1831">
      <c r="A1831" s="3" t="s">
        <v>1831</v>
      </c>
      <c r="B1831" s="4" t="str">
        <f>IFERROR(__xludf.DUMMYFUNCTION("GOOGLETRANSLATE(A1831,""tr"",""nl"")"),"parfum")</f>
        <v>parfum</v>
      </c>
    </row>
    <row r="1832">
      <c r="A1832" s="3" t="s">
        <v>1832</v>
      </c>
      <c r="B1832" s="4" t="str">
        <f>IFERROR(__xludf.DUMMYFUNCTION("GOOGLETRANSLATE(A1832,""tr"",""nl"")"),"kap")</f>
        <v>kap</v>
      </c>
    </row>
    <row r="1833">
      <c r="A1833" s="3" t="s">
        <v>1833</v>
      </c>
      <c r="B1833" s="4" t="str">
        <f>IFERROR(__xludf.DUMMYFUNCTION("GOOGLETRANSLATE(A1833,""tr"",""nl"")"),"e-mail")</f>
        <v>e-mail</v>
      </c>
    </row>
    <row r="1834">
      <c r="A1834" s="3" t="s">
        <v>1834</v>
      </c>
      <c r="B1834" s="4" t="str">
        <f>IFERROR(__xludf.DUMMYFUNCTION("GOOGLETRANSLATE(A1834,""tr"",""nl"")"),"accreditatie")</f>
        <v>accreditatie</v>
      </c>
    </row>
    <row r="1835">
      <c r="A1835" s="3" t="s">
        <v>1835</v>
      </c>
      <c r="B1835" s="4" t="str">
        <f>IFERROR(__xludf.DUMMYFUNCTION("GOOGLETRANSLATE(A1835,""tr"",""nl"")"),"wendbaarheid")</f>
        <v>wendbaarheid</v>
      </c>
    </row>
    <row r="1836">
      <c r="A1836" s="3" t="s">
        <v>1836</v>
      </c>
      <c r="B1836" s="4" t="str">
        <f>IFERROR(__xludf.DUMMYFUNCTION("GOOGLETRANSLATE(A1836,""tr"",""nl"")"),"kabelboom")</f>
        <v>kabelboom</v>
      </c>
    </row>
    <row r="1837">
      <c r="A1837" s="3" t="s">
        <v>1837</v>
      </c>
      <c r="B1837" s="4" t="str">
        <f>IFERROR(__xludf.DUMMYFUNCTION("GOOGLETRANSLATE(A1837,""tr"",""nl"")"),"ontgiften")</f>
        <v>ontgiften</v>
      </c>
    </row>
    <row r="1838">
      <c r="A1838" s="3" t="s">
        <v>1838</v>
      </c>
      <c r="B1838" s="4" t="str">
        <f>IFERROR(__xludf.DUMMYFUNCTION("GOOGLETRANSLATE(A1838,""tr"",""nl"")"),"chlorofyl")</f>
        <v>chlorofyl</v>
      </c>
    </row>
    <row r="1839">
      <c r="A1839" s="3" t="s">
        <v>1839</v>
      </c>
      <c r="B1839" s="4" t="str">
        <f>IFERROR(__xludf.DUMMYFUNCTION("GOOGLETRANSLATE(A1839,""tr"",""nl"")"),"hoogtevrees")</f>
        <v>hoogtevrees</v>
      </c>
    </row>
    <row r="1840">
      <c r="A1840" s="3" t="s">
        <v>1840</v>
      </c>
      <c r="B1840" s="4" t="str">
        <f>IFERROR(__xludf.DUMMYFUNCTION("GOOGLETRANSLATE(A1840,""tr"",""nl"")"),"geassimileerd")</f>
        <v>geassimileerd</v>
      </c>
    </row>
    <row r="1841">
      <c r="A1841" s="3" t="s">
        <v>1841</v>
      </c>
      <c r="B1841" s="4" t="str">
        <f>IFERROR(__xludf.DUMMYFUNCTION("GOOGLETRANSLATE(A1841,""tr"",""nl"")"),"amfitheater")</f>
        <v>amfitheater</v>
      </c>
    </row>
    <row r="1842">
      <c r="A1842" s="3" t="s">
        <v>1842</v>
      </c>
      <c r="B1842" s="4" t="str">
        <f>IFERROR(__xludf.DUMMYFUNCTION("GOOGLETRANSLATE(A1842,""tr"",""nl"")"),"zwempak")</f>
        <v>zwempak</v>
      </c>
    </row>
    <row r="1843">
      <c r="A1843" s="3" t="s">
        <v>1843</v>
      </c>
      <c r="B1843" s="4" t="str">
        <f>IFERROR(__xludf.DUMMYFUNCTION("GOOGLETRANSLATE(A1843,""tr"",""nl"")"),"cracker")</f>
        <v>cracker</v>
      </c>
    </row>
    <row r="1844">
      <c r="A1844" s="3" t="s">
        <v>1844</v>
      </c>
      <c r="B1844" s="4" t="str">
        <f>IFERROR(__xludf.DUMMYFUNCTION("GOOGLETRANSLATE(A1844,""tr"",""nl"")"),"diesel")</f>
        <v>diesel</v>
      </c>
    </row>
    <row r="1845">
      <c r="A1845" s="3" t="s">
        <v>1845</v>
      </c>
      <c r="B1845" s="4" t="str">
        <f>IFERROR(__xludf.DUMMYFUNCTION("GOOGLETRANSLATE(A1845,""tr"",""nl"")"),"patholoog")</f>
        <v>patholoog</v>
      </c>
    </row>
    <row r="1846">
      <c r="A1846" s="3" t="s">
        <v>1846</v>
      </c>
      <c r="B1846" s="4" t="str">
        <f>IFERROR(__xludf.DUMMYFUNCTION("GOOGLETRANSLATE(A1846,""tr"",""nl"")"),"korting")</f>
        <v>korting</v>
      </c>
    </row>
    <row r="1847">
      <c r="A1847" s="3" t="s">
        <v>1847</v>
      </c>
      <c r="B1847" s="4" t="str">
        <f>IFERROR(__xludf.DUMMYFUNCTION("GOOGLETRANSLATE(A1847,""tr"",""nl"")"),"psychopaat")</f>
        <v>psychopaat</v>
      </c>
    </row>
    <row r="1848">
      <c r="A1848" s="3" t="s">
        <v>1848</v>
      </c>
      <c r="B1848" s="4" t="str">
        <f>IFERROR(__xludf.DUMMYFUNCTION("GOOGLETRANSLATE(A1848,""tr"",""nl"")"),"rapport")</f>
        <v>rapport</v>
      </c>
    </row>
    <row r="1849">
      <c r="A1849" s="3" t="s">
        <v>1849</v>
      </c>
      <c r="B1849" s="4" t="str">
        <f>IFERROR(__xludf.DUMMYFUNCTION("GOOGLETRANSLATE(A1849,""tr"",""nl"")"),"fit")</f>
        <v>fit</v>
      </c>
    </row>
    <row r="1850">
      <c r="A1850" s="3" t="s">
        <v>1850</v>
      </c>
      <c r="B1850" s="4" t="str">
        <f>IFERROR(__xludf.DUMMYFUNCTION("GOOGLETRANSLATE(A1850,""tr"",""nl"")"),"parallel")</f>
        <v>parallel</v>
      </c>
    </row>
    <row r="1851">
      <c r="A1851" s="3" t="s">
        <v>1851</v>
      </c>
      <c r="B1851" s="4" t="str">
        <f>IFERROR(__xludf.DUMMYFUNCTION("GOOGLETRANSLATE(A1851,""tr"",""nl"")"),"set")</f>
        <v>set</v>
      </c>
    </row>
    <row r="1852">
      <c r="A1852" s="3" t="s">
        <v>1852</v>
      </c>
      <c r="B1852" s="4" t="str">
        <f>IFERROR(__xludf.DUMMYFUNCTION("GOOGLETRANSLATE(A1852,""tr"",""nl"")"),"terras")</f>
        <v>terras</v>
      </c>
    </row>
    <row r="1853">
      <c r="A1853" s="3" t="s">
        <v>1853</v>
      </c>
      <c r="B1853" s="4" t="str">
        <f>IFERROR(__xludf.DUMMYFUNCTION("GOOGLETRANSLATE(A1853,""tr"",""nl"")"),"dumping")</f>
        <v>dumping</v>
      </c>
    </row>
    <row r="1854">
      <c r="A1854" s="3" t="s">
        <v>1854</v>
      </c>
      <c r="B1854" s="4" t="str">
        <f>IFERROR(__xludf.DUMMYFUNCTION("GOOGLETRANSLATE(A1854,""tr"",""nl"")"),"ingediendeot")</f>
        <v>ingediendeot</v>
      </c>
    </row>
    <row r="1855">
      <c r="A1855" s="3" t="s">
        <v>1855</v>
      </c>
      <c r="B1855" s="4" t="str">
        <f>IFERROR(__xludf.DUMMYFUNCTION("GOOGLETRANSLATE(A1855,""tr"",""nl"")"),"geologie")</f>
        <v>geologie</v>
      </c>
    </row>
    <row r="1856">
      <c r="A1856" s="3" t="s">
        <v>1856</v>
      </c>
      <c r="B1856" s="4" t="str">
        <f>IFERROR(__xludf.DUMMYFUNCTION("GOOGLETRANSLATE(A1856,""tr"",""nl"")"),"gedetailleerd")</f>
        <v>gedetailleerd</v>
      </c>
    </row>
    <row r="1857">
      <c r="A1857" s="3" t="s">
        <v>1857</v>
      </c>
      <c r="B1857" s="4" t="str">
        <f>IFERROR(__xludf.DUMMYFUNCTION("GOOGLETRANSLATE(A1857,""tr"",""nl"")"),"isolatie")</f>
        <v>isolatie</v>
      </c>
    </row>
    <row r="1858">
      <c r="A1858" s="3" t="s">
        <v>1858</v>
      </c>
      <c r="B1858" s="4" t="str">
        <f>IFERROR(__xludf.DUMMYFUNCTION("GOOGLETRANSLATE(A1858,""tr"",""nl"")"),"recreatie")</f>
        <v>recreatie</v>
      </c>
    </row>
    <row r="1859">
      <c r="A1859" s="3" t="s">
        <v>1859</v>
      </c>
      <c r="B1859" s="4" t="str">
        <f>IFERROR(__xludf.DUMMYFUNCTION("GOOGLETRANSLATE(A1859,""tr"",""nl"")"),"dressoir")</f>
        <v>dressoir</v>
      </c>
    </row>
    <row r="1860">
      <c r="A1860" s="3" t="s">
        <v>1860</v>
      </c>
      <c r="B1860" s="4" t="str">
        <f>IFERROR(__xludf.DUMMYFUNCTION("GOOGLETRANSLATE(A1860,""tr"",""nl"")"),"gehoord")</f>
        <v>gehoord</v>
      </c>
    </row>
    <row r="1861">
      <c r="A1861" s="3" t="s">
        <v>1861</v>
      </c>
      <c r="B1861" s="4" t="str">
        <f>IFERROR(__xludf.DUMMYFUNCTION("GOOGLETRANSLATE(A1861,""tr"",""nl"")"),"recordhouder")</f>
        <v>recordhouder</v>
      </c>
    </row>
    <row r="1862">
      <c r="A1862" s="3" t="s">
        <v>1862</v>
      </c>
      <c r="B1862" s="4" t="str">
        <f>IFERROR(__xludf.DUMMYFUNCTION("GOOGLETRANSLATE(A1862,""tr"",""nl"")"),"veerboot")</f>
        <v>veerboot</v>
      </c>
    </row>
    <row r="1863">
      <c r="A1863" s="3" t="s">
        <v>1863</v>
      </c>
      <c r="B1863" s="4" t="str">
        <f>IFERROR(__xludf.DUMMYFUNCTION("GOOGLETRANSLATE(A1863,""tr"",""nl"")"),"baas")</f>
        <v>baas</v>
      </c>
    </row>
    <row r="1864">
      <c r="A1864" s="3" t="s">
        <v>1864</v>
      </c>
      <c r="B1864" s="4" t="str">
        <f>IFERROR(__xludf.DUMMYFUNCTION("GOOGLETRANSLATE(A1864,""tr"",""nl"")"),"karom")</f>
        <v>karom</v>
      </c>
    </row>
    <row r="1865">
      <c r="A1865" s="3" t="s">
        <v>1865</v>
      </c>
      <c r="B1865" s="4" t="str">
        <f>IFERROR(__xludf.DUMMYFUNCTION("GOOGLETRANSLATE(A1865,""tr"",""nl"")"),"hack")</f>
        <v>hack</v>
      </c>
    </row>
    <row r="1866">
      <c r="A1866" s="3" t="s">
        <v>1866</v>
      </c>
      <c r="B1866" s="4" t="str">
        <f>IFERROR(__xludf.DUMMYFUNCTION("GOOGLETRANSLATE(A1866,""tr"",""nl"")"),"graaf")</f>
        <v>graaf</v>
      </c>
    </row>
    <row r="1867">
      <c r="A1867" s="3" t="s">
        <v>1867</v>
      </c>
      <c r="B1867" s="4" t="str">
        <f>IFERROR(__xludf.DUMMYFUNCTION("GOOGLETRANSLATE(A1867,""tr"",""nl"")"),"logistiek")</f>
        <v>logistiek</v>
      </c>
    </row>
    <row r="1868">
      <c r="A1868" s="3" t="s">
        <v>1868</v>
      </c>
      <c r="B1868" s="4" t="str">
        <f>IFERROR(__xludf.DUMMYFUNCTION("GOOGLETRANSLATE(A1868,""tr"",""nl"")"),"lamp")</f>
        <v>lamp</v>
      </c>
    </row>
    <row r="1869">
      <c r="A1869" s="3" t="s">
        <v>1869</v>
      </c>
      <c r="B1869" s="4" t="str">
        <f>IFERROR(__xludf.DUMMYFUNCTION("GOOGLETRANSLATE(A1869,""tr"",""nl"")"),"wisselkoers")</f>
        <v>wisselkoers</v>
      </c>
    </row>
    <row r="1870">
      <c r="A1870" s="3" t="s">
        <v>1870</v>
      </c>
      <c r="B1870" s="4" t="str">
        <f>IFERROR(__xludf.DUMMYFUNCTION("GOOGLETRANSLATE(A1870,""tr"",""nl"")"),"oligarchie")</f>
        <v>oligarchie</v>
      </c>
    </row>
    <row r="1871">
      <c r="A1871" s="3" t="s">
        <v>1871</v>
      </c>
      <c r="B1871" s="4" t="str">
        <f>IFERROR(__xludf.DUMMYFUNCTION("GOOGLETRANSLATE(A1871,""tr"",""nl"")"),"strategisch")</f>
        <v>strategisch</v>
      </c>
    </row>
    <row r="1872">
      <c r="A1872" s="3" t="s">
        <v>1872</v>
      </c>
      <c r="B1872" s="4" t="str">
        <f>IFERROR(__xludf.DUMMYFUNCTION("GOOGLETRANSLATE(A1872,""tr"",""nl"")"),"megawatt")</f>
        <v>megawatt</v>
      </c>
    </row>
    <row r="1873">
      <c r="A1873" s="3" t="s">
        <v>1873</v>
      </c>
      <c r="B1873" s="4" t="str">
        <f>IFERROR(__xludf.DUMMYFUNCTION("GOOGLETRANSLATE(A1873,""tr"",""nl"")"),"rekken")</f>
        <v>rekken</v>
      </c>
    </row>
    <row r="1874">
      <c r="A1874" s="3" t="s">
        <v>1874</v>
      </c>
      <c r="B1874" s="4" t="str">
        <f>IFERROR(__xludf.DUMMYFUNCTION("GOOGLETRANSLATE(A1874,""tr"",""nl"")"),"economie")</f>
        <v>economie</v>
      </c>
    </row>
    <row r="1875">
      <c r="A1875" s="3" t="s">
        <v>1875</v>
      </c>
      <c r="B1875" s="4" t="str">
        <f>IFERROR(__xludf.DUMMYFUNCTION("GOOGLETRANSLATE(A1875,""tr"",""nl"")"),"cafe")</f>
        <v>cafe</v>
      </c>
    </row>
    <row r="1876">
      <c r="A1876" s="3" t="s">
        <v>1876</v>
      </c>
      <c r="B1876" s="4" t="str">
        <f>IFERROR(__xludf.DUMMYFUNCTION("GOOGLETRANSLATE(A1876,""tr"",""nl"")"),"schoen")</f>
        <v>schoen</v>
      </c>
    </row>
    <row r="1877">
      <c r="A1877" s="3" t="s">
        <v>1877</v>
      </c>
      <c r="B1877" s="4" t="str">
        <f>IFERROR(__xludf.DUMMYFUNCTION("GOOGLETRANSLATE(A1877,""tr"",""nl"")"),"heftruck")</f>
        <v>heftruck</v>
      </c>
    </row>
    <row r="1878">
      <c r="A1878" s="3" t="s">
        <v>1878</v>
      </c>
      <c r="B1878" s="4" t="str">
        <f>IFERROR(__xludf.DUMMYFUNCTION("GOOGLETRANSLATE(A1878,""tr"",""nl"")"),"torpedo-")</f>
        <v>torpedo-</v>
      </c>
    </row>
    <row r="1879">
      <c r="A1879" s="3" t="s">
        <v>1879</v>
      </c>
      <c r="B1879" s="4" t="str">
        <f>IFERROR(__xludf.DUMMYFUNCTION("GOOGLETRANSLATE(A1879,""tr"",""nl"")"),"buffer")</f>
        <v>buffer</v>
      </c>
    </row>
    <row r="1880">
      <c r="A1880" s="3" t="s">
        <v>1880</v>
      </c>
      <c r="B1880" s="4" t="str">
        <f>IFERROR(__xludf.DUMMYFUNCTION("GOOGLETRANSLATE(A1880,""tr"",""nl"")"),"porte")</f>
        <v>porte</v>
      </c>
    </row>
    <row r="1881">
      <c r="A1881" s="3" t="s">
        <v>1881</v>
      </c>
      <c r="B1881" s="4" t="str">
        <f>IFERROR(__xludf.DUMMYFUNCTION("GOOGLETRANSLATE(A1881,""tr"",""nl"")"),"Cavia")</f>
        <v>Cavia</v>
      </c>
    </row>
    <row r="1882">
      <c r="A1882" s="3" t="s">
        <v>1882</v>
      </c>
      <c r="B1882" s="4" t="str">
        <f>IFERROR(__xludf.DUMMYFUNCTION("GOOGLETRANSLATE(A1882,""tr"",""nl"")"),"ventiel")</f>
        <v>ventiel</v>
      </c>
    </row>
    <row r="1883">
      <c r="A1883" s="3" t="s">
        <v>1883</v>
      </c>
      <c r="B1883" s="4" t="str">
        <f>IFERROR(__xludf.DUMMYFUNCTION("GOOGLETRANSLATE(A1883,""tr"",""nl"")"),"trigonometrie")</f>
        <v>trigonometrie</v>
      </c>
    </row>
    <row r="1884">
      <c r="A1884" s="3" t="s">
        <v>1884</v>
      </c>
      <c r="B1884" s="4" t="str">
        <f>IFERROR(__xludf.DUMMYFUNCTION("GOOGLETRANSLATE(A1884,""tr"",""nl"")"),"bokser")</f>
        <v>bokser</v>
      </c>
    </row>
    <row r="1885">
      <c r="A1885" s="3" t="s">
        <v>1885</v>
      </c>
      <c r="B1885" s="4" t="str">
        <f>IFERROR(__xludf.DUMMYFUNCTION("GOOGLETRANSLATE(A1885,""tr"",""nl"")"),"Aanplakbord")</f>
        <v>Aanplakbord</v>
      </c>
    </row>
    <row r="1886">
      <c r="A1886" s="3" t="s">
        <v>1886</v>
      </c>
      <c r="B1886" s="4" t="str">
        <f>IFERROR(__xludf.DUMMYFUNCTION("GOOGLETRANSLATE(A1886,""tr"",""nl"")"),"trainingspak")</f>
        <v>trainingspak</v>
      </c>
    </row>
    <row r="1887">
      <c r="A1887" s="3" t="s">
        <v>1887</v>
      </c>
      <c r="B1887" s="4" t="str">
        <f>IFERROR(__xludf.DUMMYFUNCTION("GOOGLETRANSLATE(A1887,""tr"",""nl"")"),"antibiotica")</f>
        <v>antibiotica</v>
      </c>
    </row>
    <row r="1888">
      <c r="A1888" s="3" t="s">
        <v>1888</v>
      </c>
      <c r="B1888" s="4" t="str">
        <f>IFERROR(__xludf.DUMMYFUNCTION("GOOGLETRANSLATE(A1888,""tr"",""nl"")"),"mail")</f>
        <v>mail</v>
      </c>
    </row>
    <row r="1889">
      <c r="A1889" s="3" t="s">
        <v>1889</v>
      </c>
      <c r="B1889" s="4" t="str">
        <f>IFERROR(__xludf.DUMMYFUNCTION("GOOGLETRANSLATE(A1889,""tr"",""nl"")"),"mevrouw")</f>
        <v>mevrouw</v>
      </c>
    </row>
    <row r="1890">
      <c r="A1890" s="3" t="s">
        <v>1890</v>
      </c>
      <c r="B1890" s="4" t="str">
        <f>IFERROR(__xludf.DUMMYFUNCTION("GOOGLETRANSLATE(A1890,""tr"",""nl"")"),"Motamot")</f>
        <v>Motamot</v>
      </c>
    </row>
    <row r="1891">
      <c r="A1891" s="3" t="s">
        <v>1891</v>
      </c>
      <c r="B1891" s="4" t="str">
        <f>IFERROR(__xludf.DUMMYFUNCTION("GOOGLETRANSLATE(A1891,""tr"",""nl"")"),"legioen")</f>
        <v>legioen</v>
      </c>
    </row>
    <row r="1892">
      <c r="A1892" s="3" t="s">
        <v>1892</v>
      </c>
      <c r="B1892" s="4" t="str">
        <f>IFERROR(__xludf.DUMMYFUNCTION("GOOGLETRANSLATE(A1892,""tr"",""nl"")"),"selfie")</f>
        <v>selfie</v>
      </c>
    </row>
    <row r="1893">
      <c r="A1893" s="3" t="s">
        <v>1893</v>
      </c>
      <c r="B1893" s="4" t="str">
        <f>IFERROR(__xludf.DUMMYFUNCTION("GOOGLETRANSLATE(A1893,""tr"",""nl"")"),"oprit")</f>
        <v>oprit</v>
      </c>
    </row>
    <row r="1894">
      <c r="A1894" s="3" t="s">
        <v>1894</v>
      </c>
      <c r="B1894" s="4" t="str">
        <f>IFERROR(__xludf.DUMMYFUNCTION("GOOGLETRANSLATE(A1894,""tr"",""nl"")"),"protest")</f>
        <v>protest</v>
      </c>
    </row>
    <row r="1895">
      <c r="A1895" s="3" t="s">
        <v>1895</v>
      </c>
      <c r="B1895" s="4" t="str">
        <f>IFERROR(__xludf.DUMMYFUNCTION("GOOGLETRANSLATE(A1895,""tr"",""nl"")"),"sorteerder")</f>
        <v>sorteerder</v>
      </c>
    </row>
    <row r="1896">
      <c r="A1896" s="3" t="s">
        <v>1896</v>
      </c>
      <c r="B1896" s="4" t="str">
        <f>IFERROR(__xludf.DUMMYFUNCTION("GOOGLETRANSLATE(A1896,""tr"",""nl"")"),"kasteel")</f>
        <v>kasteel</v>
      </c>
    </row>
    <row r="1897">
      <c r="A1897" s="3" t="s">
        <v>1897</v>
      </c>
      <c r="B1897" s="4" t="str">
        <f>IFERROR(__xludf.DUMMYFUNCTION("GOOGLETRANSLATE(A1897,""tr"",""nl"")"),"rozet")</f>
        <v>rozet</v>
      </c>
    </row>
    <row r="1898">
      <c r="A1898" s="3" t="s">
        <v>1898</v>
      </c>
      <c r="B1898" s="4" t="str">
        <f>IFERROR(__xludf.DUMMYFUNCTION("GOOGLETRANSLATE(A1898,""tr"",""nl"")"),"focus")</f>
        <v>focus</v>
      </c>
    </row>
    <row r="1899">
      <c r="A1899" s="3" t="s">
        <v>1899</v>
      </c>
      <c r="B1899" s="4" t="str">
        <f>IFERROR(__xludf.DUMMYFUNCTION("GOOGLETRANSLATE(A1899,""tr"",""nl"")"),"hits")</f>
        <v>hits</v>
      </c>
    </row>
    <row r="1900">
      <c r="A1900" s="3" t="s">
        <v>1900</v>
      </c>
      <c r="B1900" s="4" t="str">
        <f>IFERROR(__xludf.DUMMYFUNCTION("GOOGLETRANSLATE(A1900,""tr"",""nl"")"),"regelaar")</f>
        <v>regelaar</v>
      </c>
    </row>
    <row r="1901">
      <c r="A1901" s="3" t="s">
        <v>1901</v>
      </c>
      <c r="B1901" s="4" t="str">
        <f>IFERROR(__xludf.DUMMYFUNCTION("GOOGLETRANSLATE(A1901,""tr"",""nl"")"),"kiwi")</f>
        <v>kiwi</v>
      </c>
    </row>
    <row r="1902">
      <c r="A1902" s="3" t="s">
        <v>1902</v>
      </c>
      <c r="B1902" s="4" t="str">
        <f>IFERROR(__xludf.DUMMYFUNCTION("GOOGLETRANSLATE(A1902,""tr"",""nl"")"),"leasing")</f>
        <v>leasing</v>
      </c>
    </row>
    <row r="1903">
      <c r="A1903" s="3" t="s">
        <v>1903</v>
      </c>
      <c r="B1903" s="4" t="str">
        <f>IFERROR(__xludf.DUMMYFUNCTION("GOOGLETRANSLATE(A1903,""tr"",""nl"")"),"equinox")</f>
        <v>equinox</v>
      </c>
    </row>
    <row r="1904">
      <c r="A1904" s="3" t="s">
        <v>1904</v>
      </c>
      <c r="B1904" s="4" t="str">
        <f>IFERROR(__xludf.DUMMYFUNCTION("GOOGLETRANSLATE(A1904,""tr"",""nl"")"),"gynaecologie")</f>
        <v>gynaecologie</v>
      </c>
    </row>
    <row r="1905">
      <c r="A1905" s="3" t="s">
        <v>1905</v>
      </c>
      <c r="B1905" s="4" t="str">
        <f>IFERROR(__xludf.DUMMYFUNCTION("GOOGLETRANSLATE(A1905,""tr"",""nl"")"),"molecuul")</f>
        <v>molecuul</v>
      </c>
    </row>
    <row r="1906">
      <c r="A1906" s="3" t="s">
        <v>1906</v>
      </c>
      <c r="B1906" s="4" t="str">
        <f>IFERROR(__xludf.DUMMYFUNCTION("GOOGLETRANSLATE(A1906,""tr"",""nl"")"),"gebreide kleding")</f>
        <v>gebreide kleding</v>
      </c>
    </row>
    <row r="1907">
      <c r="A1907" s="3" t="s">
        <v>1907</v>
      </c>
      <c r="B1907" s="4" t="str">
        <f>IFERROR(__xludf.DUMMYFUNCTION("GOOGLETRANSLATE(A1907,""tr"",""nl"")"),"popcorn")</f>
        <v>popcorn</v>
      </c>
    </row>
    <row r="1908">
      <c r="A1908" s="3" t="s">
        <v>1908</v>
      </c>
      <c r="B1908" s="4" t="str">
        <f>IFERROR(__xludf.DUMMYFUNCTION("GOOGLETRANSLATE(A1908,""tr"",""nl"")"),"alcoholisme")</f>
        <v>alcoholisme</v>
      </c>
    </row>
    <row r="1909">
      <c r="A1909" s="3" t="s">
        <v>1909</v>
      </c>
      <c r="B1909" s="4" t="str">
        <f>IFERROR(__xludf.DUMMYFUNCTION("GOOGLETRANSLATE(A1909,""tr"",""nl"")"),"kussen")</f>
        <v>kussen</v>
      </c>
    </row>
    <row r="1910">
      <c r="A1910" s="3" t="s">
        <v>1910</v>
      </c>
      <c r="B1910" s="4" t="str">
        <f>IFERROR(__xludf.DUMMYFUNCTION("GOOGLETRANSLATE(A1910,""tr"",""nl"")"),"positivisme")</f>
        <v>positivisme</v>
      </c>
    </row>
    <row r="1911">
      <c r="A1911" s="3" t="s">
        <v>1911</v>
      </c>
      <c r="B1911" s="4" t="str">
        <f>IFERROR(__xludf.DUMMYFUNCTION("GOOGLETRANSLATE(A1911,""tr"",""nl"")"),"diskwalificatie")</f>
        <v>diskwalificatie</v>
      </c>
    </row>
    <row r="1912">
      <c r="A1912" s="3" t="s">
        <v>1912</v>
      </c>
      <c r="B1912" s="4" t="str">
        <f>IFERROR(__xludf.DUMMYFUNCTION("GOOGLETRANSLATE(A1912,""tr"",""nl"")"),"Orthodox")</f>
        <v>Orthodox</v>
      </c>
    </row>
    <row r="1913">
      <c r="A1913" s="3" t="s">
        <v>1913</v>
      </c>
      <c r="B1913" s="4" t="str">
        <f>IFERROR(__xludf.DUMMYFUNCTION("GOOGLETRANSLATE(A1913,""tr"",""nl"")"),"gepolitiseerd")</f>
        <v>gepolitiseerd</v>
      </c>
    </row>
    <row r="1914">
      <c r="A1914" s="3" t="s">
        <v>1914</v>
      </c>
      <c r="B1914" s="4" t="str">
        <f>IFERROR(__xludf.DUMMYFUNCTION("GOOGLETRANSLATE(A1914,""tr"",""nl"")"),"mobiel")</f>
        <v>mobiel</v>
      </c>
    </row>
    <row r="1915">
      <c r="A1915" s="3" t="s">
        <v>1915</v>
      </c>
      <c r="B1915" s="4" t="str">
        <f>IFERROR(__xludf.DUMMYFUNCTION("GOOGLETRANSLATE(A1915,""tr"",""nl"")"),"technicus")</f>
        <v>technicus</v>
      </c>
    </row>
    <row r="1916">
      <c r="A1916" s="3" t="s">
        <v>1916</v>
      </c>
      <c r="B1916" s="4" t="str">
        <f>IFERROR(__xludf.DUMMYFUNCTION("GOOGLETRANSLATE(A1916,""tr"",""nl"")"),"beha")</f>
        <v>beha</v>
      </c>
    </row>
    <row r="1917">
      <c r="A1917" s="3" t="s">
        <v>1917</v>
      </c>
      <c r="B1917" s="4" t="str">
        <f>IFERROR(__xludf.DUMMYFUNCTION("GOOGLETRANSLATE(A1917,""tr"",""nl"")"),"oceaan")</f>
        <v>oceaan</v>
      </c>
    </row>
    <row r="1918">
      <c r="A1918" s="3" t="s">
        <v>1918</v>
      </c>
      <c r="B1918" s="4" t="str">
        <f>IFERROR(__xludf.DUMMYFUNCTION("GOOGLETRANSLATE(A1918,""tr"",""nl"")"),"alarm")</f>
        <v>alarm</v>
      </c>
    </row>
    <row r="1919">
      <c r="A1919" s="3" t="s">
        <v>1919</v>
      </c>
      <c r="B1919" s="4" t="str">
        <f>IFERROR(__xludf.DUMMYFUNCTION("GOOGLETRANSLATE(A1919,""tr"",""nl"")"),"Spitsuur")</f>
        <v>Spitsuur</v>
      </c>
    </row>
    <row r="1920">
      <c r="A1920" s="3" t="s">
        <v>1920</v>
      </c>
      <c r="B1920" s="4" t="str">
        <f>IFERROR(__xludf.DUMMYFUNCTION("GOOGLETRANSLATE(A1920,""tr"",""nl"")"),"tractor")</f>
        <v>tractor</v>
      </c>
    </row>
    <row r="1921">
      <c r="A1921" s="3" t="s">
        <v>1921</v>
      </c>
      <c r="B1921" s="4" t="str">
        <f>IFERROR(__xludf.DUMMYFUNCTION("GOOGLETRANSLATE(A1921,""tr"",""nl"")"),"station")</f>
        <v>station</v>
      </c>
    </row>
    <row r="1922">
      <c r="A1922" s="3" t="s">
        <v>1922</v>
      </c>
      <c r="B1922" s="4" t="str">
        <f>IFERROR(__xludf.DUMMYFUNCTION("GOOGLETRANSLATE(A1922,""tr"",""nl"")"),"spoor")</f>
        <v>spoor</v>
      </c>
    </row>
    <row r="1923">
      <c r="A1923" s="3" t="s">
        <v>1923</v>
      </c>
      <c r="B1923" s="4" t="str">
        <f>IFERROR(__xludf.DUMMYFUNCTION("GOOGLETRANSLATE(A1923,""tr"",""nl"")"),"glucose")</f>
        <v>glucose</v>
      </c>
    </row>
    <row r="1924">
      <c r="A1924" s="3" t="s">
        <v>1924</v>
      </c>
      <c r="B1924" s="4" t="str">
        <f>IFERROR(__xludf.DUMMYFUNCTION("GOOGLETRANSLATE(A1924,""tr"",""nl"")"),"schuur")</f>
        <v>schuur</v>
      </c>
    </row>
    <row r="1925">
      <c r="A1925" s="3" t="s">
        <v>1925</v>
      </c>
      <c r="B1925" s="4" t="str">
        <f>IFERROR(__xludf.DUMMYFUNCTION("GOOGLETRANSLATE(A1925,""tr"",""nl"")"),"insuline")</f>
        <v>insuline</v>
      </c>
    </row>
    <row r="1926">
      <c r="A1926" s="3" t="s">
        <v>1926</v>
      </c>
      <c r="B1926" s="4" t="str">
        <f>IFERROR(__xludf.DUMMYFUNCTION("GOOGLETRANSLATE(A1926,""tr"",""nl"")"),"gecombineerd")</f>
        <v>gecombineerd</v>
      </c>
    </row>
    <row r="1927">
      <c r="A1927" s="3" t="s">
        <v>1927</v>
      </c>
      <c r="B1927" s="4" t="str">
        <f>IFERROR(__xludf.DUMMYFUNCTION("GOOGLETRANSLATE(A1927,""tr"",""nl"")"),"fabrikant")</f>
        <v>fabrikant</v>
      </c>
    </row>
    <row r="1928">
      <c r="A1928" s="3" t="s">
        <v>1928</v>
      </c>
      <c r="B1928" s="4" t="str">
        <f>IFERROR(__xludf.DUMMYFUNCTION("GOOGLETRANSLATE(A1928,""tr"",""nl"")"),"as")</f>
        <v>as</v>
      </c>
    </row>
    <row r="1929">
      <c r="A1929" s="3" t="s">
        <v>1929</v>
      </c>
      <c r="B1929" s="4" t="str">
        <f>IFERROR(__xludf.DUMMYFUNCTION("GOOGLETRANSLATE(A1929,""tr"",""nl"")"),"logo")</f>
        <v>logo</v>
      </c>
    </row>
    <row r="1930">
      <c r="A1930" s="3" t="s">
        <v>1930</v>
      </c>
      <c r="B1930" s="4" t="str">
        <f>IFERROR(__xludf.DUMMYFUNCTION("GOOGLETRANSLATE(A1930,""tr"",""nl"")"),"camera")</f>
        <v>camera</v>
      </c>
    </row>
    <row r="1931">
      <c r="A1931" s="3" t="s">
        <v>1931</v>
      </c>
      <c r="B1931" s="4" t="str">
        <f>IFERROR(__xludf.DUMMYFUNCTION("GOOGLETRANSLATE(A1931,""tr"",""nl"")"),"plaats")</f>
        <v>plaats</v>
      </c>
    </row>
    <row r="1932">
      <c r="A1932" s="3" t="s">
        <v>1932</v>
      </c>
      <c r="B1932" s="4" t="str">
        <f>IFERROR(__xludf.DUMMYFUNCTION("GOOGLETRANSLATE(A1932,""tr"",""nl"")"),"uploaden")</f>
        <v>uploaden</v>
      </c>
    </row>
    <row r="1933">
      <c r="A1933" s="3" t="s">
        <v>1933</v>
      </c>
      <c r="B1933" s="4" t="str">
        <f>IFERROR(__xludf.DUMMYFUNCTION("GOOGLETRANSLATE(A1933,""tr"",""nl"")"),"natuurlijk")</f>
        <v>natuurlijk</v>
      </c>
    </row>
    <row r="1934">
      <c r="A1934" s="3" t="s">
        <v>1934</v>
      </c>
      <c r="B1934" s="4" t="str">
        <f>IFERROR(__xludf.DUMMYFUNCTION("GOOGLETRANSLATE(A1934,""tr"",""nl"")"),"hoofdstad")</f>
        <v>hoofdstad</v>
      </c>
    </row>
    <row r="1935">
      <c r="A1935" s="3" t="s">
        <v>1935</v>
      </c>
      <c r="B1935" s="4" t="str">
        <f>IFERROR(__xludf.DUMMYFUNCTION("GOOGLETRANSLATE(A1935,""tr"",""nl"")"),"detail-")</f>
        <v>detail-</v>
      </c>
    </row>
    <row r="1936">
      <c r="A1936" s="3" t="s">
        <v>1936</v>
      </c>
      <c r="B1936" s="4" t="str">
        <f>IFERROR(__xludf.DUMMYFUNCTION("GOOGLETRANSLATE(A1936,""tr"",""nl"")"),"trompet")</f>
        <v>trompet</v>
      </c>
    </row>
    <row r="1937">
      <c r="A1937" s="3" t="s">
        <v>1937</v>
      </c>
      <c r="B1937" s="4" t="str">
        <f>IFERROR(__xludf.DUMMYFUNCTION("GOOGLETRANSLATE(A1937,""tr"",""nl"")"),"buis")</f>
        <v>buis</v>
      </c>
    </row>
    <row r="1938">
      <c r="A1938" s="3" t="s">
        <v>1938</v>
      </c>
      <c r="B1938" s="4" t="str">
        <f>IFERROR(__xludf.DUMMYFUNCTION("GOOGLETRANSLATE(A1938,""tr"",""nl"")"),"voetballer")</f>
        <v>voetballer</v>
      </c>
    </row>
    <row r="1939">
      <c r="A1939" s="3" t="s">
        <v>1939</v>
      </c>
      <c r="B1939" s="4" t="str">
        <f>IFERROR(__xludf.DUMMYFUNCTION("GOOGLETRANSLATE(A1939,""tr"",""nl"")"),"tumor")</f>
        <v>tumor</v>
      </c>
    </row>
    <row r="1940">
      <c r="A1940" s="3" t="s">
        <v>1940</v>
      </c>
      <c r="B1940" s="4" t="str">
        <f>IFERROR(__xludf.DUMMYFUNCTION("GOOGLETRANSLATE(A1940,""tr"",""nl"")"),"dictie")</f>
        <v>dictie</v>
      </c>
    </row>
    <row r="1941">
      <c r="A1941" s="3" t="s">
        <v>1941</v>
      </c>
      <c r="B1941" s="4" t="str">
        <f>IFERROR(__xludf.DUMMYFUNCTION("GOOGLETRANSLATE(A1941,""tr"",""nl"")"),"evenwicht")</f>
        <v>evenwicht</v>
      </c>
    </row>
    <row r="1942">
      <c r="A1942" s="3" t="s">
        <v>1942</v>
      </c>
      <c r="B1942" s="4" t="str">
        <f>IFERROR(__xludf.DUMMYFUNCTION("GOOGLETRANSLATE(A1942,""tr"",""nl"")"),"coalitie")</f>
        <v>coalitie</v>
      </c>
    </row>
    <row r="1943">
      <c r="A1943" s="3" t="s">
        <v>1943</v>
      </c>
      <c r="B1943" s="4" t="str">
        <f>IFERROR(__xludf.DUMMYFUNCTION("GOOGLETRANSLATE(A1943,""tr"",""nl"")"),"alfabetisch")</f>
        <v>alfabetisch</v>
      </c>
    </row>
    <row r="1944">
      <c r="A1944" s="3" t="s">
        <v>1944</v>
      </c>
      <c r="B1944" s="4" t="str">
        <f>IFERROR(__xludf.DUMMYFUNCTION("GOOGLETRANSLATE(A1944,""tr"",""nl"")"),"vierkant")</f>
        <v>vierkant</v>
      </c>
    </row>
    <row r="1945">
      <c r="A1945" s="3" t="s">
        <v>1945</v>
      </c>
      <c r="B1945" s="4" t="str">
        <f>IFERROR(__xludf.DUMMYFUNCTION("GOOGLETRANSLATE(A1945,""tr"",""nl"")"),"diesel")</f>
        <v>diesel</v>
      </c>
    </row>
    <row r="1946">
      <c r="A1946" s="3" t="s">
        <v>1946</v>
      </c>
      <c r="B1946" s="4" t="str">
        <f>IFERROR(__xludf.DUMMYFUNCTION("GOOGLETRANSLATE(A1946,""tr"",""nl"")"),"museum")</f>
        <v>museum</v>
      </c>
    </row>
    <row r="1947">
      <c r="A1947" s="3" t="s">
        <v>1947</v>
      </c>
      <c r="B1947" s="4" t="str">
        <f>IFERROR(__xludf.DUMMYFUNCTION("GOOGLETRANSLATE(A1947,""tr"",""nl"")"),"projector")</f>
        <v>projector</v>
      </c>
    </row>
    <row r="1948">
      <c r="A1948" s="3" t="s">
        <v>1948</v>
      </c>
      <c r="B1948" s="4" t="str">
        <f>IFERROR(__xludf.DUMMYFUNCTION("GOOGLETRANSLATE(A1948,""tr"",""nl"")"),"launch")</f>
        <v>launch</v>
      </c>
    </row>
    <row r="1949">
      <c r="A1949" s="3" t="s">
        <v>1949</v>
      </c>
      <c r="B1949" s="4" t="str">
        <f>IFERROR(__xludf.DUMMYFUNCTION("GOOGLETRANSLATE(A1949,""tr"",""nl"")"),"viaduct")</f>
        <v>viaduct</v>
      </c>
    </row>
    <row r="1950">
      <c r="A1950" s="3" t="s">
        <v>1950</v>
      </c>
      <c r="B1950" s="4" t="str">
        <f>IFERROR(__xludf.DUMMYFUNCTION("GOOGLETRANSLATE(A1950,""tr"",""nl"")"),"onderdak")</f>
        <v>onderdak</v>
      </c>
    </row>
    <row r="1951">
      <c r="A1951" s="3" t="s">
        <v>1951</v>
      </c>
      <c r="B1951" s="4" t="str">
        <f>IFERROR(__xludf.DUMMYFUNCTION("GOOGLETRANSLATE(A1951,""tr"",""nl"")"),"t-shirt")</f>
        <v>t-shirt</v>
      </c>
    </row>
    <row r="1952">
      <c r="A1952" s="3" t="s">
        <v>1952</v>
      </c>
      <c r="B1952" s="4" t="str">
        <f>IFERROR(__xludf.DUMMYFUNCTION("GOOGLETRANSLATE(A1952,""tr"",""nl"")"),"positief")</f>
        <v>positief</v>
      </c>
    </row>
    <row r="1953">
      <c r="A1953" s="3" t="s">
        <v>1953</v>
      </c>
      <c r="B1953" s="4" t="str">
        <f>IFERROR(__xludf.DUMMYFUNCTION("GOOGLETRANSLATE(A1953,""tr"",""nl"")"),"personeel")</f>
        <v>personeel</v>
      </c>
    </row>
    <row r="1954">
      <c r="A1954" s="3" t="s">
        <v>1954</v>
      </c>
      <c r="B1954" s="4" t="str">
        <f>IFERROR(__xludf.DUMMYFUNCTION("GOOGLETRANSLATE(A1954,""tr"",""nl"")"),"betalen")</f>
        <v>betalen</v>
      </c>
    </row>
    <row r="1955">
      <c r="A1955" s="3" t="s">
        <v>1955</v>
      </c>
      <c r="B1955" s="4" t="str">
        <f>IFERROR(__xludf.DUMMYFUNCTION("GOOGLETRANSLATE(A1955,""tr"",""nl"")"),"oplossing")</f>
        <v>oplossing</v>
      </c>
    </row>
    <row r="1956">
      <c r="A1956" s="3" t="s">
        <v>1956</v>
      </c>
      <c r="B1956" s="4" t="str">
        <f>IFERROR(__xludf.DUMMYFUNCTION("GOOGLETRANSLATE(A1956,""tr"",""nl"")"),"toestand")</f>
        <v>toestand</v>
      </c>
    </row>
    <row r="1957">
      <c r="A1957" s="3" t="s">
        <v>1957</v>
      </c>
      <c r="B1957" s="4" t="str">
        <f>IFERROR(__xludf.DUMMYFUNCTION("GOOGLETRANSLATE(A1957,""tr"",""nl"")"),"aartshertog")</f>
        <v>aartshertog</v>
      </c>
    </row>
    <row r="1958">
      <c r="A1958" s="3" t="s">
        <v>1958</v>
      </c>
      <c r="B1958" s="4" t="str">
        <f>IFERROR(__xludf.DUMMYFUNCTION("GOOGLETRANSLATE(A1958,""tr"",""nl"")"),"koolhydraat")</f>
        <v>koolhydraat</v>
      </c>
    </row>
    <row r="1959">
      <c r="A1959" s="3" t="s">
        <v>1959</v>
      </c>
      <c r="B1959" s="4" t="str">
        <f>IFERROR(__xludf.DUMMYFUNCTION("GOOGLETRANSLATE(A1959,""tr"",""nl"")"),"spaghetti")</f>
        <v>spaghetti</v>
      </c>
    </row>
    <row r="1960">
      <c r="A1960" s="3" t="s">
        <v>1960</v>
      </c>
      <c r="B1960" s="4" t="str">
        <f>IFERROR(__xludf.DUMMYFUNCTION("GOOGLETRANSLATE(A1960,""tr"",""nl"")"),"meubilair")</f>
        <v>meubilair</v>
      </c>
    </row>
    <row r="1961">
      <c r="A1961" s="3" t="s">
        <v>1961</v>
      </c>
      <c r="B1961" s="4" t="str">
        <f>IFERROR(__xludf.DUMMYFUNCTION("GOOGLETRANSLATE(A1961,""tr"",""nl"")"),"klem")</f>
        <v>klem</v>
      </c>
    </row>
    <row r="1962">
      <c r="A1962" s="3" t="s">
        <v>1962</v>
      </c>
      <c r="B1962" s="4" t="str">
        <f>IFERROR(__xludf.DUMMYFUNCTION("GOOGLETRANSLATE(A1962,""tr"",""nl"")"),"decor")</f>
        <v>decor</v>
      </c>
    </row>
    <row r="1963">
      <c r="A1963" s="3" t="s">
        <v>1963</v>
      </c>
      <c r="B1963" s="4" t="str">
        <f>IFERROR(__xludf.DUMMYFUNCTION("GOOGLETRANSLATE(A1963,""tr"",""nl"")"),"stikstof-")</f>
        <v>stikstof-</v>
      </c>
    </row>
    <row r="1964">
      <c r="A1964" s="3" t="s">
        <v>1964</v>
      </c>
      <c r="B1964" s="4" t="str">
        <f>IFERROR(__xludf.DUMMYFUNCTION("GOOGLETRANSLATE(A1964,""tr"",""nl"")"),"essence")</f>
        <v>essence</v>
      </c>
    </row>
    <row r="1965">
      <c r="A1965" s="3" t="s">
        <v>1965</v>
      </c>
      <c r="B1965" s="4" t="str">
        <f>IFERROR(__xludf.DUMMYFUNCTION("GOOGLETRANSLATE(A1965,""tr"",""nl"")"),"meteoroloog")</f>
        <v>meteoroloog</v>
      </c>
    </row>
    <row r="1966">
      <c r="A1966" s="3" t="s">
        <v>1966</v>
      </c>
      <c r="B1966" s="4" t="str">
        <f>IFERROR(__xludf.DUMMYFUNCTION("GOOGLETRANSLATE(A1966,""tr"",""nl"")"),"maarschalk")</f>
        <v>maarschalk</v>
      </c>
    </row>
    <row r="1967">
      <c r="A1967" s="3" t="s">
        <v>1967</v>
      </c>
      <c r="B1967" s="4" t="str">
        <f>IFERROR(__xludf.DUMMYFUNCTION("GOOGLETRANSLATE(A1967,""tr"",""nl"")"),"minnares")</f>
        <v>minnares</v>
      </c>
    </row>
    <row r="1968">
      <c r="A1968" s="3" t="s">
        <v>1968</v>
      </c>
      <c r="B1968" s="4" t="str">
        <f>IFERROR(__xludf.DUMMYFUNCTION("GOOGLETRANSLATE(A1968,""tr"",""nl"")"),"etnografie")</f>
        <v>etnografie</v>
      </c>
    </row>
    <row r="1969">
      <c r="A1969" s="3" t="s">
        <v>1969</v>
      </c>
      <c r="B1969" s="4" t="str">
        <f>IFERROR(__xludf.DUMMYFUNCTION("GOOGLETRANSLATE(A1969,""tr"",""nl"")"),"dop")</f>
        <v>dop</v>
      </c>
    </row>
    <row r="1970">
      <c r="A1970" s="3" t="s">
        <v>1970</v>
      </c>
      <c r="B1970" s="4" t="str">
        <f>IFERROR(__xludf.DUMMYFUNCTION("GOOGLETRANSLATE(A1970,""tr"",""nl"")"),"compact")</f>
        <v>compact</v>
      </c>
    </row>
    <row r="1971">
      <c r="A1971" s="3" t="s">
        <v>1971</v>
      </c>
      <c r="B1971" s="4" t="str">
        <f>IFERROR(__xludf.DUMMYFUNCTION("GOOGLETRANSLATE(A1971,""tr"",""nl"")"),"ongerustheid")</f>
        <v>ongerustheid</v>
      </c>
    </row>
    <row r="1972">
      <c r="A1972" s="3" t="s">
        <v>1972</v>
      </c>
      <c r="B1972" s="4" t="str">
        <f>IFERROR(__xludf.DUMMYFUNCTION("GOOGLETRANSLATE(A1972,""tr"",""nl"")"),"endoscoop")</f>
        <v>endoscoop</v>
      </c>
    </row>
    <row r="1973">
      <c r="A1973" s="3" t="s">
        <v>1973</v>
      </c>
      <c r="B1973" s="4" t="str">
        <f>IFERROR(__xludf.DUMMYFUNCTION("GOOGLETRANSLATE(A1973,""tr"",""nl"")"),"parket")</f>
        <v>parket</v>
      </c>
    </row>
    <row r="1974">
      <c r="A1974" s="3" t="s">
        <v>1974</v>
      </c>
      <c r="B1974" s="4" t="str">
        <f>IFERROR(__xludf.DUMMYFUNCTION("GOOGLETRANSLATE(A1974,""tr"",""nl"")"),"Amerikaans voetbal")</f>
        <v>Amerikaans voetbal</v>
      </c>
    </row>
    <row r="1975">
      <c r="A1975" s="3" t="s">
        <v>1975</v>
      </c>
      <c r="B1975" s="4" t="str">
        <f>IFERROR(__xludf.DUMMYFUNCTION("GOOGLETRANSLATE(A1975,""tr"",""nl"")"),"borg")</f>
        <v>borg</v>
      </c>
    </row>
    <row r="1976">
      <c r="A1976" s="3" t="s">
        <v>1976</v>
      </c>
      <c r="B1976" s="4" t="str">
        <f>IFERROR(__xludf.DUMMYFUNCTION("GOOGLETRANSLATE(A1976,""tr"",""nl"")"),"afspelen")</f>
        <v>afspelen</v>
      </c>
    </row>
    <row r="1977">
      <c r="A1977" s="3" t="s">
        <v>1977</v>
      </c>
      <c r="B1977" s="4" t="str">
        <f>IFERROR(__xludf.DUMMYFUNCTION("GOOGLETRANSLATE(A1977,""tr"",""nl"")"),"roulette")</f>
        <v>roulette</v>
      </c>
    </row>
    <row r="1978">
      <c r="A1978" s="3" t="s">
        <v>1978</v>
      </c>
      <c r="B1978" s="4" t="str">
        <f>IFERROR(__xludf.DUMMYFUNCTION("GOOGLETRANSLATE(A1978,""tr"",""nl"")"),"slogan")</f>
        <v>slogan</v>
      </c>
    </row>
    <row r="1979">
      <c r="A1979" s="3" t="s">
        <v>1979</v>
      </c>
      <c r="B1979" s="4" t="str">
        <f>IFERROR(__xludf.DUMMYFUNCTION("GOOGLETRANSLATE(A1979,""tr"",""nl"")"),"verplaatsing")</f>
        <v>verplaatsing</v>
      </c>
    </row>
    <row r="1980">
      <c r="A1980" s="3" t="s">
        <v>1980</v>
      </c>
      <c r="B1980" s="4" t="str">
        <f>IFERROR(__xludf.DUMMYFUNCTION("GOOGLETRANSLATE(A1980,""tr"",""nl"")"),"meteoor")</f>
        <v>meteoor</v>
      </c>
    </row>
    <row r="1981">
      <c r="A1981" s="3" t="s">
        <v>1981</v>
      </c>
      <c r="B1981" s="4" t="str">
        <f>IFERROR(__xludf.DUMMYFUNCTION("GOOGLETRANSLATE(A1981,""tr"",""nl"")"),"moesson")</f>
        <v>moesson</v>
      </c>
    </row>
    <row r="1982">
      <c r="A1982" s="3" t="s">
        <v>1982</v>
      </c>
      <c r="B1982" s="4" t="str">
        <f>IFERROR(__xludf.DUMMYFUNCTION("GOOGLETRANSLATE(A1982,""tr"",""nl"")"),"dinosaurus")</f>
        <v>dinosaurus</v>
      </c>
    </row>
    <row r="1983">
      <c r="A1983" s="3" t="s">
        <v>1983</v>
      </c>
      <c r="B1983" s="4" t="str">
        <f>IFERROR(__xludf.DUMMYFUNCTION("GOOGLETRANSLATE(A1983,""tr"",""nl"")"),"Gedaan")</f>
        <v>Gedaan</v>
      </c>
    </row>
    <row r="1984">
      <c r="A1984" s="3" t="s">
        <v>1984</v>
      </c>
      <c r="B1984" s="4" t="str">
        <f>IFERROR(__xludf.DUMMYFUNCTION("GOOGLETRANSLATE(A1984,""tr"",""nl"")"),"veelhoek")</f>
        <v>veelhoek</v>
      </c>
    </row>
    <row r="1985">
      <c r="A1985" s="3" t="s">
        <v>1985</v>
      </c>
      <c r="B1985" s="4" t="str">
        <f>IFERROR(__xludf.DUMMYFUNCTION("GOOGLETRANSLATE(A1985,""tr"",""nl"")"),"ziekmakend")</f>
        <v>ziekmakend</v>
      </c>
    </row>
    <row r="1986">
      <c r="A1986" s="3" t="s">
        <v>1986</v>
      </c>
      <c r="B1986" s="4" t="str">
        <f>IFERROR(__xludf.DUMMYFUNCTION("GOOGLETRANSLATE(A1986,""tr"",""nl"")"),"gastvrouw")</f>
        <v>gastvrouw</v>
      </c>
    </row>
    <row r="1987">
      <c r="A1987" s="3" t="s">
        <v>1987</v>
      </c>
      <c r="B1987" s="4" t="str">
        <f>IFERROR(__xludf.DUMMYFUNCTION("GOOGLETRANSLATE(A1987,""tr"",""nl"")"),"maestro")</f>
        <v>maestro</v>
      </c>
    </row>
    <row r="1988">
      <c r="A1988" s="3" t="s">
        <v>1988</v>
      </c>
      <c r="B1988" s="4" t="str">
        <f>IFERROR(__xludf.DUMMYFUNCTION("GOOGLETRANSLATE(A1988,""tr"",""nl"")"),"asbest")</f>
        <v>asbest</v>
      </c>
    </row>
    <row r="1989">
      <c r="A1989" s="3" t="s">
        <v>1989</v>
      </c>
      <c r="B1989" s="4" t="str">
        <f>IFERROR(__xludf.DUMMYFUNCTION("GOOGLETRANSLATE(A1989,""tr"",""nl"")"),"forum")</f>
        <v>forum</v>
      </c>
    </row>
    <row r="1990">
      <c r="A1990" s="3" t="s">
        <v>1990</v>
      </c>
      <c r="B1990" s="4" t="str">
        <f>IFERROR(__xludf.DUMMYFUNCTION("GOOGLETRANSLATE(A1990,""tr"",""nl"")"),"dogma")</f>
        <v>dogma</v>
      </c>
    </row>
    <row r="1991">
      <c r="A1991" s="3" t="s">
        <v>1991</v>
      </c>
      <c r="B1991" s="4" t="str">
        <f>IFERROR(__xludf.DUMMYFUNCTION("GOOGLETRANSLATE(A1991,""tr"",""nl"")"),"hoornvlies")</f>
        <v>hoornvlies</v>
      </c>
    </row>
    <row r="1992">
      <c r="A1992" s="3" t="s">
        <v>1992</v>
      </c>
      <c r="B1992" s="4" t="str">
        <f>IFERROR(__xludf.DUMMYFUNCTION("GOOGLETRANSLATE(A1992,""tr"",""nl"")"),"gerookt")</f>
        <v>gerookt</v>
      </c>
    </row>
    <row r="1993">
      <c r="A1993" s="3" t="s">
        <v>1993</v>
      </c>
      <c r="B1993" s="4" t="str">
        <f>IFERROR(__xludf.DUMMYFUNCTION("GOOGLETRANSLATE(A1993,""tr"",""nl"")"),"gelei")</f>
        <v>gelei</v>
      </c>
    </row>
    <row r="1994">
      <c r="A1994" s="3" t="s">
        <v>1994</v>
      </c>
      <c r="B1994" s="4" t="str">
        <f>IFERROR(__xludf.DUMMYFUNCTION("GOOGLETRANSLATE(A1994,""tr"",""nl"")"),"terras")</f>
        <v>terras</v>
      </c>
    </row>
    <row r="1995">
      <c r="A1995" s="3" t="s">
        <v>1995</v>
      </c>
      <c r="B1995" s="4" t="str">
        <f>IFERROR(__xludf.DUMMYFUNCTION("GOOGLETRANSLATE(A1995,""tr"",""nl"")"),"beperkt")</f>
        <v>beperkt</v>
      </c>
    </row>
    <row r="1996">
      <c r="A1996" s="3" t="s">
        <v>1996</v>
      </c>
      <c r="B1996" s="4" t="str">
        <f>IFERROR(__xludf.DUMMYFUNCTION("GOOGLETRANSLATE(A1996,""tr"",""nl"")"),"smoking")</f>
        <v>smoking</v>
      </c>
    </row>
    <row r="1997">
      <c r="A1997" s="3" t="s">
        <v>1997</v>
      </c>
      <c r="B1997" s="4" t="str">
        <f>IFERROR(__xludf.DUMMYFUNCTION("GOOGLETRANSLATE(A1997,""tr"",""nl"")"),"demoralisatie")</f>
        <v>demoralisatie</v>
      </c>
    </row>
    <row r="1998">
      <c r="A1998" s="3" t="s">
        <v>1998</v>
      </c>
      <c r="B1998" s="4" t="str">
        <f>IFERROR(__xludf.DUMMYFUNCTION("GOOGLETRANSLATE(A1998,""tr"",""nl"")"),"ballet")</f>
        <v>ballet</v>
      </c>
    </row>
    <row r="1999">
      <c r="A1999" s="3" t="s">
        <v>1999</v>
      </c>
      <c r="B1999" s="4" t="str">
        <f>IFERROR(__xludf.DUMMYFUNCTION("GOOGLETRANSLATE(A1999,""tr"",""nl"")"),"bolero")</f>
        <v>bolero</v>
      </c>
    </row>
    <row r="2000">
      <c r="A2000" s="3" t="s">
        <v>2000</v>
      </c>
      <c r="B2000" s="4" t="str">
        <f>IFERROR(__xludf.DUMMYFUNCTION("GOOGLETRANSLATE(A2000,""tr"",""nl"")"),"baai")</f>
        <v>baai</v>
      </c>
    </row>
    <row r="2001">
      <c r="A2001" s="3" t="s">
        <v>2001</v>
      </c>
      <c r="B2001" s="4" t="str">
        <f>IFERROR(__xludf.DUMMYFUNCTION("GOOGLETRANSLATE(A2001,""tr"",""nl"")"),"argument")</f>
        <v>argument</v>
      </c>
    </row>
    <row r="2002">
      <c r="A2002" s="3" t="s">
        <v>2002</v>
      </c>
      <c r="B2002" s="4" t="str">
        <f>IFERROR(__xludf.DUMMYFUNCTION("GOOGLETRANSLATE(A2002,""tr"",""nl"")"),"goeroe")</f>
        <v>goeroe</v>
      </c>
    </row>
    <row r="2003">
      <c r="A2003" s="3" t="s">
        <v>2003</v>
      </c>
      <c r="B2003" s="4" t="str">
        <f>IFERROR(__xludf.DUMMYFUNCTION("GOOGLETRANSLATE(A2003,""tr"",""nl"")"),"bier")</f>
        <v>bier</v>
      </c>
    </row>
    <row r="2004">
      <c r="A2004" s="3" t="s">
        <v>2004</v>
      </c>
      <c r="B2004" s="4" t="str">
        <f>IFERROR(__xludf.DUMMYFUNCTION("GOOGLETRANSLATE(A2004,""tr"",""nl"")"),"elite")</f>
        <v>elite</v>
      </c>
    </row>
    <row r="2005">
      <c r="A2005" s="3" t="s">
        <v>2005</v>
      </c>
      <c r="B2005" s="4" t="str">
        <f>IFERROR(__xludf.DUMMYFUNCTION("GOOGLETRANSLATE(A2005,""tr"",""nl"")"),"alcoholisch")</f>
        <v>alcoholisch</v>
      </c>
    </row>
    <row r="2006">
      <c r="A2006" s="3" t="s">
        <v>2006</v>
      </c>
      <c r="B2006" s="4" t="str">
        <f>IFERROR(__xludf.DUMMYFUNCTION("GOOGLETRANSLATE(A2006,""tr"",""nl"")"),"varken")</f>
        <v>varken</v>
      </c>
    </row>
    <row r="2007">
      <c r="A2007" s="3" t="s">
        <v>2007</v>
      </c>
      <c r="B2007" s="4" t="str">
        <f>IFERROR(__xludf.DUMMYFUNCTION("GOOGLETRANSLATE(A2007,""tr"",""nl"")"),"familie")</f>
        <v>familie</v>
      </c>
    </row>
    <row r="2008">
      <c r="A2008" s="3" t="s">
        <v>2008</v>
      </c>
      <c r="B2008" s="4" t="str">
        <f>IFERROR(__xludf.DUMMYFUNCTION("GOOGLETRANSLATE(A2008,""tr"",""nl"")"),"richtsel")</f>
        <v>richtsel</v>
      </c>
    </row>
    <row r="2009">
      <c r="A2009" s="3" t="s">
        <v>2009</v>
      </c>
      <c r="B2009" s="4" t="str">
        <f>IFERROR(__xludf.DUMMYFUNCTION("GOOGLETRANSLATE(A2009,""tr"",""nl"")"),"georganiseerd")</f>
        <v>georganiseerd</v>
      </c>
    </row>
    <row r="2010">
      <c r="A2010" s="3" t="s">
        <v>2010</v>
      </c>
      <c r="B2010" s="4" t="str">
        <f>IFERROR(__xludf.DUMMYFUNCTION("GOOGLETRANSLATE(A2010,""tr"",""nl"")"),"kwaliteit")</f>
        <v>kwaliteit</v>
      </c>
    </row>
    <row r="2011">
      <c r="A2011" s="3" t="s">
        <v>2011</v>
      </c>
      <c r="B2011" s="4" t="str">
        <f>IFERROR(__xludf.DUMMYFUNCTION("GOOGLETRANSLATE(A2011,""tr"",""nl"")"),"bankbiljet")</f>
        <v>bankbiljet</v>
      </c>
    </row>
    <row r="2012">
      <c r="A2012" s="3" t="s">
        <v>2012</v>
      </c>
      <c r="B2012" s="4" t="str">
        <f>IFERROR(__xludf.DUMMYFUNCTION("GOOGLETRANSLATE(A2012,""tr"",""nl"")"),"espresso")</f>
        <v>espresso</v>
      </c>
    </row>
    <row r="2013">
      <c r="A2013" s="3" t="s">
        <v>2013</v>
      </c>
      <c r="B2013" s="4" t="str">
        <f>IFERROR(__xludf.DUMMYFUNCTION("GOOGLETRANSLATE(A2013,""tr"",""nl"")"),"nationaal")</f>
        <v>nationaal</v>
      </c>
    </row>
    <row r="2014">
      <c r="A2014" s="3" t="s">
        <v>2014</v>
      </c>
      <c r="B2014" s="4" t="str">
        <f>IFERROR(__xludf.DUMMYFUNCTION("GOOGLETRANSLATE(A2014,""tr"",""nl"")"),"projectie")</f>
        <v>projectie</v>
      </c>
    </row>
    <row r="2015">
      <c r="A2015" s="3" t="s">
        <v>2015</v>
      </c>
      <c r="B2015" s="4" t="str">
        <f>IFERROR(__xludf.DUMMYFUNCTION("GOOGLETRANSLATE(A2015,""tr"",""nl"")"),"verhouding")</f>
        <v>verhouding</v>
      </c>
    </row>
    <row r="2016">
      <c r="A2016" s="3" t="s">
        <v>2016</v>
      </c>
      <c r="B2016" s="4" t="str">
        <f>IFERROR(__xludf.DUMMYFUNCTION("GOOGLETRANSLATE(A2016,""tr"",""nl"")"),"depressie")</f>
        <v>depressie</v>
      </c>
    </row>
    <row r="2017">
      <c r="A2017" s="3" t="s">
        <v>2017</v>
      </c>
      <c r="B2017" s="4" t="str">
        <f>IFERROR(__xludf.DUMMYFUNCTION("GOOGLETRANSLATE(A2017,""tr"",""nl"")"),"centrifugaal")</f>
        <v>centrifugaal</v>
      </c>
    </row>
    <row r="2018">
      <c r="A2018" s="3" t="s">
        <v>2018</v>
      </c>
      <c r="B2018" s="4" t="str">
        <f>IFERROR(__xludf.DUMMYFUNCTION("GOOGLETRANSLATE(A2018,""tr"",""nl"")"),"hok")</f>
        <v>hok</v>
      </c>
    </row>
    <row r="2019">
      <c r="A2019" s="3" t="s">
        <v>2019</v>
      </c>
      <c r="B2019" s="4" t="str">
        <f>IFERROR(__xludf.DUMMYFUNCTION("GOOGLETRANSLATE(A2019,""tr"",""nl"")"),"sjaal")</f>
        <v>sjaal</v>
      </c>
    </row>
    <row r="2020">
      <c r="A2020" s="3" t="s">
        <v>2020</v>
      </c>
      <c r="B2020" s="4" t="str">
        <f>IFERROR(__xludf.DUMMYFUNCTION("GOOGLETRANSLATE(A2020,""tr"",""nl"")"),"sleutel")</f>
        <v>sleutel</v>
      </c>
    </row>
    <row r="2021">
      <c r="A2021" s="3" t="s">
        <v>2021</v>
      </c>
      <c r="B2021" s="4" t="str">
        <f>IFERROR(__xludf.DUMMYFUNCTION("GOOGLETRANSLATE(A2021,""tr"",""nl"")"),"elegant")</f>
        <v>elegant</v>
      </c>
    </row>
    <row r="2022">
      <c r="A2022" s="3" t="s">
        <v>2022</v>
      </c>
      <c r="B2022" s="4" t="str">
        <f>IFERROR(__xludf.DUMMYFUNCTION("GOOGLETRANSLATE(A2022,""tr"",""nl"")"),"Merci")</f>
        <v>Merci</v>
      </c>
    </row>
    <row r="2023">
      <c r="A2023" s="3" t="s">
        <v>2023</v>
      </c>
      <c r="B2023" s="4" t="str">
        <f>IFERROR(__xludf.DUMMYFUNCTION("GOOGLETRANSLATE(A2023,""tr"",""nl"")"),"hallucinatie")</f>
        <v>hallucinatie</v>
      </c>
    </row>
    <row r="2024">
      <c r="A2024" s="3" t="s">
        <v>2024</v>
      </c>
      <c r="B2024" s="4" t="str">
        <f>IFERROR(__xludf.DUMMYFUNCTION("GOOGLETRANSLATE(A2024,""tr"",""nl"")"),"extract")</f>
        <v>extract</v>
      </c>
    </row>
    <row r="2025">
      <c r="A2025" s="3" t="s">
        <v>2025</v>
      </c>
      <c r="B2025" s="4" t="str">
        <f>IFERROR(__xludf.DUMMYFUNCTION("GOOGLETRANSLATE(A2025,""tr"",""nl"")"),"hepatitis")</f>
        <v>hepatitis</v>
      </c>
    </row>
    <row r="2026">
      <c r="A2026" s="3" t="s">
        <v>2026</v>
      </c>
      <c r="B2026" s="4" t="str">
        <f>IFERROR(__xludf.DUMMYFUNCTION("GOOGLETRANSLATE(A2026,""tr"",""nl"")"),"codeïne")</f>
        <v>codeïne</v>
      </c>
    </row>
    <row r="2027">
      <c r="A2027" s="3" t="s">
        <v>2027</v>
      </c>
      <c r="B2027" s="4" t="str">
        <f>IFERROR(__xludf.DUMMYFUNCTION("GOOGLETRANSLATE(A2027,""tr"",""nl"")"),"aristocratie")</f>
        <v>aristocratie</v>
      </c>
    </row>
    <row r="2028">
      <c r="A2028" s="3" t="s">
        <v>2028</v>
      </c>
      <c r="B2028" s="4" t="str">
        <f>IFERROR(__xludf.DUMMYFUNCTION("GOOGLETRANSLATE(A2028,""tr"",""nl"")"),"kilogram")</f>
        <v>kilogram</v>
      </c>
    </row>
    <row r="2029">
      <c r="A2029" s="3" t="s">
        <v>2029</v>
      </c>
      <c r="B2029" s="4" t="str">
        <f>IFERROR(__xludf.DUMMYFUNCTION("GOOGLETRANSLATE(A2029,""tr"",""nl"")"),"gewoontjes")</f>
        <v>gewoontjes</v>
      </c>
    </row>
    <row r="2030">
      <c r="A2030" s="3" t="s">
        <v>2030</v>
      </c>
      <c r="B2030" s="4" t="str">
        <f>IFERROR(__xludf.DUMMYFUNCTION("GOOGLETRANSLATE(A2030,""tr"",""nl"")"),"kussen")</f>
        <v>kussen</v>
      </c>
    </row>
    <row r="2031">
      <c r="A2031" s="3" t="s">
        <v>2031</v>
      </c>
      <c r="B2031" s="4" t="str">
        <f>IFERROR(__xludf.DUMMYFUNCTION("GOOGLETRANSLATE(A2031,""tr"",""nl"")"),"spervuur")</f>
        <v>spervuur</v>
      </c>
    </row>
    <row r="2032">
      <c r="A2032" s="3" t="s">
        <v>2032</v>
      </c>
      <c r="B2032" s="4" t="str">
        <f>IFERROR(__xludf.DUMMYFUNCTION("GOOGLETRANSLATE(A2032,""tr"",""nl"")"),"dikke darm")</f>
        <v>dikke darm</v>
      </c>
    </row>
    <row r="2033">
      <c r="A2033" s="3" t="s">
        <v>2033</v>
      </c>
      <c r="B2033" s="4" t="str">
        <f>IFERROR(__xludf.DUMMYFUNCTION("GOOGLETRANSLATE(A2033,""tr"",""nl"")"),"razen")</f>
        <v>razen</v>
      </c>
    </row>
    <row r="2034">
      <c r="A2034" s="3" t="s">
        <v>2034</v>
      </c>
      <c r="B2034" s="4" t="str">
        <f>IFERROR(__xludf.DUMMYFUNCTION("GOOGLETRANSLATE(A2034,""tr"",""nl"")"),"Fors")</f>
        <v>Fors</v>
      </c>
    </row>
    <row r="2035">
      <c r="A2035" s="3" t="s">
        <v>2035</v>
      </c>
      <c r="B2035" s="4" t="str">
        <f>IFERROR(__xludf.DUMMYFUNCTION("GOOGLETRANSLATE(A2035,""tr"",""nl"")"),"wafel")</f>
        <v>wafel</v>
      </c>
    </row>
    <row r="2036">
      <c r="A2036" s="3" t="s">
        <v>2036</v>
      </c>
      <c r="B2036" s="4" t="str">
        <f>IFERROR(__xludf.DUMMYFUNCTION("GOOGLETRANSLATE(A2036,""tr"",""nl"")"),"Hurra")</f>
        <v>Hurra</v>
      </c>
    </row>
    <row r="2037">
      <c r="A2037" s="3" t="s">
        <v>2037</v>
      </c>
      <c r="B2037" s="4" t="str">
        <f>IFERROR(__xludf.DUMMYFUNCTION("GOOGLETRANSLATE(A2037,""tr"",""nl"")"),"hou op")</f>
        <v>hou op</v>
      </c>
    </row>
    <row r="2038">
      <c r="A2038" s="3" t="s">
        <v>2038</v>
      </c>
      <c r="B2038" s="4" t="str">
        <f>IFERROR(__xludf.DUMMYFUNCTION("GOOGLETRANSLATE(A2038,""tr"",""nl"")"),"stijlvol")</f>
        <v>stijlvol</v>
      </c>
    </row>
    <row r="2039">
      <c r="A2039" s="3" t="s">
        <v>2039</v>
      </c>
      <c r="B2039" s="4" t="str">
        <f>IFERROR(__xludf.DUMMYFUNCTION("GOOGLETRANSLATE(A2039,""tr"",""nl"")"),"orthopedisch")</f>
        <v>orthopedisch</v>
      </c>
    </row>
    <row r="2040">
      <c r="A2040" s="3" t="s">
        <v>2040</v>
      </c>
      <c r="B2040" s="4" t="str">
        <f>IFERROR(__xludf.DUMMYFUNCTION("GOOGLETRANSLATE(A2040,""tr"",""nl"")"),"fotomontage")</f>
        <v>fotomontage</v>
      </c>
    </row>
    <row r="2041">
      <c r="A2041" s="3" t="s">
        <v>2041</v>
      </c>
      <c r="B2041" s="4" t="str">
        <f>IFERROR(__xludf.DUMMYFUNCTION("GOOGLETRANSLATE(A2041,""tr"",""nl"")"),"basiliek")</f>
        <v>basiliek</v>
      </c>
    </row>
    <row r="2042">
      <c r="A2042" s="3" t="s">
        <v>2042</v>
      </c>
      <c r="B2042" s="4" t="str">
        <f>IFERROR(__xludf.DUMMYFUNCTION("GOOGLETRANSLATE(A2042,""tr"",""nl"")"),"kamp")</f>
        <v>kamp</v>
      </c>
    </row>
    <row r="2043">
      <c r="A2043" s="3" t="s">
        <v>2043</v>
      </c>
      <c r="B2043" s="4" t="str">
        <f>IFERROR(__xludf.DUMMYFUNCTION("GOOGLETRANSLATE(A2043,""tr"",""nl"")"),"sociaal")</f>
        <v>sociaal</v>
      </c>
    </row>
    <row r="2044">
      <c r="A2044" s="3" t="s">
        <v>2044</v>
      </c>
      <c r="B2044" s="4" t="str">
        <f>IFERROR(__xludf.DUMMYFUNCTION("GOOGLETRANSLATE(A2044,""tr"",""nl"")"),"turbulentie")</f>
        <v>turbulentie</v>
      </c>
    </row>
    <row r="2045">
      <c r="A2045" s="3" t="s">
        <v>2045</v>
      </c>
      <c r="B2045" s="4" t="str">
        <f>IFERROR(__xludf.DUMMYFUNCTION("GOOGLETRANSLATE(A2045,""tr"",""nl"")"),"maffia")</f>
        <v>maffia</v>
      </c>
    </row>
    <row r="2046">
      <c r="A2046" s="3" t="s">
        <v>2046</v>
      </c>
      <c r="B2046" s="4" t="str">
        <f>IFERROR(__xludf.DUMMYFUNCTION("GOOGLETRANSLATE(A2046,""tr"",""nl"")"),"chocola")</f>
        <v>chocola</v>
      </c>
    </row>
    <row r="2047">
      <c r="A2047" s="3" t="s">
        <v>2047</v>
      </c>
      <c r="B2047" s="4" t="str">
        <f>IFERROR(__xludf.DUMMYFUNCTION("GOOGLETRANSLATE(A2047,""tr"",""nl"")"),"delegatie")</f>
        <v>delegatie</v>
      </c>
    </row>
    <row r="2048">
      <c r="A2048" s="3" t="s">
        <v>2048</v>
      </c>
      <c r="B2048" s="4" t="str">
        <f>IFERROR(__xludf.DUMMYFUNCTION("GOOGLETRANSLATE(A2048,""tr"",""nl"")"),"naftaleen")</f>
        <v>naftaleen</v>
      </c>
    </row>
    <row r="2049">
      <c r="A2049" s="3" t="s">
        <v>2049</v>
      </c>
      <c r="B2049" s="4" t="str">
        <f>IFERROR(__xludf.DUMMYFUNCTION("GOOGLETRANSLATE(A2049,""tr"",""nl"")"),"magma")</f>
        <v>magma</v>
      </c>
    </row>
    <row r="2050">
      <c r="A2050" s="3" t="s">
        <v>2050</v>
      </c>
      <c r="B2050" s="4" t="str">
        <f>IFERROR(__xludf.DUMMYFUNCTION("GOOGLETRANSLATE(A2050,""tr"",""nl"")"),"erosie")</f>
        <v>erosie</v>
      </c>
    </row>
    <row r="2051">
      <c r="A2051" s="3" t="s">
        <v>2051</v>
      </c>
      <c r="B2051" s="4" t="str">
        <f>IFERROR(__xludf.DUMMYFUNCTION("GOOGLETRANSLATE(A2051,""tr"",""nl"")"),"nucleair")</f>
        <v>nucleair</v>
      </c>
    </row>
    <row r="2052">
      <c r="A2052" s="3" t="s">
        <v>2052</v>
      </c>
      <c r="B2052" s="4" t="str">
        <f>IFERROR(__xludf.DUMMYFUNCTION("GOOGLETRANSLATE(A2052,""tr"",""nl"")"),"pedicure")</f>
        <v>pedicure</v>
      </c>
    </row>
    <row r="2053">
      <c r="A2053" s="3" t="s">
        <v>2053</v>
      </c>
      <c r="B2053" s="4" t="str">
        <f>IFERROR(__xludf.DUMMYFUNCTION("GOOGLETRANSLATE(A2053,""tr"",""nl"")"),"katoen")</f>
        <v>katoen</v>
      </c>
    </row>
    <row r="2054">
      <c r="A2054" s="3" t="s">
        <v>2054</v>
      </c>
      <c r="B2054" s="4" t="str">
        <f>IFERROR(__xludf.DUMMYFUNCTION("GOOGLETRANSLATE(A2054,""tr"",""nl"")"),"laarzen")</f>
        <v>laarzen</v>
      </c>
    </row>
    <row r="2055">
      <c r="A2055" s="3" t="s">
        <v>2055</v>
      </c>
      <c r="B2055" s="4" t="str">
        <f>IFERROR(__xludf.DUMMYFUNCTION("GOOGLETRANSLATE(A2055,""tr"",""nl"")"),"gravin")</f>
        <v>gravin</v>
      </c>
    </row>
    <row r="2056">
      <c r="A2056" s="3" t="s">
        <v>2056</v>
      </c>
      <c r="B2056" s="4" t="str">
        <f>IFERROR(__xludf.DUMMYFUNCTION("GOOGLETRANSLATE(A2056,""tr"",""nl"")"),"oom")</f>
        <v>oom</v>
      </c>
    </row>
    <row r="2057">
      <c r="A2057" s="3" t="s">
        <v>2057</v>
      </c>
      <c r="B2057" s="4" t="str">
        <f>IFERROR(__xludf.DUMMYFUNCTION("GOOGLETRANSLATE(A2057,""tr"",""nl"")"),"cement")</f>
        <v>cement</v>
      </c>
    </row>
    <row r="2058">
      <c r="A2058" s="3" t="s">
        <v>2058</v>
      </c>
      <c r="B2058" s="4" t="str">
        <f>IFERROR(__xludf.DUMMYFUNCTION("GOOGLETRANSLATE(A2058,""tr"",""nl"")"),"schijf")</f>
        <v>schijf</v>
      </c>
    </row>
    <row r="2059">
      <c r="A2059" s="3" t="s">
        <v>2059</v>
      </c>
      <c r="B2059" s="4" t="str">
        <f>IFERROR(__xludf.DUMMYFUNCTION("GOOGLETRANSLATE(A2059,""tr"",""nl"")"),"fotomodel")</f>
        <v>fotomodel</v>
      </c>
    </row>
    <row r="2060">
      <c r="A2060" s="3" t="s">
        <v>2060</v>
      </c>
      <c r="B2060" s="4" t="str">
        <f>IFERROR(__xludf.DUMMYFUNCTION("GOOGLETRANSLATE(A2060,""tr"",""nl"")"),"massief")</f>
        <v>massief</v>
      </c>
    </row>
    <row r="2061">
      <c r="A2061" s="3" t="s">
        <v>2061</v>
      </c>
      <c r="B2061" s="4" t="str">
        <f>IFERROR(__xludf.DUMMYFUNCTION("GOOGLETRANSLATE(A2061,""tr"",""nl"")"),"gluten")</f>
        <v>gluten</v>
      </c>
    </row>
    <row r="2062">
      <c r="A2062" s="3" t="s">
        <v>2062</v>
      </c>
      <c r="B2062" s="4" t="str">
        <f>IFERROR(__xludf.DUMMYFUNCTION("GOOGLETRANSLATE(A2062,""tr"",""nl"")"),"fenomeen")</f>
        <v>fenomeen</v>
      </c>
    </row>
    <row r="2063">
      <c r="A2063" s="3" t="s">
        <v>2063</v>
      </c>
      <c r="B2063" s="4" t="str">
        <f>IFERROR(__xludf.DUMMYFUNCTION("GOOGLETRANSLATE(A2063,""tr"",""nl"")"),"referentie")</f>
        <v>referentie</v>
      </c>
    </row>
    <row r="2064">
      <c r="A2064" s="3" t="s">
        <v>2064</v>
      </c>
      <c r="B2064" s="4" t="str">
        <f>IFERROR(__xludf.DUMMYFUNCTION("GOOGLETRANSLATE(A2064,""tr"",""nl"")"),"biscuit")</f>
        <v>biscuit</v>
      </c>
    </row>
    <row r="2065">
      <c r="A2065" s="3" t="s">
        <v>2065</v>
      </c>
      <c r="B2065" s="4" t="str">
        <f>IFERROR(__xludf.DUMMYFUNCTION("GOOGLETRANSLATE(A2065,""tr"",""nl"")"),"masseur")</f>
        <v>masseur</v>
      </c>
    </row>
    <row r="2066">
      <c r="A2066" s="3" t="s">
        <v>2066</v>
      </c>
      <c r="B2066" s="4" t="str">
        <f>IFERROR(__xludf.DUMMYFUNCTION("GOOGLETRANSLATE(A2066,""tr"",""nl"")"),"Naar uw hand")</f>
        <v>Naar uw hand</v>
      </c>
    </row>
    <row r="2067">
      <c r="A2067" s="3" t="s">
        <v>2067</v>
      </c>
      <c r="B2067" s="4" t="str">
        <f>IFERROR(__xludf.DUMMYFUNCTION("GOOGLETRANSLATE(A2067,""tr"",""nl"")"),"Deeltijd")</f>
        <v>Deeltijd</v>
      </c>
    </row>
    <row r="2068">
      <c r="A2068" s="3" t="s">
        <v>2068</v>
      </c>
      <c r="B2068" s="4" t="str">
        <f>IFERROR(__xludf.DUMMYFUNCTION("GOOGLETRANSLATE(A2068,""tr"",""nl"")"),"communisme")</f>
        <v>communisme</v>
      </c>
    </row>
    <row r="2069">
      <c r="A2069" s="3" t="s">
        <v>2069</v>
      </c>
      <c r="B2069" s="4" t="str">
        <f>IFERROR(__xludf.DUMMYFUNCTION("GOOGLETRANSLATE(A2069,""tr"",""nl"")"),"symfonie")</f>
        <v>symfonie</v>
      </c>
    </row>
    <row r="2070">
      <c r="A2070" s="3" t="s">
        <v>2070</v>
      </c>
      <c r="B2070" s="4" t="str">
        <f>IFERROR(__xludf.DUMMYFUNCTION("GOOGLETRANSLATE(A2070,""tr"",""nl"")"),"status quo")</f>
        <v>status quo</v>
      </c>
    </row>
    <row r="2071">
      <c r="A2071" s="3" t="s">
        <v>2071</v>
      </c>
      <c r="B2071" s="4" t="str">
        <f>IFERROR(__xludf.DUMMYFUNCTION("GOOGLETRANSLATE(A2071,""tr"",""nl"")"),"framboos")</f>
        <v>framboos</v>
      </c>
    </row>
    <row r="2072">
      <c r="A2072" s="3" t="s">
        <v>2072</v>
      </c>
      <c r="B2072" s="4" t="str">
        <f>IFERROR(__xludf.DUMMYFUNCTION("GOOGLETRANSLATE(A2072,""tr"",""nl"")"),"feodaal")</f>
        <v>feodaal</v>
      </c>
    </row>
    <row r="2073">
      <c r="A2073" s="3" t="s">
        <v>2073</v>
      </c>
      <c r="B2073" s="4" t="str">
        <f>IFERROR(__xludf.DUMMYFUNCTION("GOOGLETRANSLATE(A2073,""tr"",""nl"")"),"naar de poster")</f>
        <v>naar de poster</v>
      </c>
    </row>
    <row r="2074">
      <c r="A2074" s="3" t="s">
        <v>2074</v>
      </c>
      <c r="B2074" s="4" t="str">
        <f>IFERROR(__xludf.DUMMYFUNCTION("GOOGLETRANSLATE(A2074,""tr"",""nl"")"),"winkelcentrum")</f>
        <v>winkelcentrum</v>
      </c>
    </row>
    <row r="2075">
      <c r="A2075" s="3" t="s">
        <v>2075</v>
      </c>
      <c r="B2075" s="4" t="str">
        <f>IFERROR(__xludf.DUMMYFUNCTION("GOOGLETRANSLATE(A2075,""tr"",""nl"")"),"uitlaat")</f>
        <v>uitlaat</v>
      </c>
    </row>
    <row r="2076">
      <c r="A2076" s="3" t="s">
        <v>2076</v>
      </c>
      <c r="B2076" s="4" t="str">
        <f>IFERROR(__xludf.DUMMYFUNCTION("GOOGLETRANSLATE(A2076,""tr"",""nl"")"),"canvas")</f>
        <v>canvas</v>
      </c>
    </row>
    <row r="2077">
      <c r="A2077" s="3" t="s">
        <v>2077</v>
      </c>
      <c r="B2077" s="4" t="str">
        <f>IFERROR(__xludf.DUMMYFUNCTION("GOOGLETRANSLATE(A2077,""tr"",""nl"")"),"metroseksueel")</f>
        <v>metroseksueel</v>
      </c>
    </row>
    <row r="2078">
      <c r="A2078" s="3" t="s">
        <v>2078</v>
      </c>
      <c r="B2078" s="4" t="str">
        <f>IFERROR(__xludf.DUMMYFUNCTION("GOOGLETRANSLATE(A2078,""tr"",""nl"")"),"Bewaren")</f>
        <v>Bewaren</v>
      </c>
    </row>
    <row r="2079">
      <c r="A2079" s="3" t="s">
        <v>2079</v>
      </c>
      <c r="B2079" s="4" t="str">
        <f>IFERROR(__xludf.DUMMYFUNCTION("GOOGLETRANSLATE(A2079,""tr"",""nl"")"),"airconditioning")</f>
        <v>airconditioning</v>
      </c>
    </row>
    <row r="2080">
      <c r="A2080" s="3" t="s">
        <v>2080</v>
      </c>
      <c r="B2080" s="4" t="str">
        <f>IFERROR(__xludf.DUMMYFUNCTION("GOOGLETRANSLATE(A2080,""tr"",""nl"")"),"bagage")</f>
        <v>bagage</v>
      </c>
    </row>
    <row r="2081">
      <c r="A2081" s="3" t="s">
        <v>2081</v>
      </c>
      <c r="B2081" s="4" t="str">
        <f>IFERROR(__xludf.DUMMYFUNCTION("GOOGLETRANSLATE(A2081,""tr"",""nl"")"),"mechanisch")</f>
        <v>mechanisch</v>
      </c>
    </row>
    <row r="2082">
      <c r="A2082" s="3" t="s">
        <v>2082</v>
      </c>
      <c r="B2082" s="4" t="str">
        <f>IFERROR(__xludf.DUMMYFUNCTION("GOOGLETRANSLATE(A2082,""tr"",""nl"")"),"trailer")</f>
        <v>trailer</v>
      </c>
    </row>
    <row r="2083">
      <c r="A2083" s="3" t="s">
        <v>2083</v>
      </c>
      <c r="B2083" s="4" t="str">
        <f>IFERROR(__xludf.DUMMYFUNCTION("GOOGLETRANSLATE(A2083,""tr"",""nl"")"),"bijeenkomst")</f>
        <v>bijeenkomst</v>
      </c>
    </row>
    <row r="2084">
      <c r="A2084" s="3" t="s">
        <v>2084</v>
      </c>
      <c r="B2084" s="4" t="str">
        <f>IFERROR(__xludf.DUMMYFUNCTION("GOOGLETRANSLATE(A2084,""tr"",""nl"")"),"alfanumeriek")</f>
        <v>alfanumeriek</v>
      </c>
    </row>
    <row r="2085">
      <c r="A2085" s="3" t="s">
        <v>2085</v>
      </c>
      <c r="B2085" s="4" t="str">
        <f>IFERROR(__xludf.DUMMYFUNCTION("GOOGLETRANSLATE(A2085,""tr"",""nl"")"),"aanval")</f>
        <v>aanval</v>
      </c>
    </row>
    <row r="2086">
      <c r="A2086" s="3" t="s">
        <v>2086</v>
      </c>
      <c r="B2086" s="4" t="str">
        <f>IFERROR(__xludf.DUMMYFUNCTION("GOOGLETRANSLATE(A2086,""tr"",""nl"")"),"termiet")</f>
        <v>termiet</v>
      </c>
    </row>
    <row r="2087">
      <c r="A2087" s="3" t="s">
        <v>2087</v>
      </c>
      <c r="B2087" s="4" t="str">
        <f>IFERROR(__xludf.DUMMYFUNCTION("GOOGLETRANSLATE(A2087,""tr"",""nl"")"),"diesel")</f>
        <v>diesel</v>
      </c>
    </row>
    <row r="2088">
      <c r="A2088" s="3" t="s">
        <v>2088</v>
      </c>
      <c r="B2088" s="4" t="str">
        <f>IFERROR(__xludf.DUMMYFUNCTION("GOOGLETRANSLATE(A2088,""tr"",""nl"")"),"site")</f>
        <v>site</v>
      </c>
    </row>
    <row r="2089">
      <c r="A2089" s="3" t="s">
        <v>2089</v>
      </c>
      <c r="B2089" s="4" t="str">
        <f>IFERROR(__xludf.DUMMYFUNCTION("GOOGLETRANSLATE(A2089,""tr"",""nl"")"),"hydrofora")</f>
        <v>hydrofora</v>
      </c>
    </row>
    <row r="2090">
      <c r="A2090" s="3" t="s">
        <v>2090</v>
      </c>
      <c r="B2090" s="4" t="str">
        <f>IFERROR(__xludf.DUMMYFUNCTION("GOOGLETRANSLATE(A2090,""tr"",""nl"")"),"acrobatiek")</f>
        <v>acrobatiek</v>
      </c>
    </row>
    <row r="2091">
      <c r="A2091" s="3" t="s">
        <v>2091</v>
      </c>
      <c r="B2091" s="4" t="str">
        <f>IFERROR(__xludf.DUMMYFUNCTION("GOOGLETRANSLATE(A2091,""tr"",""nl"")"),"harmonie")</f>
        <v>harmonie</v>
      </c>
    </row>
    <row r="2092">
      <c r="A2092" s="3" t="s">
        <v>2092</v>
      </c>
      <c r="B2092" s="4" t="str">
        <f>IFERROR(__xludf.DUMMYFUNCTION("GOOGLETRANSLATE(A2092,""tr"",""nl"")"),"massage")</f>
        <v>massage</v>
      </c>
    </row>
    <row r="2093">
      <c r="A2093" s="3" t="s">
        <v>2093</v>
      </c>
      <c r="B2093" s="4" t="str">
        <f>IFERROR(__xludf.DUMMYFUNCTION("GOOGLETRANSLATE(A2093,""tr"",""nl"")"),"liften")</f>
        <v>liften</v>
      </c>
    </row>
    <row r="2094">
      <c r="A2094" s="3" t="s">
        <v>2094</v>
      </c>
      <c r="B2094" s="4" t="str">
        <f>IFERROR(__xludf.DUMMYFUNCTION("GOOGLETRANSLATE(A2094,""tr"",""nl"")"),"baron")</f>
        <v>baron</v>
      </c>
    </row>
    <row r="2095">
      <c r="A2095" s="3" t="s">
        <v>2095</v>
      </c>
      <c r="B2095" s="4" t="str">
        <f>IFERROR(__xludf.DUMMYFUNCTION("GOOGLETRANSLATE(A2095,""tr"",""nl"")"),"magnetron")</f>
        <v>magnetron</v>
      </c>
    </row>
    <row r="2096">
      <c r="A2096" s="3" t="s">
        <v>2096</v>
      </c>
      <c r="B2096" s="4" t="str">
        <f>IFERROR(__xludf.DUMMYFUNCTION("GOOGLETRANSLATE(A2096,""tr"",""nl"")"),"unisex")</f>
        <v>unisex</v>
      </c>
    </row>
    <row r="2097">
      <c r="A2097" s="3" t="s">
        <v>2097</v>
      </c>
      <c r="B2097" s="4" t="str">
        <f>IFERROR(__xludf.DUMMYFUNCTION("GOOGLETRANSLATE(A2097,""tr"",""nl"")"),"gelijkmaker")</f>
        <v>gelijkmaker</v>
      </c>
    </row>
    <row r="2098">
      <c r="A2098" s="3" t="s">
        <v>2098</v>
      </c>
      <c r="B2098" s="4" t="str">
        <f>IFERROR(__xludf.DUMMYFUNCTION("GOOGLETRANSLATE(A2098,""tr"",""nl"")"),"antiseptisch")</f>
        <v>antiseptisch</v>
      </c>
    </row>
    <row r="2099">
      <c r="A2099" s="3" t="s">
        <v>2099</v>
      </c>
      <c r="B2099" s="4" t="str">
        <f>IFERROR(__xludf.DUMMYFUNCTION("GOOGLETRANSLATE(A2099,""tr"",""nl"")"),"pellet")</f>
        <v>pellet</v>
      </c>
    </row>
    <row r="2100">
      <c r="A2100" s="3" t="s">
        <v>2100</v>
      </c>
      <c r="B2100" s="4" t="str">
        <f>IFERROR(__xludf.DUMMYFUNCTION("GOOGLETRANSLATE(A2100,""tr"",""nl"")"),"algemeen")</f>
        <v>algemeen</v>
      </c>
    </row>
    <row r="2101">
      <c r="A2101" s="3" t="s">
        <v>2101</v>
      </c>
      <c r="B2101" s="4" t="str">
        <f>IFERROR(__xludf.DUMMYFUNCTION("GOOGLETRANSLATE(A2101,""tr"",""nl"")"),"Buitenlandse valuta")</f>
        <v>Buitenlandse valuta</v>
      </c>
    </row>
    <row r="2102">
      <c r="A2102" s="3" t="s">
        <v>2102</v>
      </c>
      <c r="B2102" s="4" t="str">
        <f>IFERROR(__xludf.DUMMYFUNCTION("GOOGLETRANSLATE(A2102,""tr"",""nl"")"),"archeoloog")</f>
        <v>archeoloog</v>
      </c>
    </row>
    <row r="2103">
      <c r="A2103" s="3" t="s">
        <v>2103</v>
      </c>
      <c r="B2103" s="4" t="str">
        <f>IFERROR(__xludf.DUMMYFUNCTION("GOOGLETRANSLATE(A2103,""tr"",""nl"")"),"arseen-")</f>
        <v>arseen-</v>
      </c>
    </row>
    <row r="2104">
      <c r="A2104" s="3" t="s">
        <v>2104</v>
      </c>
      <c r="B2104" s="4" t="str">
        <f>IFERROR(__xludf.DUMMYFUNCTION("GOOGLETRANSLATE(A2104,""tr"",""nl"")"),"mayonaise")</f>
        <v>mayonaise</v>
      </c>
    </row>
    <row r="2105">
      <c r="A2105" s="3" t="s">
        <v>2105</v>
      </c>
      <c r="B2105" s="4" t="str">
        <f>IFERROR(__xludf.DUMMYFUNCTION("GOOGLETRANSLATE(A2105,""tr"",""nl"")"),"Auto")</f>
        <v>Auto</v>
      </c>
    </row>
    <row r="2106">
      <c r="A2106" s="3" t="s">
        <v>2106</v>
      </c>
      <c r="B2106" s="4" t="str">
        <f>IFERROR(__xludf.DUMMYFUNCTION("GOOGLETRANSLATE(A2106,""tr"",""nl"")"),"karakter")</f>
        <v>karakter</v>
      </c>
    </row>
    <row r="2107">
      <c r="A2107" s="3" t="s">
        <v>2107</v>
      </c>
      <c r="B2107" s="4" t="str">
        <f>IFERROR(__xludf.DUMMYFUNCTION("GOOGLETRANSLATE(A2107,""tr"",""nl"")"),"auditorium")</f>
        <v>auditorium</v>
      </c>
    </row>
    <row r="2108">
      <c r="A2108" s="3" t="s">
        <v>2108</v>
      </c>
      <c r="B2108" s="4" t="str">
        <f>IFERROR(__xludf.DUMMYFUNCTION("GOOGLETRANSLATE(A2108,""tr"",""nl"")"),"radiator")</f>
        <v>radiator</v>
      </c>
    </row>
    <row r="2109">
      <c r="A2109" s="3" t="s">
        <v>2109</v>
      </c>
      <c r="B2109" s="4" t="str">
        <f>IFERROR(__xludf.DUMMYFUNCTION("GOOGLETRANSLATE(A2109,""tr"",""nl"")"),"paradigma")</f>
        <v>paradigma</v>
      </c>
    </row>
    <row r="2110">
      <c r="A2110" s="3" t="s">
        <v>2110</v>
      </c>
      <c r="B2110" s="4" t="str">
        <f>IFERROR(__xludf.DUMMYFUNCTION("GOOGLETRANSLATE(A2110,""tr"",""nl"")"),"uitstel")</f>
        <v>uitstel</v>
      </c>
    </row>
    <row r="2111">
      <c r="A2111" s="3" t="s">
        <v>2111</v>
      </c>
      <c r="B2111" s="4" t="str">
        <f>IFERROR(__xludf.DUMMYFUNCTION("GOOGLETRANSLATE(A2111,""tr"",""nl"")"),"bankier")</f>
        <v>bankier</v>
      </c>
    </row>
    <row r="2112">
      <c r="A2112" s="3" t="s">
        <v>2112</v>
      </c>
      <c r="B2112" s="4" t="str">
        <f>IFERROR(__xludf.DUMMYFUNCTION("GOOGLETRANSLATE(A2112,""tr"",""nl"")"),"quarantaine")</f>
        <v>quarantaine</v>
      </c>
    </row>
    <row r="2113">
      <c r="A2113" s="3" t="s">
        <v>2113</v>
      </c>
      <c r="B2113" s="4" t="str">
        <f>IFERROR(__xludf.DUMMYFUNCTION("GOOGLETRANSLATE(A2113,""tr"",""nl"")"),"activering")</f>
        <v>activering</v>
      </c>
    </row>
    <row r="2114">
      <c r="A2114" s="3" t="s">
        <v>2114</v>
      </c>
      <c r="B2114" s="4" t="str">
        <f>IFERROR(__xludf.DUMMYFUNCTION("GOOGLETRANSLATE(A2114,""tr"",""nl"")"),"communicatie")</f>
        <v>communicatie</v>
      </c>
    </row>
    <row r="2115">
      <c r="A2115" s="3" t="s">
        <v>2115</v>
      </c>
      <c r="B2115" s="4" t="str">
        <f>IFERROR(__xludf.DUMMYFUNCTION("GOOGLETRANSLATE(A2115,""tr"",""nl"")"),"merceriseerd")</f>
        <v>merceriseerd</v>
      </c>
    </row>
    <row r="2116">
      <c r="A2116" s="3" t="s">
        <v>2116</v>
      </c>
      <c r="B2116" s="4" t="str">
        <f>IFERROR(__xludf.DUMMYFUNCTION("GOOGLETRANSLATE(A2116,""tr"",""nl"")"),"cobra")</f>
        <v>cobra</v>
      </c>
    </row>
    <row r="2117">
      <c r="A2117" s="3" t="s">
        <v>2117</v>
      </c>
      <c r="B2117" s="4" t="str">
        <f>IFERROR(__xludf.DUMMYFUNCTION("GOOGLETRANSLATE(A2117,""tr"",""nl"")"),"aambeien")</f>
        <v>aambeien</v>
      </c>
    </row>
    <row r="2118">
      <c r="A2118" s="3" t="s">
        <v>2118</v>
      </c>
      <c r="B2118" s="4" t="str">
        <f>IFERROR(__xludf.DUMMYFUNCTION("GOOGLETRANSLATE(A2118,""tr"",""nl"")"),"as")</f>
        <v>as</v>
      </c>
    </row>
    <row r="2119">
      <c r="A2119" s="3" t="s">
        <v>2119</v>
      </c>
      <c r="B2119" s="4" t="str">
        <f>IFERROR(__xludf.DUMMYFUNCTION("GOOGLETRANSLATE(A2119,""tr"",""nl"")"),"basketbalspeler")</f>
        <v>basketbalspeler</v>
      </c>
    </row>
    <row r="2120">
      <c r="A2120" s="3" t="s">
        <v>2120</v>
      </c>
      <c r="B2120" s="4" t="str">
        <f>IFERROR(__xludf.DUMMYFUNCTION("GOOGLETRANSLATE(A2120,""tr"",""nl"")"),"element")</f>
        <v>element</v>
      </c>
    </row>
    <row r="2121">
      <c r="A2121" s="3" t="s">
        <v>2121</v>
      </c>
      <c r="B2121" s="4" t="str">
        <f>IFERROR(__xludf.DUMMYFUNCTION("GOOGLETRANSLATE(A2121,""tr"",""nl"")"),"albatros")</f>
        <v>albatros</v>
      </c>
    </row>
    <row r="2122">
      <c r="A2122" s="3" t="s">
        <v>2122</v>
      </c>
      <c r="B2122" s="4" t="str">
        <f>IFERROR(__xludf.DUMMYFUNCTION("GOOGLETRANSLATE(A2122,""tr"",""nl"")"),"integratie")</f>
        <v>integratie</v>
      </c>
    </row>
    <row r="2123">
      <c r="A2123" s="3" t="s">
        <v>2123</v>
      </c>
      <c r="B2123" s="4" t="str">
        <f>IFERROR(__xludf.DUMMYFUNCTION("GOOGLETRANSLATE(A2123,""tr"",""nl"")"),"embleem")</f>
        <v>embleem</v>
      </c>
    </row>
    <row r="2124">
      <c r="A2124" s="3" t="s">
        <v>2124</v>
      </c>
      <c r="B2124" s="4" t="str">
        <f>IFERROR(__xludf.DUMMYFUNCTION("GOOGLETRANSLATE(A2124,""tr"",""nl"")"),"mand")</f>
        <v>mand</v>
      </c>
    </row>
    <row r="2125">
      <c r="A2125" s="3" t="s">
        <v>2125</v>
      </c>
      <c r="B2125" s="4" t="str">
        <f>IFERROR(__xludf.DUMMYFUNCTION("GOOGLETRANSLATE(A2125,""tr"",""nl"")"),"Universiteit")</f>
        <v>Universiteit</v>
      </c>
    </row>
    <row r="2126">
      <c r="A2126" s="3" t="s">
        <v>2126</v>
      </c>
      <c r="B2126" s="4" t="str">
        <f>IFERROR(__xludf.DUMMYFUNCTION("GOOGLETRANSLATE(A2126,""tr"",""nl"")"),"cabine")</f>
        <v>cabine</v>
      </c>
    </row>
    <row r="2127">
      <c r="A2127" s="3" t="s">
        <v>2127</v>
      </c>
      <c r="B2127" s="4" t="str">
        <f>IFERROR(__xludf.DUMMYFUNCTION("GOOGLETRANSLATE(A2127,""tr"",""nl"")"),"bouon")</f>
        <v>bouon</v>
      </c>
    </row>
    <row r="2128">
      <c r="A2128" s="3" t="s">
        <v>2128</v>
      </c>
      <c r="B2128" s="4" t="str">
        <f>IFERROR(__xludf.DUMMYFUNCTION("GOOGLETRANSLATE(A2128,""tr"",""nl"")"),"tanker")</f>
        <v>tanker</v>
      </c>
    </row>
    <row r="2129">
      <c r="A2129" s="3" t="s">
        <v>2129</v>
      </c>
      <c r="B2129" s="4" t="str">
        <f>IFERROR(__xludf.DUMMYFUNCTION("GOOGLETRANSLATE(A2129,""tr"",""nl"")"),"artiest")</f>
        <v>artiest</v>
      </c>
    </row>
    <row r="2130">
      <c r="A2130" s="3" t="s">
        <v>2130</v>
      </c>
      <c r="B2130" s="4" t="str">
        <f>IFERROR(__xludf.DUMMYFUNCTION("GOOGLETRANSLATE(A2130,""tr"",""nl"")"),"dubbele")</f>
        <v>dubbele</v>
      </c>
    </row>
    <row r="2131">
      <c r="A2131" s="3" t="s">
        <v>2131</v>
      </c>
      <c r="B2131" s="4" t="str">
        <f>IFERROR(__xludf.DUMMYFUNCTION("GOOGLETRANSLATE(A2131,""tr"",""nl"")"),"Amerikaans")</f>
        <v>Amerikaans</v>
      </c>
    </row>
    <row r="2132">
      <c r="A2132" s="3" t="s">
        <v>2132</v>
      </c>
      <c r="B2132" s="4" t="str">
        <f>IFERROR(__xludf.DUMMYFUNCTION("GOOGLETRANSLATE(A2132,""tr"",""nl"")"),"geblokkeerd")</f>
        <v>geblokkeerd</v>
      </c>
    </row>
    <row r="2133">
      <c r="A2133" s="3" t="s">
        <v>2133</v>
      </c>
      <c r="B2133" s="4" t="str">
        <f>IFERROR(__xludf.DUMMYFUNCTION("GOOGLETRANSLATE(A2133,""tr"",""nl"")"),"manchet")</f>
        <v>manchet</v>
      </c>
    </row>
    <row r="2134">
      <c r="A2134" s="3" t="s">
        <v>2134</v>
      </c>
      <c r="B2134" s="4" t="str">
        <f>IFERROR(__xludf.DUMMYFUNCTION("GOOGLETRANSLATE(A2134,""tr"",""nl"")"),"atoom")</f>
        <v>atoom</v>
      </c>
    </row>
    <row r="2135">
      <c r="A2135" s="3" t="s">
        <v>2135</v>
      </c>
      <c r="B2135" s="4" t="str">
        <f>IFERROR(__xludf.DUMMYFUNCTION("GOOGLETRANSLATE(A2135,""tr"",""nl"")"),"inactief")</f>
        <v>inactief</v>
      </c>
    </row>
    <row r="2136">
      <c r="A2136" s="3" t="s">
        <v>2136</v>
      </c>
      <c r="B2136" s="4" t="str">
        <f>IFERROR(__xludf.DUMMYFUNCTION("GOOGLETRANSLATE(A2136,""tr"",""nl"")"),"fanaticus")</f>
        <v>fanaticus</v>
      </c>
    </row>
    <row r="2137">
      <c r="A2137" s="3" t="s">
        <v>2137</v>
      </c>
      <c r="B2137" s="4" t="str">
        <f>IFERROR(__xludf.DUMMYFUNCTION("GOOGLETRANSLATE(A2137,""tr"",""nl"")"),"gevoeld")</f>
        <v>gevoeld</v>
      </c>
    </row>
    <row r="2138">
      <c r="A2138" s="3" t="s">
        <v>2138</v>
      </c>
      <c r="B2138" s="4" t="str">
        <f>IFERROR(__xludf.DUMMYFUNCTION("GOOGLETRANSLATE(A2138,""tr"",""nl"")"),"fobberen")</f>
        <v>fobberen</v>
      </c>
    </row>
    <row r="2139">
      <c r="A2139" s="3" t="s">
        <v>2139</v>
      </c>
      <c r="B2139" s="4" t="str">
        <f>IFERROR(__xludf.DUMMYFUNCTION("GOOGLETRANSLATE(A2139,""tr"",""nl"")"),"seizoen")</f>
        <v>seizoen</v>
      </c>
    </row>
    <row r="2140">
      <c r="A2140" s="3" t="s">
        <v>2140</v>
      </c>
      <c r="B2140" s="4" t="str">
        <f>IFERROR(__xludf.DUMMYFUNCTION("GOOGLETRANSLATE(A2140,""tr"",""nl"")"),"lamp")</f>
        <v>lamp</v>
      </c>
    </row>
    <row r="2141">
      <c r="A2141" s="3" t="s">
        <v>2141</v>
      </c>
      <c r="B2141" s="4" t="str">
        <f>IFERROR(__xludf.DUMMYFUNCTION("GOOGLETRANSLATE(A2141,""tr"",""nl"")"),"mandaat")</f>
        <v>mandaat</v>
      </c>
    </row>
    <row r="2142">
      <c r="A2142" s="3" t="s">
        <v>2142</v>
      </c>
      <c r="B2142" s="4" t="str">
        <f>IFERROR(__xludf.DUMMYFUNCTION("GOOGLETRANSLATE(A2142,""tr"",""nl"")"),"dicta")</f>
        <v>dicta</v>
      </c>
    </row>
    <row r="2143">
      <c r="A2143" s="3" t="s">
        <v>2143</v>
      </c>
      <c r="B2143" s="4" t="str">
        <f>IFERROR(__xludf.DUMMYFUNCTION("GOOGLETRANSLATE(A2143,""tr"",""nl"")"),"plan")</f>
        <v>plan</v>
      </c>
    </row>
    <row r="2144">
      <c r="A2144" s="3" t="s">
        <v>2144</v>
      </c>
      <c r="B2144" s="4" t="str">
        <f>IFERROR(__xludf.DUMMYFUNCTION("GOOGLETRANSLATE(A2144,""tr"",""nl"")"),"yoghurt")</f>
        <v>yoghurt</v>
      </c>
    </row>
    <row r="2145">
      <c r="A2145" s="3" t="s">
        <v>2145</v>
      </c>
      <c r="B2145" s="4" t="str">
        <f>IFERROR(__xludf.DUMMYFUNCTION("GOOGLETRANSLATE(A2145,""tr"",""nl"")"),"jas")</f>
        <v>jas</v>
      </c>
    </row>
    <row r="2146">
      <c r="A2146" s="3" t="s">
        <v>2146</v>
      </c>
      <c r="B2146" s="4" t="str">
        <f>IFERROR(__xludf.DUMMYFUNCTION("GOOGLETRANSLATE(A2146,""tr"",""nl"")"),"stijl")</f>
        <v>stijl</v>
      </c>
    </row>
    <row r="2147">
      <c r="A2147" s="3" t="s">
        <v>2147</v>
      </c>
      <c r="B2147" s="4" t="str">
        <f>IFERROR(__xludf.DUMMYFUNCTION("GOOGLETRANSLATE(A2147,""tr"",""nl"")"),"charisma")</f>
        <v>charisma</v>
      </c>
    </row>
    <row r="2148">
      <c r="A2148" s="3" t="s">
        <v>2148</v>
      </c>
      <c r="B2148" s="4" t="str">
        <f>IFERROR(__xludf.DUMMYFUNCTION("GOOGLETRANSLATE(A2148,""tr"",""nl"")"),"schema")</f>
        <v>schema</v>
      </c>
    </row>
    <row r="2149">
      <c r="A2149" s="3" t="s">
        <v>2149</v>
      </c>
      <c r="B2149" s="4" t="str">
        <f>IFERROR(__xludf.DUMMYFUNCTION("GOOGLETRANSLATE(A2149,""tr"",""nl"")"),"homogeen")</f>
        <v>homogeen</v>
      </c>
    </row>
    <row r="2150">
      <c r="A2150" s="3" t="s">
        <v>2150</v>
      </c>
      <c r="B2150" s="4" t="str">
        <f>IFERROR(__xludf.DUMMYFUNCTION("GOOGLETRANSLATE(A2150,""tr"",""nl"")"),"waterstof")</f>
        <v>waterstof</v>
      </c>
    </row>
    <row r="2151">
      <c r="A2151" s="3" t="s">
        <v>2151</v>
      </c>
      <c r="B2151" s="4" t="str">
        <f>IFERROR(__xludf.DUMMYFUNCTION("GOOGLETRANSLATE(A2151,""tr"",""nl"")"),"pötiher")</f>
        <v>pötiher</v>
      </c>
    </row>
    <row r="2152">
      <c r="A2152" s="3" t="s">
        <v>2152</v>
      </c>
      <c r="B2152" s="4" t="str">
        <f>IFERROR(__xludf.DUMMYFUNCTION("GOOGLETRANSLATE(A2152,""tr"",""nl"")"),"bouwplaats")</f>
        <v>bouwplaats</v>
      </c>
    </row>
    <row r="2153">
      <c r="A2153" s="3" t="s">
        <v>2153</v>
      </c>
      <c r="B2153" s="4" t="str">
        <f>IFERROR(__xludf.DUMMYFUNCTION("GOOGLETRANSLATE(A2153,""tr"",""nl"")"),"Raunt")</f>
        <v>Raunt</v>
      </c>
    </row>
    <row r="2154">
      <c r="A2154" s="3" t="s">
        <v>2154</v>
      </c>
      <c r="B2154" s="4" t="str">
        <f>IFERROR(__xludf.DUMMYFUNCTION("GOOGLETRANSLATE(A2154,""tr"",""nl"")"),"ribe")</f>
        <v>ribe</v>
      </c>
    </row>
    <row r="2155">
      <c r="A2155" s="3" t="s">
        <v>2155</v>
      </c>
      <c r="B2155" s="4" t="str">
        <f>IFERROR(__xludf.DUMMYFUNCTION("GOOGLETRANSLATE(A2155,""tr"",""nl"")"),"bouw")</f>
        <v>bouw</v>
      </c>
    </row>
    <row r="2156">
      <c r="A2156" s="3" t="s">
        <v>2156</v>
      </c>
      <c r="B2156" s="4" t="str">
        <f>IFERROR(__xludf.DUMMYFUNCTION("GOOGLETRANSLATE(A2156,""tr"",""nl"")"),"fluorescerend")</f>
        <v>fluorescerend</v>
      </c>
    </row>
    <row r="2157">
      <c r="A2157" s="3" t="s">
        <v>2157</v>
      </c>
      <c r="B2157" s="4" t="str">
        <f>IFERROR(__xludf.DUMMYFUNCTION("GOOGLETRANSLATE(A2157,""tr"",""nl"")"),"klassiek")</f>
        <v>klassiek</v>
      </c>
    </row>
    <row r="2158">
      <c r="A2158" s="3" t="s">
        <v>2158</v>
      </c>
      <c r="B2158" s="4" t="str">
        <f>IFERROR(__xludf.DUMMYFUNCTION("GOOGLETRANSLATE(A2158,""tr"",""nl"")"),"logboek")</f>
        <v>logboek</v>
      </c>
    </row>
    <row r="2159">
      <c r="A2159" s="3" t="s">
        <v>2159</v>
      </c>
      <c r="B2159" s="4" t="str">
        <f>IFERROR(__xludf.DUMMYFUNCTION("GOOGLETRANSLATE(A2159,""tr"",""nl"")"),"Sheriff")</f>
        <v>Sheriff</v>
      </c>
    </row>
    <row r="2160">
      <c r="A2160" s="3" t="s">
        <v>2160</v>
      </c>
      <c r="B2160" s="4" t="str">
        <f>IFERROR(__xludf.DUMMYFUNCTION("GOOGLETRANSLATE(A2160,""tr"",""nl"")"),"excentriek")</f>
        <v>excentriek</v>
      </c>
    </row>
    <row r="2161">
      <c r="A2161" s="3" t="s">
        <v>2161</v>
      </c>
      <c r="B2161" s="4" t="str">
        <f>IFERROR(__xludf.DUMMYFUNCTION("GOOGLETRANSLATE(A2161,""tr"",""nl"")"),"admiraal")</f>
        <v>admiraal</v>
      </c>
    </row>
    <row r="2162">
      <c r="A2162" s="3" t="s">
        <v>2162</v>
      </c>
      <c r="B2162" s="4" t="str">
        <f>IFERROR(__xludf.DUMMYFUNCTION("GOOGLETRANSLATE(A2162,""tr"",""nl"")"),"manipulatie")</f>
        <v>manipulatie</v>
      </c>
    </row>
    <row r="2163">
      <c r="A2163" s="3" t="s">
        <v>2163</v>
      </c>
      <c r="B2163" s="4" t="str">
        <f>IFERROR(__xludf.DUMMYFUNCTION("GOOGLETRANSLATE(A2163,""tr"",""nl"")"),"revalidatie")</f>
        <v>revalidatie</v>
      </c>
    </row>
    <row r="2164">
      <c r="A2164" s="3" t="s">
        <v>2164</v>
      </c>
      <c r="B2164" s="4" t="str">
        <f>IFERROR(__xludf.DUMMYFUNCTION("GOOGLETRANSLATE(A2164,""tr"",""nl"")"),"pilates")</f>
        <v>pilates</v>
      </c>
    </row>
    <row r="2165">
      <c r="A2165" s="3" t="s">
        <v>2165</v>
      </c>
      <c r="B2165" s="4" t="str">
        <f>IFERROR(__xludf.DUMMYFUNCTION("GOOGLETRANSLATE(A2165,""tr"",""nl"")"),"ultimatum")</f>
        <v>ultimatum</v>
      </c>
    </row>
    <row r="2166">
      <c r="A2166" s="3" t="s">
        <v>2166</v>
      </c>
      <c r="B2166" s="4" t="str">
        <f>IFERROR(__xludf.DUMMYFUNCTION("GOOGLETRANSLATE(A2166,""tr"",""nl"")"),"therapeut")</f>
        <v>therapeut</v>
      </c>
    </row>
    <row r="2167">
      <c r="A2167" s="3" t="s">
        <v>2167</v>
      </c>
      <c r="B2167" s="4" t="str">
        <f>IFERROR(__xludf.DUMMYFUNCTION("GOOGLETRANSLATE(A2167,""tr"",""nl"")"),"downloaden")</f>
        <v>downloaden</v>
      </c>
    </row>
    <row r="2168">
      <c r="A2168" s="3" t="s">
        <v>2168</v>
      </c>
      <c r="B2168" s="4" t="str">
        <f>IFERROR(__xludf.DUMMYFUNCTION("GOOGLETRANSLATE(A2168,""tr"",""nl"")"),"masker")</f>
        <v>masker</v>
      </c>
    </row>
    <row r="2169">
      <c r="A2169" s="3" t="s">
        <v>2169</v>
      </c>
      <c r="B2169" s="4" t="str">
        <f>IFERROR(__xludf.DUMMYFUNCTION("GOOGLETRANSLATE(A2169,""tr"",""nl"")"),"desinformatie")</f>
        <v>desinformatie</v>
      </c>
    </row>
    <row r="2170">
      <c r="A2170" s="3" t="s">
        <v>2170</v>
      </c>
      <c r="B2170" s="4" t="str">
        <f>IFERROR(__xludf.DUMMYFUNCTION("GOOGLETRANSLATE(A2170,""tr"",""nl"")"),"keramisch")</f>
        <v>keramisch</v>
      </c>
    </row>
    <row r="2171">
      <c r="A2171" s="3" t="s">
        <v>2171</v>
      </c>
      <c r="B2171" s="4" t="str">
        <f>IFERROR(__xludf.DUMMYFUNCTION("GOOGLETRANSLATE(A2171,""tr"",""nl"")"),"empirisch")</f>
        <v>empirisch</v>
      </c>
    </row>
    <row r="2172">
      <c r="A2172" s="3" t="s">
        <v>2172</v>
      </c>
      <c r="B2172" s="4" t="str">
        <f>IFERROR(__xludf.DUMMYFUNCTION("GOOGLETRANSLATE(A2172,""tr"",""nl"")"),"confederatie")</f>
        <v>confederatie</v>
      </c>
    </row>
    <row r="2173">
      <c r="A2173" s="3" t="s">
        <v>2173</v>
      </c>
      <c r="B2173" s="4" t="str">
        <f>IFERROR(__xludf.DUMMYFUNCTION("GOOGLETRANSLATE(A2173,""tr"",""nl"")"),"afvoer")</f>
        <v>afvoer</v>
      </c>
    </row>
    <row r="2174">
      <c r="A2174" s="3" t="s">
        <v>2174</v>
      </c>
      <c r="B2174" s="4" t="str">
        <f>IFERROR(__xludf.DUMMYFUNCTION("GOOGLETRANSLATE(A2174,""tr"",""nl"")"),"marginaal")</f>
        <v>marginaal</v>
      </c>
    </row>
    <row r="2175">
      <c r="A2175" s="3" t="s">
        <v>2175</v>
      </c>
      <c r="B2175" s="4" t="str">
        <f>IFERROR(__xludf.DUMMYFUNCTION("GOOGLETRANSLATE(A2175,""tr"",""nl"")"),"waterkoker")</f>
        <v>waterkoker</v>
      </c>
    </row>
    <row r="2176">
      <c r="A2176" s="3" t="s">
        <v>2176</v>
      </c>
      <c r="B2176" s="4" t="str">
        <f>IFERROR(__xludf.DUMMYFUNCTION("GOOGLETRANSLATE(A2176,""tr"",""nl"")"),"doping")</f>
        <v>doping</v>
      </c>
    </row>
    <row r="2177">
      <c r="A2177" s="3" t="s">
        <v>2177</v>
      </c>
      <c r="B2177" s="4" t="str">
        <f>IFERROR(__xludf.DUMMYFUNCTION("GOOGLETRANSLATE(A2177,""tr"",""nl"")"),"kredietbrief")</f>
        <v>kredietbrief</v>
      </c>
    </row>
    <row r="2178">
      <c r="A2178" s="3" t="s">
        <v>2178</v>
      </c>
      <c r="B2178" s="4" t="str">
        <f>IFERROR(__xludf.DUMMYFUNCTION("GOOGLETRANSLATE(A2178,""tr"",""nl"")"),"bulldozer")</f>
        <v>bulldozer</v>
      </c>
    </row>
    <row r="2179">
      <c r="A2179" s="3" t="s">
        <v>2179</v>
      </c>
      <c r="B2179" s="4" t="str">
        <f>IFERROR(__xludf.DUMMYFUNCTION("GOOGLETRANSLATE(A2179,""tr"",""nl"")"),"cultureel")</f>
        <v>cultureel</v>
      </c>
    </row>
    <row r="2180">
      <c r="A2180" s="3" t="s">
        <v>2180</v>
      </c>
      <c r="B2180" s="4" t="str">
        <f>IFERROR(__xludf.DUMMYFUNCTION("GOOGLETRANSLATE(A2180,""tr"",""nl"")"),"monarchie")</f>
        <v>monarchie</v>
      </c>
    </row>
    <row r="2181">
      <c r="A2181" s="3" t="s">
        <v>2181</v>
      </c>
      <c r="B2181" s="4" t="str">
        <f>IFERROR(__xludf.DUMMYFUNCTION("GOOGLETRANSLATE(A2181,""tr"",""nl"")"),"delicatessen")</f>
        <v>delicatessen</v>
      </c>
    </row>
    <row r="2182">
      <c r="A2182" s="3" t="s">
        <v>2182</v>
      </c>
      <c r="B2182" s="4" t="str">
        <f>IFERROR(__xludf.DUMMYFUNCTION("GOOGLETRANSLATE(A2182,""tr"",""nl"")"),"seismograaf")</f>
        <v>seismograaf</v>
      </c>
    </row>
    <row r="2183">
      <c r="A2183" s="3" t="s">
        <v>2183</v>
      </c>
      <c r="B2183" s="4" t="str">
        <f>IFERROR(__xludf.DUMMYFUNCTION("GOOGLETRANSLATE(A2183,""tr"",""nl"")"),"kammen")</f>
        <v>kammen</v>
      </c>
    </row>
    <row r="2184">
      <c r="A2184" s="3" t="s">
        <v>2184</v>
      </c>
      <c r="B2184" s="4" t="str">
        <f>IFERROR(__xludf.DUMMYFUNCTION("GOOGLETRANSLATE(A2184,""tr"",""nl"")"),"beloning")</f>
        <v>beloning</v>
      </c>
    </row>
    <row r="2185">
      <c r="A2185" s="3" t="s">
        <v>2185</v>
      </c>
      <c r="B2185" s="4" t="str">
        <f>IFERROR(__xludf.DUMMYFUNCTION("GOOGLETRANSLATE(A2185,""tr"",""nl"")"),"jaloezie")</f>
        <v>jaloezie</v>
      </c>
    </row>
    <row r="2186">
      <c r="A2186" s="3" t="s">
        <v>2186</v>
      </c>
      <c r="B2186" s="4" t="str">
        <f>IFERROR(__xludf.DUMMYFUNCTION("GOOGLETRANSLATE(A2186,""tr"",""nl"")"),"absurd")</f>
        <v>absurd</v>
      </c>
    </row>
    <row r="2187">
      <c r="A2187" s="3" t="s">
        <v>2187</v>
      </c>
      <c r="B2187" s="4" t="str">
        <f>IFERROR(__xludf.DUMMYFUNCTION("GOOGLETRANSLATE(A2187,""tr"",""nl"")"),"repertoire")</f>
        <v>repertoire</v>
      </c>
    </row>
    <row r="2188">
      <c r="A2188" s="3" t="s">
        <v>2188</v>
      </c>
      <c r="B2188" s="4" t="str">
        <f>IFERROR(__xludf.DUMMYFUNCTION("GOOGLETRANSLATE(A2188,""tr"",""nl"")"),"verzinnen")</f>
        <v>verzinnen</v>
      </c>
    </row>
    <row r="2189">
      <c r="A2189" s="3" t="s">
        <v>2189</v>
      </c>
      <c r="B2189" s="4" t="str">
        <f>IFERROR(__xludf.DUMMYFUNCTION("GOOGLETRANSLATE(A2189,""tr"",""nl"")"),"lens")</f>
        <v>lens</v>
      </c>
    </row>
    <row r="2190">
      <c r="A2190" s="3" t="s">
        <v>2190</v>
      </c>
      <c r="B2190" s="4" t="str">
        <f>IFERROR(__xludf.DUMMYFUNCTION("GOOGLETRANSLATE(A2190,""tr"",""nl"")"),"simulatie")</f>
        <v>simulatie</v>
      </c>
    </row>
    <row r="2191">
      <c r="A2191" s="3" t="s">
        <v>2191</v>
      </c>
      <c r="B2191" s="4" t="str">
        <f>IFERROR(__xludf.DUMMYFUNCTION("GOOGLETRANSLATE(A2191,""tr"",""nl"")"),"barbecue")</f>
        <v>barbecue</v>
      </c>
    </row>
    <row r="2192">
      <c r="A2192" s="3" t="s">
        <v>2192</v>
      </c>
      <c r="B2192" s="4" t="str">
        <f>IFERROR(__xludf.DUMMYFUNCTION("GOOGLETRANSLATE(A2192,""tr"",""nl"")"),"guillotine")</f>
        <v>guillotine</v>
      </c>
    </row>
    <row r="2193">
      <c r="A2193" s="3" t="s">
        <v>2193</v>
      </c>
      <c r="B2193" s="4" t="str">
        <f>IFERROR(__xludf.DUMMYFUNCTION("GOOGLETRANSLATE(A2193,""tr"",""nl"")"),"fabriek")</f>
        <v>fabriek</v>
      </c>
    </row>
    <row r="2194">
      <c r="A2194" s="3" t="s">
        <v>2194</v>
      </c>
      <c r="B2194" s="4" t="str">
        <f>IFERROR(__xludf.DUMMYFUNCTION("GOOGLETRANSLATE(A2194,""tr"",""nl"")"),"imbeciel")</f>
        <v>imbeciel</v>
      </c>
    </row>
    <row r="2195">
      <c r="A2195" s="3" t="s">
        <v>2195</v>
      </c>
      <c r="B2195" s="4" t="str">
        <f>IFERROR(__xludf.DUMMYFUNCTION("GOOGLETRANSLATE(A2195,""tr"",""nl"")"),"flirt")</f>
        <v>flirt</v>
      </c>
    </row>
    <row r="2196">
      <c r="A2196" s="3" t="s">
        <v>2196</v>
      </c>
      <c r="B2196" s="4" t="str">
        <f>IFERROR(__xludf.DUMMYFUNCTION("GOOGLETRANSLATE(A2196,""tr"",""nl"")"),"pedagoog")</f>
        <v>pedagoog</v>
      </c>
    </row>
    <row r="2197">
      <c r="A2197" s="3" t="s">
        <v>2197</v>
      </c>
      <c r="B2197" s="4" t="str">
        <f>IFERROR(__xludf.DUMMYFUNCTION("GOOGLETRANSLATE(A2197,""tr"",""nl"")"),"lamineren")</f>
        <v>lamineren</v>
      </c>
    </row>
    <row r="2198">
      <c r="A2198" s="3" t="s">
        <v>2198</v>
      </c>
      <c r="B2198" s="4" t="str">
        <f>IFERROR(__xludf.DUMMYFUNCTION("GOOGLETRANSLATE(A2198,""tr"",""nl"")"),"orkest")</f>
        <v>orkest</v>
      </c>
    </row>
    <row r="2199">
      <c r="A2199" s="3" t="s">
        <v>2199</v>
      </c>
      <c r="B2199" s="4" t="str">
        <f>IFERROR(__xludf.DUMMYFUNCTION("GOOGLETRANSLATE(A2199,""tr"",""nl"")"),"lineair")</f>
        <v>lineair</v>
      </c>
    </row>
    <row r="2200">
      <c r="A2200" s="3" t="s">
        <v>2200</v>
      </c>
      <c r="B2200" s="4" t="str">
        <f>IFERROR(__xludf.DUMMYFUNCTION("GOOGLETRANSLATE(A2200,""tr"",""nl"")"),"camouflage")</f>
        <v>camouflage</v>
      </c>
    </row>
    <row r="2201">
      <c r="A2201" s="3" t="s">
        <v>2201</v>
      </c>
      <c r="B2201" s="4" t="str">
        <f>IFERROR(__xludf.DUMMYFUNCTION("GOOGLETRANSLATE(A2201,""tr"",""nl"")"),"het vaststellen")</f>
        <v>het vaststellen</v>
      </c>
    </row>
    <row r="2202">
      <c r="A2202" s="3" t="s">
        <v>2202</v>
      </c>
      <c r="B2202" s="4" t="str">
        <f>IFERROR(__xludf.DUMMYFUNCTION("GOOGLETRANSLATE(A2202,""tr"",""nl"")"),"verspilling")</f>
        <v>verspilling</v>
      </c>
    </row>
    <row r="2203">
      <c r="A2203" s="3" t="s">
        <v>2203</v>
      </c>
      <c r="B2203" s="4" t="str">
        <f>IFERROR(__xludf.DUMMYFUNCTION("GOOGLETRANSLATE(A2203,""tr"",""nl"")"),"regisseur")</f>
        <v>regisseur</v>
      </c>
    </row>
    <row r="2204">
      <c r="A2204" s="3" t="s">
        <v>2204</v>
      </c>
      <c r="B2204" s="4" t="str">
        <f>IFERROR(__xludf.DUMMYFUNCTION("GOOGLETRANSLATE(A2204,""tr"",""nl"")"),"kantine")</f>
        <v>kantine</v>
      </c>
    </row>
    <row r="2205">
      <c r="A2205" s="3" t="s">
        <v>2205</v>
      </c>
      <c r="B2205" s="4" t="str">
        <f>IFERROR(__xludf.DUMMYFUNCTION("GOOGLETRANSLATE(A2205,""tr"",""nl"")"),"kanaal")</f>
        <v>kanaal</v>
      </c>
    </row>
    <row r="2206">
      <c r="A2206" s="3" t="s">
        <v>2206</v>
      </c>
      <c r="B2206" s="4" t="str">
        <f>IFERROR(__xludf.DUMMYFUNCTION("GOOGLETRANSLATE(A2206,""tr"",""nl"")"),"jazz-")</f>
        <v>jazz-</v>
      </c>
    </row>
    <row r="2207">
      <c r="A2207" s="3" t="s">
        <v>2207</v>
      </c>
      <c r="B2207" s="4" t="str">
        <f>IFERROR(__xludf.DUMMYFUNCTION("GOOGLETRANSLATE(A2207,""tr"",""nl"")"),"dermatoloog")</f>
        <v>dermatoloog</v>
      </c>
    </row>
    <row r="2208">
      <c r="A2208" s="3" t="s">
        <v>2208</v>
      </c>
      <c r="B2208" s="4" t="str">
        <f>IFERROR(__xludf.DUMMYFUNCTION("GOOGLETRANSLATE(A2208,""tr"",""nl"")"),"volleybal")</f>
        <v>volleybal</v>
      </c>
    </row>
    <row r="2209">
      <c r="A2209" s="3" t="s">
        <v>2209</v>
      </c>
      <c r="B2209" s="4" t="str">
        <f>IFERROR(__xludf.DUMMYFUNCTION("GOOGLETRANSLATE(A2209,""tr"",""nl"")"),"giftig")</f>
        <v>giftig</v>
      </c>
    </row>
    <row r="2210">
      <c r="A2210" s="3" t="s">
        <v>2210</v>
      </c>
      <c r="B2210" s="4" t="str">
        <f>IFERROR(__xludf.DUMMYFUNCTION("GOOGLETRANSLATE(A2210,""tr"",""nl"")"),"printer")</f>
        <v>printer</v>
      </c>
    </row>
    <row r="2211">
      <c r="A2211" s="3" t="s">
        <v>2211</v>
      </c>
      <c r="B2211" s="4" t="str">
        <f>IFERROR(__xludf.DUMMYFUNCTION("GOOGLETRANSLATE(A2211,""tr"",""nl"")"),"kindergeneeskunde")</f>
        <v>kindergeneeskunde</v>
      </c>
    </row>
    <row r="2212">
      <c r="A2212" s="3" t="s">
        <v>2212</v>
      </c>
      <c r="B2212" s="4" t="str">
        <f>IFERROR(__xludf.DUMMYFUNCTION("GOOGLETRANSLATE(A2212,""tr"",""nl"")"),"kasjmier")</f>
        <v>kasjmier</v>
      </c>
    </row>
    <row r="2213">
      <c r="A2213" s="3" t="s">
        <v>2213</v>
      </c>
      <c r="B2213" s="4" t="str">
        <f>IFERROR(__xludf.DUMMYFUNCTION("GOOGLETRANSLATE(A2213,""tr"",""nl"")"),"zebra")</f>
        <v>zebra</v>
      </c>
    </row>
    <row r="2214">
      <c r="A2214" s="3" t="s">
        <v>2214</v>
      </c>
      <c r="B2214" s="4" t="str">
        <f>IFERROR(__xludf.DUMMYFUNCTION("GOOGLETRANSLATE(A2214,""tr"",""nl"")"),"sperma")</f>
        <v>sperma</v>
      </c>
    </row>
    <row r="2215">
      <c r="A2215" s="3" t="s">
        <v>2215</v>
      </c>
      <c r="B2215" s="4" t="str">
        <f>IFERROR(__xludf.DUMMYFUNCTION("GOOGLETRANSLATE(A2215,""tr"",""nl"")"),"terminal")</f>
        <v>terminal</v>
      </c>
    </row>
    <row r="2216">
      <c r="A2216" s="3" t="s">
        <v>2216</v>
      </c>
      <c r="B2216" s="4" t="str">
        <f>IFERROR(__xludf.DUMMYFUNCTION("GOOGLETRANSLATE(A2216,""tr"",""nl"")"),"sirene")</f>
        <v>sirene</v>
      </c>
    </row>
    <row r="2217">
      <c r="A2217" s="3" t="s">
        <v>2217</v>
      </c>
      <c r="B2217" s="4" t="str">
        <f>IFERROR(__xludf.DUMMYFUNCTION("GOOGLETRANSLATE(A2217,""tr"",""nl"")"),"semester")</f>
        <v>semester</v>
      </c>
    </row>
    <row r="2218">
      <c r="A2218" s="3" t="s">
        <v>2218</v>
      </c>
      <c r="B2218" s="4" t="str">
        <f>IFERROR(__xludf.DUMMYFUNCTION("GOOGLETRANSLATE(A2218,""tr"",""nl"")"),"cheesecake")</f>
        <v>cheesecake</v>
      </c>
    </row>
    <row r="2219">
      <c r="A2219" s="3" t="s">
        <v>2219</v>
      </c>
      <c r="B2219" s="4" t="str">
        <f>IFERROR(__xludf.DUMMYFUNCTION("GOOGLETRANSLATE(A2219,""tr"",""nl"")"),"lening")</f>
        <v>lening</v>
      </c>
    </row>
    <row r="2220">
      <c r="A2220" s="3" t="s">
        <v>2220</v>
      </c>
      <c r="B2220" s="4" t="str">
        <f>IFERROR(__xludf.DUMMYFUNCTION("GOOGLETRANSLATE(A2220,""tr"",""nl"")"),"statief")</f>
        <v>statief</v>
      </c>
    </row>
    <row r="2221">
      <c r="A2221" s="3" t="s">
        <v>2221</v>
      </c>
      <c r="B2221" s="4" t="str">
        <f>IFERROR(__xludf.DUMMYFUNCTION("GOOGLETRANSLATE(A2221,""tr"",""nl"")"),"grafisch")</f>
        <v>grafisch</v>
      </c>
    </row>
    <row r="2222">
      <c r="A2222" s="3" t="s">
        <v>2222</v>
      </c>
      <c r="B2222" s="4" t="str">
        <f>IFERROR(__xludf.DUMMYFUNCTION("GOOGLETRANSLATE(A2222,""tr"",""nl"")"),"tribune")</f>
        <v>tribune</v>
      </c>
    </row>
    <row r="2223">
      <c r="A2223" s="3" t="s">
        <v>2223</v>
      </c>
      <c r="B2223" s="4" t="str">
        <f>IFERROR(__xludf.DUMMYFUNCTION("GOOGLETRANSLATE(A2223,""tr"",""nl"")"),"hangar")</f>
        <v>hangar</v>
      </c>
    </row>
    <row r="2224">
      <c r="A2224" s="3" t="s">
        <v>2224</v>
      </c>
      <c r="B2224" s="4" t="str">
        <f>IFERROR(__xludf.DUMMYFUNCTION("GOOGLETRANSLATE(A2224,""tr"",""nl"")"),"paradox")</f>
        <v>paradox</v>
      </c>
    </row>
    <row r="2225">
      <c r="A2225" s="3" t="s">
        <v>2225</v>
      </c>
      <c r="B2225" s="4" t="str">
        <f>IFERROR(__xludf.DUMMYFUNCTION("GOOGLETRANSLATE(A2225,""tr"",""nl"")"),"beleid")</f>
        <v>beleid</v>
      </c>
    </row>
    <row r="2226">
      <c r="A2226" s="3" t="s">
        <v>2226</v>
      </c>
      <c r="B2226" s="4" t="str">
        <f>IFERROR(__xludf.DUMMYFUNCTION("GOOGLETRANSLATE(A2226,""tr"",""nl"")"),"sector")</f>
        <v>sector</v>
      </c>
    </row>
    <row r="2227">
      <c r="A2227" s="3" t="s">
        <v>2227</v>
      </c>
      <c r="B2227" s="4" t="str">
        <f>IFERROR(__xludf.DUMMYFUNCTION("GOOGLETRANSLATE(A2227,""tr"",""nl"")"),"kortstondig")</f>
        <v>kortstondig</v>
      </c>
    </row>
    <row r="2228">
      <c r="A2228" s="3" t="s">
        <v>2228</v>
      </c>
      <c r="B2228" s="4" t="str">
        <f>IFERROR(__xludf.DUMMYFUNCTION("GOOGLETRANSLATE(A2228,""tr"",""nl"")"),"ticket")</f>
        <v>ticket</v>
      </c>
    </row>
    <row r="2229">
      <c r="A2229" s="3" t="s">
        <v>2229</v>
      </c>
      <c r="B2229" s="4" t="str">
        <f>IFERROR(__xludf.DUMMYFUNCTION("GOOGLETRANSLATE(A2229,""tr"",""nl"")"),"atheïsme")</f>
        <v>atheïsme</v>
      </c>
    </row>
    <row r="2230">
      <c r="A2230" s="3" t="s">
        <v>2230</v>
      </c>
      <c r="B2230" s="4" t="str">
        <f>IFERROR(__xludf.DUMMYFUNCTION("GOOGLETRANSLATE(A2230,""tr"",""nl"")"),"diagram")</f>
        <v>diagram</v>
      </c>
    </row>
    <row r="2231">
      <c r="A2231" s="3" t="s">
        <v>2231</v>
      </c>
      <c r="B2231" s="4" t="str">
        <f>IFERROR(__xludf.DUMMYFUNCTION("GOOGLETRANSLATE(A2231,""tr"",""nl"")"),"garnizoen")</f>
        <v>garnizoen</v>
      </c>
    </row>
    <row r="2232">
      <c r="A2232" s="3" t="s">
        <v>2232</v>
      </c>
      <c r="B2232" s="4" t="str">
        <f>IFERROR(__xludf.DUMMYFUNCTION("GOOGLETRANSLATE(A2232,""tr"",""nl"")"),"vet")</f>
        <v>vet</v>
      </c>
    </row>
    <row r="2233">
      <c r="A2233" s="3" t="s">
        <v>2233</v>
      </c>
      <c r="B2233" s="4" t="str">
        <f>IFERROR(__xludf.DUMMYFUNCTION("GOOGLETRANSLATE(A2233,""tr"",""nl"")"),"imitatie")</f>
        <v>imitatie</v>
      </c>
    </row>
    <row r="2234">
      <c r="A2234" s="3" t="s">
        <v>2234</v>
      </c>
      <c r="B2234" s="4" t="str">
        <f>IFERROR(__xludf.DUMMYFUNCTION("GOOGLETRANSLATE(A2234,""tr"",""nl"")"),"drama")</f>
        <v>drama</v>
      </c>
    </row>
    <row r="2235">
      <c r="A2235" s="3" t="s">
        <v>2235</v>
      </c>
      <c r="B2235" s="4" t="str">
        <f>IFERROR(__xludf.DUMMYFUNCTION("GOOGLETRANSLATE(A2235,""tr"",""nl"")"),"draagtas")</f>
        <v>draagtas</v>
      </c>
    </row>
    <row r="2236">
      <c r="A2236" s="3" t="s">
        <v>2236</v>
      </c>
      <c r="B2236" s="4" t="str">
        <f>IFERROR(__xludf.DUMMYFUNCTION("GOOGLETRANSLATE(A2236,""tr"",""nl"")"),"oorsprong")</f>
        <v>oorsprong</v>
      </c>
    </row>
    <row r="2237">
      <c r="A2237" s="3" t="s">
        <v>2237</v>
      </c>
      <c r="B2237" s="4" t="str">
        <f>IFERROR(__xludf.DUMMYFUNCTION("GOOGLETRANSLATE(A2237,""tr"",""nl"")"),"ananas")</f>
        <v>ananas</v>
      </c>
    </row>
    <row r="2238">
      <c r="A2238" s="3" t="s">
        <v>2238</v>
      </c>
      <c r="B2238" s="4" t="str">
        <f>IFERROR(__xludf.DUMMYFUNCTION("GOOGLETRANSLATE(A2238,""tr"",""nl"")"),"buitenspel")</f>
        <v>buitenspel</v>
      </c>
    </row>
    <row r="2239">
      <c r="A2239" s="3" t="s">
        <v>2239</v>
      </c>
      <c r="B2239" s="4" t="str">
        <f>IFERROR(__xludf.DUMMYFUNCTION("GOOGLETRANSLATE(A2239,""tr"",""nl"")"),"therapie")</f>
        <v>therapie</v>
      </c>
    </row>
    <row r="2240">
      <c r="A2240" s="3" t="s">
        <v>2240</v>
      </c>
      <c r="B2240" s="4" t="str">
        <f>IFERROR(__xludf.DUMMYFUNCTION("GOOGLETRANSLATE(A2240,""tr"",""nl"")"),"zoölogie")</f>
        <v>zoölogie</v>
      </c>
    </row>
    <row r="2241">
      <c r="A2241" s="3" t="s">
        <v>2241</v>
      </c>
      <c r="B2241" s="4" t="str">
        <f>IFERROR(__xludf.DUMMYFUNCTION("GOOGLETRANSLATE(A2241,""tr"",""nl"")"),"nadeel")</f>
        <v>nadeel</v>
      </c>
    </row>
    <row r="2242">
      <c r="A2242" s="3" t="s">
        <v>2242</v>
      </c>
      <c r="B2242" s="4" t="str">
        <f>IFERROR(__xludf.DUMMYFUNCTION("GOOGLETRANSLATE(A2242,""tr"",""nl"")"),"polair")</f>
        <v>polair</v>
      </c>
    </row>
    <row r="2243">
      <c r="A2243" s="3" t="s">
        <v>2243</v>
      </c>
      <c r="B2243" s="4" t="str">
        <f>IFERROR(__xludf.DUMMYFUNCTION("GOOGLETRANSLATE(A2243,""tr"",""nl"")"),"radar")</f>
        <v>radar</v>
      </c>
    </row>
    <row r="2244">
      <c r="A2244" s="3" t="s">
        <v>2244</v>
      </c>
      <c r="B2244" s="4" t="str">
        <f>IFERROR(__xludf.DUMMYFUNCTION("GOOGLETRANSLATE(A2244,""tr"",""nl"")"),"navigatie")</f>
        <v>navigatie</v>
      </c>
    </row>
    <row r="2245">
      <c r="A2245" s="3" t="s">
        <v>2245</v>
      </c>
      <c r="B2245" s="4" t="str">
        <f>IFERROR(__xludf.DUMMYFUNCTION("GOOGLETRANSLATE(A2245,""tr"",""nl"")"),"kroeg")</f>
        <v>kroeg</v>
      </c>
    </row>
    <row r="2246">
      <c r="A2246" s="3" t="s">
        <v>2246</v>
      </c>
      <c r="B2246" s="4" t="str">
        <f>IFERROR(__xludf.DUMMYFUNCTION("GOOGLETRANSLATE(A2246,""tr"",""nl"")"),"fascicle")</f>
        <v>fascicle</v>
      </c>
    </row>
    <row r="2247">
      <c r="A2247" s="3" t="s">
        <v>2247</v>
      </c>
      <c r="B2247" s="4" t="str">
        <f>IFERROR(__xludf.DUMMYFUNCTION("GOOGLETRANSLATE(A2247,""tr"",""nl"")"),"rem")</f>
        <v>rem</v>
      </c>
    </row>
    <row r="2248">
      <c r="A2248" s="3" t="s">
        <v>2248</v>
      </c>
      <c r="B2248" s="4" t="str">
        <f>IFERROR(__xludf.DUMMYFUNCTION("GOOGLETRANSLATE(A2248,""tr"",""nl"")"),"tomaten")</f>
        <v>tomaten</v>
      </c>
    </row>
    <row r="2249">
      <c r="A2249" s="3" t="s">
        <v>2249</v>
      </c>
      <c r="B2249" s="4" t="str">
        <f>IFERROR(__xludf.DUMMYFUNCTION("GOOGLETRANSLATE(A2249,""tr"",""nl"")"),"samenwerkings-")</f>
        <v>samenwerkings-</v>
      </c>
    </row>
    <row r="2250">
      <c r="A2250" s="3" t="s">
        <v>2250</v>
      </c>
      <c r="B2250" s="4" t="str">
        <f>IFERROR(__xludf.DUMMYFUNCTION("GOOGLETRANSLATE(A2250,""tr"",""nl"")"),"licentie")</f>
        <v>licentie</v>
      </c>
    </row>
    <row r="2251">
      <c r="A2251" s="3" t="s">
        <v>2251</v>
      </c>
      <c r="B2251" s="4" t="str">
        <f>IFERROR(__xludf.DUMMYFUNCTION("GOOGLETRANSLATE(A2251,""tr"",""nl"")"),"desinfecteren")</f>
        <v>desinfecteren</v>
      </c>
    </row>
    <row r="2252">
      <c r="A2252" s="3" t="s">
        <v>2252</v>
      </c>
      <c r="B2252" s="4" t="str">
        <f>IFERROR(__xludf.DUMMYFUNCTION("GOOGLETRANSLATE(A2252,""tr"",""nl"")"),"psychotherapie")</f>
        <v>psychotherapie</v>
      </c>
    </row>
    <row r="2253">
      <c r="A2253" s="3" t="s">
        <v>2253</v>
      </c>
      <c r="B2253" s="4" t="str">
        <f>IFERROR(__xludf.DUMMYFUNCTION("GOOGLETRANSLATE(A2253,""tr"",""nl"")"),"bar")</f>
        <v>bar</v>
      </c>
    </row>
    <row r="2254">
      <c r="A2254" s="3" t="s">
        <v>2254</v>
      </c>
      <c r="B2254" s="4" t="str">
        <f>IFERROR(__xludf.DUMMYFUNCTION("GOOGLETRANSLATE(A2254,""tr"",""nl"")"),"lijkenhuis")</f>
        <v>lijkenhuis</v>
      </c>
    </row>
    <row r="2255">
      <c r="A2255" s="3" t="s">
        <v>2255</v>
      </c>
      <c r="B2255" s="4" t="str">
        <f>IFERROR(__xludf.DUMMYFUNCTION("GOOGLETRANSLATE(A2255,""tr"",""nl"")"),"quantum")</f>
        <v>quantum</v>
      </c>
    </row>
    <row r="2256">
      <c r="A2256" s="3" t="s">
        <v>2256</v>
      </c>
      <c r="B2256" s="4" t="str">
        <f>IFERROR(__xludf.DUMMYFUNCTION("GOOGLETRANSLATE(A2256,""tr"",""nl"")"),"melodie")</f>
        <v>melodie</v>
      </c>
    </row>
    <row r="2257">
      <c r="A2257" s="3" t="s">
        <v>2257</v>
      </c>
      <c r="B2257" s="4" t="str">
        <f>IFERROR(__xludf.DUMMYFUNCTION("GOOGLETRANSLATE(A2257,""tr"",""nl"")"),"rayon")</f>
        <v>rayon</v>
      </c>
    </row>
    <row r="2258">
      <c r="A2258" s="3" t="s">
        <v>2258</v>
      </c>
      <c r="B2258" s="4" t="str">
        <f>IFERROR(__xludf.DUMMYFUNCTION("GOOGLETRANSLATE(A2258,""tr"",""nl"")"),"alfa")</f>
        <v>alfa</v>
      </c>
    </row>
    <row r="2259">
      <c r="A2259" s="3" t="s">
        <v>2259</v>
      </c>
      <c r="B2259" s="4" t="str">
        <f>IFERROR(__xludf.DUMMYFUNCTION("GOOGLETRANSLATE(A2259,""tr"",""nl"")"),"acteur")</f>
        <v>acteur</v>
      </c>
    </row>
    <row r="2260">
      <c r="A2260" s="3" t="s">
        <v>2260</v>
      </c>
      <c r="B2260" s="4" t="str">
        <f>IFERROR(__xludf.DUMMYFUNCTION("GOOGLETRANSLATE(A2260,""tr"",""nl"")"),"cafeïne")</f>
        <v>cafeïne</v>
      </c>
    </row>
    <row r="2261">
      <c r="A2261" s="3" t="s">
        <v>2261</v>
      </c>
      <c r="B2261" s="4" t="str">
        <f>IFERROR(__xludf.DUMMYFUNCTION("GOOGLETRANSLATE(A2261,""tr"",""nl"")"),"Monsieur")</f>
        <v>Monsieur</v>
      </c>
    </row>
    <row r="2262">
      <c r="A2262" s="3" t="s">
        <v>2262</v>
      </c>
      <c r="B2262" s="4" t="str">
        <f>IFERROR(__xludf.DUMMYFUNCTION("GOOGLETRANSLATE(A2262,""tr"",""nl"")"),"compleet")</f>
        <v>compleet</v>
      </c>
    </row>
    <row r="2263">
      <c r="A2263" s="3" t="s">
        <v>2263</v>
      </c>
      <c r="B2263" s="4" t="str">
        <f>IFERROR(__xludf.DUMMYFUNCTION("GOOGLETRANSLATE(A2263,""tr"",""nl"")"),"volleybalspeler")</f>
        <v>volleybalspeler</v>
      </c>
    </row>
    <row r="2264">
      <c r="A2264" s="3" t="s">
        <v>2264</v>
      </c>
      <c r="B2264" s="4" t="str">
        <f>IFERROR(__xludf.DUMMYFUNCTION("GOOGLETRANSLATE(A2264,""tr"",""nl"")"),"consortium")</f>
        <v>consortium</v>
      </c>
    </row>
    <row r="2265">
      <c r="A2265" s="3" t="s">
        <v>2265</v>
      </c>
      <c r="B2265" s="4" t="str">
        <f>IFERROR(__xludf.DUMMYFUNCTION("GOOGLETRANSLATE(A2265,""tr"",""nl"")"),"knop")</f>
        <v>knop</v>
      </c>
    </row>
    <row r="2266">
      <c r="A2266" s="3" t="s">
        <v>2266</v>
      </c>
      <c r="B2266" s="4" t="str">
        <f>IFERROR(__xludf.DUMMYFUNCTION("GOOGLETRANSLATE(A2266,""tr"",""nl"")"),"antidepressiva")</f>
        <v>antidepressiva</v>
      </c>
    </row>
    <row r="2267">
      <c r="A2267" s="3" t="s">
        <v>2267</v>
      </c>
      <c r="B2267" s="4" t="str">
        <f>IFERROR(__xludf.DUMMYFUNCTION("GOOGLETRANSLATE(A2267,""tr"",""nl"")"),"tiran")</f>
        <v>tiran</v>
      </c>
    </row>
    <row r="2268">
      <c r="A2268" s="3" t="s">
        <v>2268</v>
      </c>
      <c r="B2268" s="4" t="str">
        <f>IFERROR(__xludf.DUMMYFUNCTION("GOOGLETRANSLATE(A2268,""tr"",""nl"")"),"jury")</f>
        <v>jury</v>
      </c>
    </row>
    <row r="2269">
      <c r="A2269" s="3" t="s">
        <v>2269</v>
      </c>
      <c r="B2269" s="4" t="str">
        <f>IFERROR(__xludf.DUMMYFUNCTION("GOOGLETRANSLATE(A2269,""tr"",""nl"")"),"afdeling")</f>
        <v>afdeling</v>
      </c>
    </row>
    <row r="2270">
      <c r="A2270" s="3" t="s">
        <v>2270</v>
      </c>
      <c r="B2270" s="4" t="str">
        <f>IFERROR(__xludf.DUMMYFUNCTION("GOOGLETRANSLATE(A2270,""tr"",""nl"")"),"Ovaal")</f>
        <v>Ovaal</v>
      </c>
    </row>
    <row r="2271">
      <c r="A2271" s="3" t="s">
        <v>2271</v>
      </c>
      <c r="B2271" s="4" t="str">
        <f>IFERROR(__xludf.DUMMYFUNCTION("GOOGLETRANSLATE(A2271,""tr"",""nl"")"),"discipline")</f>
        <v>discipline</v>
      </c>
    </row>
    <row r="2272">
      <c r="A2272" s="3" t="s">
        <v>2272</v>
      </c>
      <c r="B2272" s="4" t="str">
        <f>IFERROR(__xludf.DUMMYFUNCTION("GOOGLETRANSLATE(A2272,""tr"",""nl"")"),"symptoom")</f>
        <v>symptoom</v>
      </c>
    </row>
    <row r="2273">
      <c r="A2273" s="3" t="s">
        <v>2273</v>
      </c>
      <c r="B2273" s="4" t="str">
        <f>IFERROR(__xludf.DUMMYFUNCTION("GOOGLETRANSLATE(A2273,""tr"",""nl"")"),"akoestisch")</f>
        <v>akoestisch</v>
      </c>
    </row>
    <row r="2274">
      <c r="A2274" s="3" t="s">
        <v>2274</v>
      </c>
      <c r="B2274" s="4" t="str">
        <f>IFERROR(__xludf.DUMMYFUNCTION("GOOGLETRANSLATE(A2274,""tr"",""nl"")"),"egoïst")</f>
        <v>egoïst</v>
      </c>
    </row>
    <row r="2275">
      <c r="A2275" s="3" t="s">
        <v>2275</v>
      </c>
      <c r="B2275" s="4" t="str">
        <f>IFERROR(__xludf.DUMMYFUNCTION("GOOGLETRANSLATE(A2275,""tr"",""nl"")"),"raket")</f>
        <v>raket</v>
      </c>
    </row>
    <row r="2276">
      <c r="A2276" s="3" t="s">
        <v>2276</v>
      </c>
      <c r="B2276" s="4" t="str">
        <f>IFERROR(__xludf.DUMMYFUNCTION("GOOGLETRANSLATE(A2276,""tr"",""nl"")"),"fysiek")</f>
        <v>fysiek</v>
      </c>
    </row>
    <row r="2277">
      <c r="A2277" s="3" t="s">
        <v>2277</v>
      </c>
      <c r="B2277" s="4" t="str">
        <f>IFERROR(__xludf.DUMMYFUNCTION("GOOGLETRANSLATE(A2277,""tr"",""nl"")"),"magneet")</f>
        <v>magneet</v>
      </c>
    </row>
    <row r="2278">
      <c r="A2278" s="3" t="s">
        <v>2278</v>
      </c>
      <c r="B2278" s="4" t="str">
        <f>IFERROR(__xludf.DUMMYFUNCTION("GOOGLETRANSLATE(A2278,""tr"",""nl"")"),"nectarine")</f>
        <v>nectarine</v>
      </c>
    </row>
    <row r="2279">
      <c r="A2279" s="3" t="s">
        <v>2279</v>
      </c>
      <c r="B2279" s="4" t="str">
        <f>IFERROR(__xludf.DUMMYFUNCTION("GOOGLETRANSLATE(A2279,""tr"",""nl"")"),"doel")</f>
        <v>doel</v>
      </c>
    </row>
    <row r="2280">
      <c r="A2280" s="3" t="s">
        <v>2280</v>
      </c>
      <c r="B2280" s="4" t="str">
        <f>IFERROR(__xludf.DUMMYFUNCTION("GOOGLETRANSLATE(A2280,""tr"",""nl"")"),"geneesmiddel")</f>
        <v>geneesmiddel</v>
      </c>
    </row>
    <row r="2281">
      <c r="A2281" s="3" t="s">
        <v>2281</v>
      </c>
      <c r="B2281" s="4" t="str">
        <f>IFERROR(__xludf.DUMMYFUNCTION("GOOGLETRANSLATE(A2281,""tr"",""nl"")"),"ethiek")</f>
        <v>ethiek</v>
      </c>
    </row>
    <row r="2282">
      <c r="A2282" s="3" t="s">
        <v>2282</v>
      </c>
      <c r="B2282" s="4" t="str">
        <f>IFERROR(__xludf.DUMMYFUNCTION("GOOGLETRANSLATE(A2282,""tr"",""nl"")"),"lijst")</f>
        <v>lijst</v>
      </c>
    </row>
    <row r="2283">
      <c r="A2283" s="3" t="s">
        <v>2283</v>
      </c>
      <c r="B2283" s="4" t="str">
        <f>IFERROR(__xludf.DUMMYFUNCTION("GOOGLETRANSLATE(A2283,""tr"",""nl"")"),"rotatie")</f>
        <v>rotatie</v>
      </c>
    </row>
    <row r="2284">
      <c r="A2284" s="3" t="s">
        <v>2284</v>
      </c>
      <c r="B2284" s="4" t="str">
        <f>IFERROR(__xludf.DUMMYFUNCTION("GOOGLETRANSLATE(A2284,""tr"",""nl"")"),"geothermisch")</f>
        <v>geothermisch</v>
      </c>
    </row>
    <row r="2285">
      <c r="A2285" s="3" t="s">
        <v>2285</v>
      </c>
      <c r="B2285" s="4" t="str">
        <f>IFERROR(__xludf.DUMMYFUNCTION("GOOGLETRANSLATE(A2285,""tr"",""nl"")"),"astronaut")</f>
        <v>astronaut</v>
      </c>
    </row>
    <row r="2286">
      <c r="A2286" s="3" t="s">
        <v>2286</v>
      </c>
      <c r="B2286" s="4" t="str">
        <f>IFERROR(__xludf.DUMMYFUNCTION("GOOGLETRANSLATE(A2286,""tr"",""nl"")"),"Westers")</f>
        <v>Westers</v>
      </c>
    </row>
    <row r="2287">
      <c r="A2287" s="3" t="s">
        <v>2287</v>
      </c>
      <c r="B2287" s="4" t="str">
        <f>IFERROR(__xludf.DUMMYFUNCTION("GOOGLETRANSLATE(A2287,""tr"",""nl"")"),"controle")</f>
        <v>controle</v>
      </c>
    </row>
    <row r="2288">
      <c r="A2288" s="3" t="s">
        <v>2288</v>
      </c>
      <c r="B2288" s="4" t="str">
        <f>IFERROR(__xludf.DUMMYFUNCTION("GOOGLETRANSLATE(A2288,""tr"",""nl"")"),"democratisch")</f>
        <v>democratisch</v>
      </c>
    </row>
    <row r="2289">
      <c r="A2289" s="3" t="s">
        <v>2289</v>
      </c>
      <c r="B2289" s="4" t="str">
        <f>IFERROR(__xludf.DUMMYFUNCTION("GOOGLETRANSLATE(A2289,""tr"",""nl"")"),"ioni")</f>
        <v>ioni</v>
      </c>
    </row>
    <row r="2290">
      <c r="A2290" s="3" t="s">
        <v>2290</v>
      </c>
      <c r="B2290" s="4" t="str">
        <f>IFERROR(__xludf.DUMMYFUNCTION("GOOGLETRANSLATE(A2290,""tr"",""nl"")"),"boulevard")</f>
        <v>boulevard</v>
      </c>
    </row>
    <row r="2291">
      <c r="A2291" s="3" t="s">
        <v>2291</v>
      </c>
      <c r="B2291" s="4" t="str">
        <f>IFERROR(__xludf.DUMMYFUNCTION("GOOGLETRANSLATE(A2291,""tr"",""nl"")"),"antilope")</f>
        <v>antilope</v>
      </c>
    </row>
    <row r="2292">
      <c r="A2292" s="3" t="s">
        <v>2292</v>
      </c>
      <c r="B2292" s="4" t="str">
        <f>IFERROR(__xludf.DUMMYFUNCTION("GOOGLETRANSLATE(A2292,""tr"",""nl"")"),"banner")</f>
        <v>banner</v>
      </c>
    </row>
    <row r="2293">
      <c r="A2293" s="3" t="s">
        <v>2293</v>
      </c>
      <c r="B2293" s="4" t="str">
        <f>IFERROR(__xludf.DUMMYFUNCTION("GOOGLETRANSLATE(A2293,""tr"",""nl"")"),"taboe")</f>
        <v>taboe</v>
      </c>
    </row>
    <row r="2294">
      <c r="A2294" s="3" t="s">
        <v>2294</v>
      </c>
      <c r="B2294" s="4" t="str">
        <f>IFERROR(__xludf.DUMMYFUNCTION("GOOGLETRANSLATE(A2294,""tr"",""nl"")"),"Dementie")</f>
        <v>Dementie</v>
      </c>
    </row>
    <row r="2295">
      <c r="A2295" s="3" t="s">
        <v>2295</v>
      </c>
      <c r="B2295" s="4" t="str">
        <f>IFERROR(__xludf.DUMMYFUNCTION("GOOGLETRANSLATE(A2295,""tr"",""nl"")"),"demografisch")</f>
        <v>demografisch</v>
      </c>
    </row>
    <row r="2296">
      <c r="A2296" s="3" t="s">
        <v>2296</v>
      </c>
      <c r="B2296" s="4" t="str">
        <f>IFERROR(__xludf.DUMMYFUNCTION("GOOGLETRANSLATE(A2296,""tr"",""nl"")"),"medewerker")</f>
        <v>medewerker</v>
      </c>
    </row>
    <row r="2297">
      <c r="A2297" s="3" t="s">
        <v>2297</v>
      </c>
      <c r="B2297" s="4" t="str">
        <f>IFERROR(__xludf.DUMMYFUNCTION("GOOGLETRANSLATE(A2297,""tr"",""nl"")"),"retoucheren")</f>
        <v>retoucheren</v>
      </c>
    </row>
    <row r="2298">
      <c r="A2298" s="3" t="s">
        <v>2298</v>
      </c>
      <c r="B2298" s="4" t="str">
        <f>IFERROR(__xludf.DUMMYFUNCTION("GOOGLETRANSLATE(A2298,""tr"",""nl"")"),"Verpakking")</f>
        <v>Verpakking</v>
      </c>
    </row>
    <row r="2299">
      <c r="A2299" s="3" t="s">
        <v>2299</v>
      </c>
      <c r="B2299" s="4" t="str">
        <f>IFERROR(__xludf.DUMMYFUNCTION("GOOGLETRANSLATE(A2299,""tr"",""nl"")"),"nicotine")</f>
        <v>nicotine</v>
      </c>
    </row>
    <row r="2300">
      <c r="A2300" s="3" t="s">
        <v>2300</v>
      </c>
      <c r="B2300" s="4" t="str">
        <f>IFERROR(__xludf.DUMMYFUNCTION("GOOGLETRANSLATE(A2300,""tr"",""nl"")"),"vezel")</f>
        <v>vezel</v>
      </c>
    </row>
    <row r="2301">
      <c r="A2301" s="3" t="s">
        <v>2301</v>
      </c>
      <c r="B2301" s="4" t="str">
        <f>IFERROR(__xludf.DUMMYFUNCTION("GOOGLETRANSLATE(A2301,""tr"",""nl"")"),"chassis")</f>
        <v>chassis</v>
      </c>
    </row>
    <row r="2302">
      <c r="A2302" s="3" t="s">
        <v>2302</v>
      </c>
      <c r="B2302" s="4" t="str">
        <f>IFERROR(__xludf.DUMMYFUNCTION("GOOGLETRANSLATE(A2302,""tr"",""nl"")"),"eerlijk")</f>
        <v>eerlijk</v>
      </c>
    </row>
    <row r="2303">
      <c r="A2303" s="3" t="s">
        <v>2303</v>
      </c>
      <c r="B2303" s="4" t="str">
        <f>IFERROR(__xludf.DUMMYFUNCTION("GOOGLETRANSLATE(A2303,""tr"",""nl"")"),"mangat")</f>
        <v>mangat</v>
      </c>
    </row>
    <row r="2304">
      <c r="A2304" s="3" t="s">
        <v>2304</v>
      </c>
      <c r="B2304" s="4" t="str">
        <f>IFERROR(__xludf.DUMMYFUNCTION("GOOGLETRANSLATE(A2304,""tr"",""nl"")"),"diploma")</f>
        <v>diploma</v>
      </c>
    </row>
    <row r="2305">
      <c r="A2305" s="3" t="s">
        <v>2305</v>
      </c>
      <c r="B2305" s="4" t="str">
        <f>IFERROR(__xludf.DUMMYFUNCTION("GOOGLETRANSLATE(A2305,""tr"",""nl"")"),"senator")</f>
        <v>senator</v>
      </c>
    </row>
    <row r="2306">
      <c r="A2306" s="3" t="s">
        <v>2306</v>
      </c>
      <c r="B2306" s="4" t="str">
        <f>IFERROR(__xludf.DUMMYFUNCTION("GOOGLETRANSLATE(A2306,""tr"",""nl"")"),"wasbak")</f>
        <v>wasbak</v>
      </c>
    </row>
    <row r="2307">
      <c r="A2307" s="3" t="s">
        <v>2307</v>
      </c>
      <c r="B2307" s="4" t="str">
        <f>IFERROR(__xludf.DUMMYFUNCTION("GOOGLETRANSLATE(A2307,""tr"",""nl"")"),"feminist")</f>
        <v>feminist</v>
      </c>
    </row>
    <row r="2308">
      <c r="A2308" s="3" t="s">
        <v>2308</v>
      </c>
      <c r="B2308" s="4" t="str">
        <f>IFERROR(__xludf.DUMMYFUNCTION("GOOGLETRANSLATE(A2308,""tr"",""nl"")"),"jasje")</f>
        <v>jasje</v>
      </c>
    </row>
    <row r="2309">
      <c r="A2309" s="3" t="s">
        <v>2309</v>
      </c>
      <c r="B2309" s="4" t="str">
        <f>IFERROR(__xludf.DUMMYFUNCTION("GOOGLETRANSLATE(A2309,""tr"",""nl"")"),"variant")</f>
        <v>variant</v>
      </c>
    </row>
    <row r="2310">
      <c r="A2310" s="3" t="s">
        <v>2310</v>
      </c>
      <c r="B2310" s="4" t="str">
        <f>IFERROR(__xludf.DUMMYFUNCTION("GOOGLETRANSLATE(A2310,""tr"",""nl"")"),"neuroloog")</f>
        <v>neuroloog</v>
      </c>
    </row>
    <row r="2311">
      <c r="A2311" s="3" t="s">
        <v>2311</v>
      </c>
      <c r="B2311" s="4" t="str">
        <f>IFERROR(__xludf.DUMMYFUNCTION("GOOGLETRANSLATE(A2311,""tr"",""nl"")"),"epilepsie")</f>
        <v>epilepsie</v>
      </c>
    </row>
    <row r="2312">
      <c r="A2312" s="3" t="s">
        <v>2312</v>
      </c>
      <c r="B2312" s="4" t="str">
        <f>IFERROR(__xludf.DUMMYFUNCTION("GOOGLETRANSLATE(A2312,""tr"",""nl"")"),"mandarijn-")</f>
        <v>mandarijn-</v>
      </c>
    </row>
    <row r="2313">
      <c r="A2313" s="3" t="s">
        <v>2313</v>
      </c>
      <c r="B2313" s="4" t="str">
        <f>IFERROR(__xludf.DUMMYFUNCTION("GOOGLETRANSLATE(A2313,""tr"",""nl"")"),"gecategoriseerd")</f>
        <v>gecategoriseerd</v>
      </c>
    </row>
    <row r="2314">
      <c r="A2314" s="3" t="s">
        <v>2314</v>
      </c>
      <c r="B2314" s="4" t="str">
        <f>IFERROR(__xludf.DUMMYFUNCTION("GOOGLETRANSLATE(A2314,""tr"",""nl"")"),"frequentie")</f>
        <v>frequentie</v>
      </c>
    </row>
    <row r="2315">
      <c r="A2315" s="3" t="s">
        <v>2315</v>
      </c>
      <c r="B2315" s="4" t="str">
        <f>IFERROR(__xludf.DUMMYFUNCTION("GOOGLETRANSLATE(A2315,""tr"",""nl"")"),"compensatie")</f>
        <v>compensatie</v>
      </c>
    </row>
    <row r="2316">
      <c r="A2316" s="3" t="s">
        <v>2316</v>
      </c>
      <c r="B2316" s="4" t="str">
        <f>IFERROR(__xludf.DUMMYFUNCTION("GOOGLETRANSLATE(A2316,""tr"",""nl"")"),"aanval")</f>
        <v>aanval</v>
      </c>
    </row>
    <row r="2317">
      <c r="A2317" s="3" t="s">
        <v>2317</v>
      </c>
      <c r="B2317" s="4" t="str">
        <f>IFERROR(__xludf.DUMMYFUNCTION("GOOGLETRANSLATE(A2317,""tr"",""nl"")"),"cactus")</f>
        <v>cactus</v>
      </c>
    </row>
    <row r="2318">
      <c r="A2318" s="3" t="s">
        <v>2318</v>
      </c>
      <c r="B2318" s="4" t="str">
        <f>IFERROR(__xludf.DUMMYFUNCTION("GOOGLETRANSLATE(A2318,""tr"",""nl"")"),"video-")</f>
        <v>video-</v>
      </c>
    </row>
    <row r="2319">
      <c r="A2319" s="3" t="s">
        <v>2319</v>
      </c>
      <c r="B2319" s="4" t="str">
        <f>IFERROR(__xludf.DUMMYFUNCTION("GOOGLETRANSLATE(A2319,""tr"",""nl"")"),"coördinatie")</f>
        <v>coördinatie</v>
      </c>
    </row>
    <row r="2320">
      <c r="A2320" s="3" t="s">
        <v>2320</v>
      </c>
      <c r="B2320" s="4" t="str">
        <f>IFERROR(__xludf.DUMMYFUNCTION("GOOGLETRANSLATE(A2320,""tr"",""nl"")"),"ammoniak")</f>
        <v>ammoniak</v>
      </c>
    </row>
    <row r="2321">
      <c r="A2321" s="3" t="s">
        <v>2321</v>
      </c>
      <c r="B2321" s="4" t="str">
        <f>IFERROR(__xludf.DUMMYFUNCTION("GOOGLETRANSLATE(A2321,""tr"",""nl"")"),"potentieel")</f>
        <v>potentieel</v>
      </c>
    </row>
    <row r="2322">
      <c r="A2322" s="3" t="s">
        <v>2322</v>
      </c>
      <c r="B2322" s="4" t="str">
        <f>IFERROR(__xludf.DUMMYFUNCTION("GOOGLETRANSLATE(A2322,""tr"",""nl"")"),"psychisch")</f>
        <v>psychisch</v>
      </c>
    </row>
    <row r="2323">
      <c r="A2323" s="3" t="s">
        <v>2323</v>
      </c>
      <c r="B2323" s="4" t="str">
        <f>IFERROR(__xludf.DUMMYFUNCTION("GOOGLETRANSLATE(A2323,""tr"",""nl"")"),"dokter")</f>
        <v>dokter</v>
      </c>
    </row>
    <row r="2324">
      <c r="A2324" s="3" t="s">
        <v>2324</v>
      </c>
      <c r="B2324" s="4" t="str">
        <f>IFERROR(__xludf.DUMMYFUNCTION("GOOGLETRANSLATE(A2324,""tr"",""nl"")"),"biljart")</f>
        <v>biljart</v>
      </c>
    </row>
    <row r="2325">
      <c r="A2325" s="3" t="s">
        <v>2325</v>
      </c>
      <c r="B2325" s="4" t="str">
        <f>IFERROR(__xludf.DUMMYFUNCTION("GOOGLETRANSLATE(A2325,""tr"",""nl"")"),"aorta")</f>
        <v>aorta</v>
      </c>
    </row>
    <row r="2326">
      <c r="A2326" s="3" t="s">
        <v>2326</v>
      </c>
      <c r="B2326" s="4" t="str">
        <f>IFERROR(__xludf.DUMMYFUNCTION("GOOGLETRANSLATE(A2326,""tr"",""nl"")"),"bikini")</f>
        <v>bikini</v>
      </c>
    </row>
  </sheetData>
  <drawing r:id="rId1"/>
</worksheet>
</file>