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docs.live.net/e2d07b900b46f011/Documents/Accounts/Current Files/"/>
    </mc:Choice>
  </mc:AlternateContent>
  <xr:revisionPtr revIDLastSave="364" documentId="8_{8AB32346-2615-4915-B6C8-07EF4F94D597}" xr6:coauthVersionLast="45" xr6:coauthVersionMax="45" xr10:uidLastSave="{5B4FDF02-ABA6-49C4-A7E5-60668B6ED714}"/>
  <bookViews>
    <workbookView xWindow="-110" yWindow="-110" windowWidth="18220" windowHeight="11620" xr2:uid="{35B8C2A9-44B7-4E45-AFA4-60E68FDB3D0B}"/>
  </bookViews>
  <sheets>
    <sheet name="Dashboard" sheetId="1" r:id="rId1"/>
    <sheet name="Transactions" sheetId="2" r:id="rId2"/>
    <sheet name="README" sheetId="29" r:id="rId3"/>
    <sheet name="PB_CACHE" sheetId="14" state="veryHidden" r:id="rId4"/>
  </sheets>
  <definedNames>
    <definedName name="_xlnm._FilterDatabase" localSheetId="1" hidden="1">Transactions!$A$1:$K$119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 l="1"/>
  <c r="B12" i="1"/>
  <c r="E11" i="2"/>
  <c r="E10" i="2"/>
  <c r="E8" i="2"/>
  <c r="E3" i="2"/>
  <c r="E4" i="2"/>
  <c r="B11" i="1" s="1"/>
  <c r="E7" i="2"/>
  <c r="E5" i="2"/>
  <c r="E6"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2" i="2"/>
  <c r="B124" i="1"/>
  <c r="C124" i="1"/>
  <c r="D124" i="1"/>
  <c r="E124" i="1"/>
  <c r="F124" i="1"/>
  <c r="G124" i="1"/>
  <c r="H124" i="1"/>
  <c r="I124" i="1"/>
  <c r="J124" i="1"/>
  <c r="K124" i="1"/>
  <c r="L124" i="1"/>
  <c r="M124" i="1"/>
  <c r="B125" i="1"/>
  <c r="C125" i="1"/>
  <c r="D125" i="1"/>
  <c r="E125" i="1"/>
  <c r="F125" i="1"/>
  <c r="G125" i="1"/>
  <c r="H125" i="1"/>
  <c r="I125" i="1"/>
  <c r="J125" i="1"/>
  <c r="K125" i="1"/>
  <c r="L125" i="1"/>
  <c r="M125" i="1"/>
  <c r="B126" i="1"/>
  <c r="C126" i="1"/>
  <c r="D126" i="1"/>
  <c r="E126" i="1"/>
  <c r="F126" i="1"/>
  <c r="G126" i="1"/>
  <c r="H126" i="1"/>
  <c r="I126" i="1"/>
  <c r="J126" i="1"/>
  <c r="K126" i="1"/>
  <c r="L126" i="1"/>
  <c r="M126" i="1"/>
  <c r="B127" i="1"/>
  <c r="C127" i="1"/>
  <c r="D127" i="1"/>
  <c r="E127" i="1"/>
  <c r="F127" i="1"/>
  <c r="G127" i="1"/>
  <c r="H127" i="1"/>
  <c r="I127" i="1"/>
  <c r="J127" i="1"/>
  <c r="K127" i="1"/>
  <c r="L127" i="1"/>
  <c r="M127" i="1"/>
  <c r="B128" i="1"/>
  <c r="C128" i="1"/>
  <c r="D128" i="1"/>
  <c r="E128" i="1"/>
  <c r="F128" i="1"/>
  <c r="G128" i="1"/>
  <c r="H128" i="1"/>
  <c r="I128" i="1"/>
  <c r="J128" i="1"/>
  <c r="K128" i="1"/>
  <c r="L128" i="1"/>
  <c r="M128" i="1"/>
  <c r="B129" i="1"/>
  <c r="C129" i="1"/>
  <c r="D129" i="1"/>
  <c r="E129" i="1"/>
  <c r="F129" i="1"/>
  <c r="G129" i="1"/>
  <c r="H129" i="1"/>
  <c r="I129" i="1"/>
  <c r="J129" i="1"/>
  <c r="K129" i="1"/>
  <c r="L129" i="1"/>
  <c r="M129" i="1"/>
  <c r="B130" i="1"/>
  <c r="C130" i="1"/>
  <c r="D130" i="1"/>
  <c r="E130" i="1"/>
  <c r="F130" i="1"/>
  <c r="G130" i="1"/>
  <c r="H130" i="1"/>
  <c r="I130" i="1"/>
  <c r="J130" i="1"/>
  <c r="K130" i="1"/>
  <c r="L130" i="1"/>
  <c r="M130" i="1"/>
  <c r="B131" i="1"/>
  <c r="C131" i="1"/>
  <c r="D131" i="1"/>
  <c r="E131" i="1"/>
  <c r="F131" i="1"/>
  <c r="G131" i="1"/>
  <c r="H131" i="1"/>
  <c r="I131" i="1"/>
  <c r="J131" i="1"/>
  <c r="K131" i="1"/>
  <c r="L131" i="1"/>
  <c r="M131" i="1"/>
  <c r="B132" i="1"/>
  <c r="C132" i="1"/>
  <c r="D132" i="1"/>
  <c r="E132" i="1"/>
  <c r="F132" i="1"/>
  <c r="G132" i="1"/>
  <c r="H132" i="1"/>
  <c r="I132" i="1"/>
  <c r="J132" i="1"/>
  <c r="K132" i="1"/>
  <c r="L132" i="1"/>
  <c r="M132" i="1"/>
  <c r="B133" i="1"/>
  <c r="C133" i="1"/>
  <c r="D133" i="1"/>
  <c r="E133" i="1"/>
  <c r="F133" i="1"/>
  <c r="G133" i="1"/>
  <c r="H133" i="1"/>
  <c r="I133" i="1"/>
  <c r="J133" i="1"/>
  <c r="K133" i="1"/>
  <c r="L133" i="1"/>
  <c r="M133" i="1"/>
  <c r="B134" i="1"/>
  <c r="C134" i="1"/>
  <c r="D134" i="1"/>
  <c r="E134" i="1"/>
  <c r="F134" i="1"/>
  <c r="G134" i="1"/>
  <c r="H134" i="1"/>
  <c r="I134" i="1"/>
  <c r="J134" i="1"/>
  <c r="K134" i="1"/>
  <c r="L134" i="1"/>
  <c r="M134" i="1"/>
  <c r="B135" i="1"/>
  <c r="C135" i="1"/>
  <c r="D135" i="1"/>
  <c r="E135" i="1"/>
  <c r="F135" i="1"/>
  <c r="G135" i="1"/>
  <c r="H135" i="1"/>
  <c r="I135" i="1"/>
  <c r="B140" i="1"/>
  <c r="C140" i="1"/>
  <c r="D140" i="1"/>
  <c r="E140" i="1"/>
  <c r="F140" i="1"/>
  <c r="G140" i="1"/>
  <c r="H140" i="1"/>
  <c r="I140" i="1"/>
  <c r="J140" i="1"/>
  <c r="K140" i="1"/>
  <c r="L140" i="1"/>
  <c r="M140" i="1"/>
  <c r="B141" i="1"/>
  <c r="C141" i="1"/>
  <c r="D141" i="1"/>
  <c r="E141" i="1"/>
  <c r="F141" i="1"/>
  <c r="G141" i="1"/>
  <c r="H141" i="1"/>
  <c r="I141" i="1"/>
  <c r="J141" i="1"/>
  <c r="K141" i="1"/>
  <c r="L141" i="1"/>
  <c r="M141" i="1"/>
  <c r="B142" i="1"/>
  <c r="C142" i="1"/>
  <c r="D142" i="1"/>
  <c r="E142" i="1"/>
  <c r="F142" i="1"/>
  <c r="G142" i="1"/>
  <c r="H142" i="1"/>
  <c r="I142" i="1"/>
  <c r="J142" i="1"/>
  <c r="K142" i="1"/>
  <c r="L142" i="1"/>
  <c r="M142" i="1"/>
  <c r="B143" i="1"/>
  <c r="C143" i="1"/>
  <c r="D143" i="1"/>
  <c r="E143" i="1"/>
  <c r="F143" i="1"/>
  <c r="G143" i="1"/>
  <c r="H143" i="1"/>
  <c r="I143" i="1"/>
  <c r="J143" i="1"/>
  <c r="K143" i="1"/>
  <c r="L143" i="1"/>
  <c r="M143" i="1"/>
  <c r="B144" i="1"/>
  <c r="C144" i="1"/>
  <c r="D144" i="1"/>
  <c r="E144" i="1"/>
  <c r="F144" i="1"/>
  <c r="G144" i="1"/>
  <c r="H144" i="1"/>
  <c r="I144" i="1"/>
  <c r="J144" i="1"/>
  <c r="K144" i="1"/>
  <c r="L144" i="1"/>
  <c r="M144" i="1"/>
  <c r="B145" i="1"/>
  <c r="C145" i="1"/>
  <c r="D145" i="1"/>
  <c r="E145" i="1"/>
  <c r="F145" i="1"/>
  <c r="G145" i="1"/>
  <c r="H145" i="1"/>
  <c r="I145" i="1"/>
  <c r="J145" i="1"/>
  <c r="K145" i="1"/>
  <c r="L145" i="1"/>
  <c r="M145" i="1"/>
  <c r="B146" i="1"/>
  <c r="C146" i="1"/>
  <c r="D146" i="1"/>
  <c r="E146" i="1"/>
  <c r="F146" i="1"/>
  <c r="G146" i="1"/>
  <c r="H146" i="1"/>
  <c r="I146" i="1"/>
  <c r="J146" i="1"/>
  <c r="K146" i="1"/>
  <c r="L146" i="1"/>
  <c r="M146" i="1"/>
  <c r="B147" i="1"/>
  <c r="C147" i="1"/>
  <c r="D147" i="1"/>
  <c r="E147" i="1"/>
  <c r="F147" i="1"/>
  <c r="G147" i="1"/>
  <c r="H147" i="1"/>
  <c r="I147" i="1"/>
  <c r="J147" i="1"/>
  <c r="K147" i="1"/>
  <c r="L147" i="1"/>
  <c r="M147" i="1"/>
  <c r="B148" i="1"/>
  <c r="C148" i="1"/>
  <c r="D148" i="1"/>
  <c r="E148" i="1"/>
  <c r="F148" i="1"/>
  <c r="G148" i="1"/>
  <c r="H148" i="1"/>
  <c r="I148" i="1"/>
  <c r="J148" i="1"/>
  <c r="K148" i="1"/>
  <c r="L148" i="1"/>
  <c r="M148" i="1"/>
  <c r="B149" i="1"/>
  <c r="C149" i="1"/>
  <c r="D149" i="1"/>
  <c r="E149" i="1"/>
  <c r="F149" i="1"/>
  <c r="G149" i="1"/>
  <c r="H149" i="1"/>
  <c r="I149" i="1"/>
  <c r="J149" i="1"/>
  <c r="K149" i="1"/>
  <c r="L149" i="1"/>
  <c r="M149" i="1"/>
  <c r="B150" i="1"/>
  <c r="C150" i="1"/>
  <c r="D150" i="1"/>
  <c r="E150" i="1"/>
  <c r="F150" i="1"/>
  <c r="G150" i="1"/>
  <c r="H150" i="1"/>
  <c r="I150" i="1"/>
  <c r="J150" i="1"/>
  <c r="K150" i="1"/>
  <c r="L150" i="1"/>
  <c r="M150" i="1"/>
  <c r="B151" i="1"/>
  <c r="C151" i="1"/>
  <c r="D151" i="1"/>
  <c r="E151" i="1"/>
  <c r="F151" i="1"/>
  <c r="G151" i="1"/>
  <c r="H151" i="1"/>
  <c r="I151" i="1"/>
  <c r="J151" i="1"/>
  <c r="K151" i="1"/>
  <c r="L151" i="1"/>
  <c r="M151" i="1"/>
  <c r="B152" i="1"/>
  <c r="C152" i="1"/>
  <c r="D152" i="1"/>
  <c r="E152" i="1"/>
  <c r="F152" i="1"/>
  <c r="G152" i="1"/>
  <c r="H152" i="1"/>
  <c r="I152" i="1"/>
  <c r="J152" i="1"/>
  <c r="K152" i="1"/>
  <c r="L152" i="1"/>
  <c r="M152" i="1"/>
  <c r="B155" i="1"/>
  <c r="C155" i="1"/>
  <c r="D155" i="1"/>
  <c r="E155" i="1"/>
  <c r="F155" i="1"/>
  <c r="G155" i="1"/>
  <c r="H155" i="1"/>
  <c r="I155" i="1"/>
  <c r="J155" i="1"/>
  <c r="K155" i="1"/>
  <c r="L155" i="1"/>
  <c r="M155" i="1"/>
  <c r="B161" i="1"/>
  <c r="C161" i="1"/>
  <c r="D161" i="1"/>
  <c r="E161" i="1"/>
  <c r="F161" i="1"/>
  <c r="G161" i="1"/>
  <c r="H161" i="1"/>
  <c r="I161" i="1"/>
  <c r="J161" i="1"/>
  <c r="K161" i="1"/>
  <c r="L161" i="1"/>
  <c r="M161" i="1"/>
  <c r="B162" i="1"/>
  <c r="C162" i="1"/>
  <c r="D162" i="1"/>
  <c r="E162" i="1"/>
  <c r="F162" i="1"/>
  <c r="G162" i="1"/>
  <c r="H162" i="1"/>
  <c r="I162" i="1"/>
  <c r="J162" i="1"/>
  <c r="K162" i="1"/>
  <c r="L162" i="1"/>
  <c r="M162" i="1"/>
  <c r="B163" i="1"/>
  <c r="C163" i="1"/>
  <c r="D163" i="1"/>
  <c r="E163" i="1"/>
  <c r="F163" i="1"/>
  <c r="G163" i="1"/>
  <c r="H163" i="1"/>
  <c r="I163" i="1"/>
  <c r="J163" i="1"/>
  <c r="K163" i="1"/>
  <c r="L163" i="1"/>
  <c r="M163" i="1"/>
  <c r="B164" i="1"/>
  <c r="C164" i="1"/>
  <c r="D164" i="1"/>
  <c r="E164" i="1"/>
  <c r="F164" i="1"/>
  <c r="G164" i="1"/>
  <c r="H164" i="1"/>
  <c r="I164" i="1"/>
  <c r="J164" i="1"/>
  <c r="K164" i="1"/>
  <c r="L164" i="1"/>
  <c r="M164" i="1"/>
  <c r="B165" i="1"/>
  <c r="C165" i="1"/>
  <c r="D165" i="1"/>
  <c r="E165" i="1"/>
  <c r="F165" i="1"/>
  <c r="G165" i="1"/>
  <c r="H165" i="1"/>
  <c r="I165" i="1"/>
  <c r="J165" i="1"/>
  <c r="K165" i="1"/>
  <c r="L165" i="1"/>
  <c r="M165" i="1"/>
  <c r="B166" i="1"/>
  <c r="C166" i="1"/>
  <c r="D166" i="1"/>
  <c r="E166" i="1"/>
  <c r="F166" i="1"/>
  <c r="G166" i="1"/>
  <c r="H166" i="1"/>
  <c r="I166" i="1"/>
  <c r="J166" i="1"/>
  <c r="K166" i="1"/>
  <c r="L166" i="1"/>
  <c r="M166" i="1"/>
  <c r="B167" i="1"/>
  <c r="C167" i="1"/>
  <c r="D167" i="1"/>
  <c r="E167" i="1"/>
  <c r="F167" i="1"/>
  <c r="G167" i="1"/>
  <c r="H167" i="1"/>
  <c r="I167" i="1"/>
  <c r="J167" i="1"/>
  <c r="K167" i="1"/>
  <c r="L167" i="1"/>
  <c r="M167" i="1"/>
  <c r="B168" i="1"/>
  <c r="C168" i="1"/>
  <c r="D168" i="1"/>
  <c r="E168" i="1"/>
  <c r="F168" i="1"/>
  <c r="G168" i="1"/>
  <c r="H168" i="1"/>
  <c r="I168" i="1"/>
  <c r="J168" i="1"/>
  <c r="K168" i="1"/>
  <c r="L168" i="1"/>
  <c r="M168" i="1"/>
  <c r="B169" i="1"/>
  <c r="C169" i="1"/>
  <c r="D169" i="1"/>
  <c r="E169" i="1"/>
  <c r="F169" i="1"/>
  <c r="G169" i="1"/>
  <c r="H169" i="1"/>
  <c r="I169" i="1"/>
  <c r="J169" i="1"/>
  <c r="K169" i="1"/>
  <c r="L169" i="1"/>
  <c r="M169" i="1"/>
  <c r="B170" i="1"/>
  <c r="C170" i="1"/>
  <c r="D170" i="1"/>
  <c r="E170" i="1"/>
  <c r="F170" i="1"/>
  <c r="G170" i="1"/>
  <c r="H170" i="1"/>
  <c r="I170" i="1"/>
  <c r="J170" i="1"/>
  <c r="K170" i="1"/>
  <c r="L170" i="1"/>
  <c r="M170" i="1"/>
  <c r="B171" i="1"/>
  <c r="C171" i="1"/>
  <c r="D171" i="1"/>
  <c r="E171" i="1"/>
  <c r="F171" i="1"/>
  <c r="G171" i="1"/>
  <c r="H171" i="1"/>
  <c r="I171" i="1"/>
  <c r="J171" i="1"/>
  <c r="K171" i="1"/>
  <c r="L171" i="1"/>
  <c r="M171" i="1"/>
  <c r="B176" i="1"/>
  <c r="C176" i="1"/>
  <c r="D176" i="1"/>
  <c r="E176" i="1"/>
  <c r="F176" i="1"/>
  <c r="G176" i="1"/>
  <c r="H176" i="1"/>
  <c r="I176" i="1"/>
  <c r="J176" i="1"/>
  <c r="K176" i="1"/>
  <c r="L176" i="1"/>
  <c r="M176" i="1"/>
  <c r="B177" i="1"/>
  <c r="C177" i="1"/>
  <c r="D177" i="1"/>
  <c r="E177" i="1"/>
  <c r="F177" i="1"/>
  <c r="G177" i="1"/>
  <c r="H177" i="1"/>
  <c r="I177" i="1"/>
  <c r="J177" i="1"/>
  <c r="K177" i="1"/>
  <c r="L177" i="1"/>
  <c r="M177" i="1"/>
  <c r="B178" i="1"/>
  <c r="C178" i="1"/>
  <c r="D178" i="1"/>
  <c r="E178" i="1"/>
  <c r="F178" i="1"/>
  <c r="G178" i="1"/>
  <c r="H178" i="1"/>
  <c r="I178" i="1"/>
  <c r="J178" i="1"/>
  <c r="K178" i="1"/>
  <c r="L178" i="1"/>
  <c r="M178" i="1"/>
  <c r="B179" i="1"/>
  <c r="C179" i="1"/>
  <c r="D179" i="1"/>
  <c r="E179" i="1"/>
  <c r="F179" i="1"/>
  <c r="G179" i="1"/>
  <c r="H179" i="1"/>
  <c r="I179" i="1"/>
  <c r="J179" i="1"/>
  <c r="K179" i="1"/>
  <c r="L179" i="1"/>
  <c r="M179" i="1"/>
  <c r="B180" i="1"/>
  <c r="C180" i="1"/>
  <c r="D180" i="1"/>
  <c r="E180" i="1"/>
  <c r="F180" i="1"/>
  <c r="G180" i="1"/>
  <c r="H180" i="1"/>
  <c r="I180" i="1"/>
  <c r="J180" i="1"/>
  <c r="K180" i="1"/>
  <c r="L180" i="1"/>
  <c r="M180" i="1"/>
  <c r="B181" i="1"/>
  <c r="C181" i="1"/>
  <c r="D181" i="1"/>
  <c r="E181" i="1"/>
  <c r="F181" i="1"/>
  <c r="G181" i="1"/>
  <c r="H181" i="1"/>
  <c r="I181" i="1"/>
  <c r="J181" i="1"/>
  <c r="K181" i="1"/>
  <c r="L181" i="1"/>
  <c r="M181" i="1"/>
  <c r="B182" i="1"/>
  <c r="C182" i="1"/>
  <c r="D182" i="1"/>
  <c r="E182" i="1"/>
  <c r="F182" i="1"/>
  <c r="G182" i="1"/>
  <c r="H182" i="1"/>
  <c r="I182" i="1"/>
  <c r="J182" i="1"/>
  <c r="K182" i="1"/>
  <c r="L182" i="1"/>
  <c r="M182" i="1"/>
  <c r="B183" i="1"/>
  <c r="C183" i="1"/>
  <c r="D183" i="1"/>
  <c r="E183" i="1"/>
  <c r="F183" i="1"/>
  <c r="G183" i="1"/>
  <c r="H183" i="1"/>
  <c r="I183" i="1"/>
  <c r="J183" i="1"/>
  <c r="K183" i="1"/>
  <c r="L183" i="1"/>
  <c r="M183" i="1"/>
  <c r="B184" i="1"/>
  <c r="C184" i="1"/>
  <c r="D184" i="1"/>
  <c r="E184" i="1"/>
  <c r="F184" i="1"/>
  <c r="G184" i="1"/>
  <c r="H184" i="1"/>
  <c r="I184" i="1"/>
  <c r="J184" i="1"/>
  <c r="K184" i="1"/>
  <c r="L184" i="1"/>
  <c r="M184" i="1"/>
  <c r="B185" i="1"/>
  <c r="C185" i="1"/>
  <c r="D185" i="1"/>
  <c r="E185" i="1"/>
  <c r="F185" i="1"/>
  <c r="G185" i="1"/>
  <c r="H185" i="1"/>
  <c r="I185" i="1"/>
  <c r="J185" i="1"/>
  <c r="K185" i="1"/>
  <c r="L185" i="1"/>
  <c r="M185" i="1"/>
  <c r="B186" i="1"/>
  <c r="C186" i="1"/>
  <c r="D186" i="1"/>
  <c r="E186" i="1"/>
  <c r="F186" i="1"/>
  <c r="G186" i="1"/>
  <c r="H186" i="1"/>
  <c r="I186" i="1"/>
  <c r="J186" i="1"/>
  <c r="K186" i="1"/>
  <c r="L186" i="1"/>
  <c r="M186" i="1"/>
  <c r="B187" i="1"/>
  <c r="C187" i="1"/>
  <c r="D187" i="1"/>
  <c r="E187" i="1"/>
  <c r="F187" i="1"/>
  <c r="G187" i="1"/>
  <c r="H187" i="1"/>
  <c r="I187" i="1"/>
  <c r="J187" i="1"/>
  <c r="K187" i="1"/>
  <c r="L187" i="1"/>
  <c r="M187" i="1"/>
  <c r="B188" i="1"/>
  <c r="C188" i="1"/>
  <c r="D188" i="1"/>
  <c r="E188" i="1"/>
  <c r="F188" i="1"/>
  <c r="G188" i="1"/>
  <c r="H188" i="1"/>
  <c r="I188" i="1"/>
  <c r="J188" i="1"/>
  <c r="K188" i="1"/>
  <c r="L188" i="1"/>
  <c r="M188" i="1"/>
  <c r="B191" i="1"/>
  <c r="C191" i="1"/>
  <c r="D191" i="1"/>
  <c r="E191" i="1"/>
  <c r="F191" i="1"/>
  <c r="G191" i="1"/>
  <c r="H191" i="1"/>
  <c r="I191" i="1"/>
  <c r="J191" i="1"/>
  <c r="K191" i="1"/>
  <c r="L191" i="1"/>
  <c r="M191" i="1"/>
  <c r="B197" i="1"/>
  <c r="C197" i="1"/>
  <c r="D197" i="1"/>
  <c r="E197" i="1"/>
  <c r="F197" i="1"/>
  <c r="G197" i="1"/>
  <c r="H197" i="1"/>
  <c r="I197" i="1"/>
  <c r="J197" i="1"/>
  <c r="K197" i="1"/>
  <c r="L197" i="1"/>
  <c r="M197" i="1"/>
  <c r="B198" i="1"/>
  <c r="C198" i="1"/>
  <c r="D198" i="1"/>
  <c r="E198" i="1"/>
  <c r="F198" i="1"/>
  <c r="G198" i="1"/>
  <c r="H198" i="1"/>
  <c r="I198" i="1"/>
  <c r="J198" i="1"/>
  <c r="K198" i="1"/>
  <c r="L198" i="1"/>
  <c r="M198" i="1"/>
  <c r="B199" i="1"/>
  <c r="C199" i="1"/>
  <c r="D199" i="1"/>
  <c r="E199" i="1"/>
  <c r="F199" i="1"/>
  <c r="G199" i="1"/>
  <c r="H199" i="1"/>
  <c r="I199" i="1"/>
  <c r="J199" i="1"/>
  <c r="K199" i="1"/>
  <c r="L199" i="1"/>
  <c r="M199" i="1"/>
  <c r="B200" i="1"/>
  <c r="C200" i="1"/>
  <c r="D200" i="1"/>
  <c r="E200" i="1"/>
  <c r="F200" i="1"/>
  <c r="G200" i="1"/>
  <c r="H200" i="1"/>
  <c r="I200" i="1"/>
  <c r="J200" i="1"/>
  <c r="K200" i="1"/>
  <c r="L200" i="1"/>
  <c r="M200" i="1"/>
  <c r="B201" i="1"/>
  <c r="C201" i="1"/>
  <c r="D201" i="1"/>
  <c r="E201" i="1"/>
  <c r="F201" i="1"/>
  <c r="G201" i="1"/>
  <c r="H201" i="1"/>
  <c r="I201" i="1"/>
  <c r="J201" i="1"/>
  <c r="K201" i="1"/>
  <c r="L201" i="1"/>
  <c r="M201" i="1"/>
  <c r="B202" i="1"/>
  <c r="C202" i="1"/>
  <c r="D202" i="1"/>
  <c r="E202" i="1"/>
  <c r="F202" i="1"/>
  <c r="G202" i="1"/>
  <c r="H202" i="1"/>
  <c r="I202" i="1"/>
  <c r="J202" i="1"/>
  <c r="K202" i="1"/>
  <c r="L202" i="1"/>
  <c r="M202" i="1"/>
  <c r="B203" i="1"/>
  <c r="C203" i="1"/>
  <c r="D203" i="1"/>
  <c r="E203" i="1"/>
  <c r="F203" i="1"/>
  <c r="G203" i="1"/>
  <c r="H203" i="1"/>
  <c r="I203" i="1"/>
  <c r="J203" i="1"/>
  <c r="K203" i="1"/>
  <c r="L203" i="1"/>
  <c r="M203" i="1"/>
  <c r="B204" i="1"/>
  <c r="C204" i="1"/>
  <c r="D204" i="1"/>
  <c r="E204" i="1"/>
  <c r="F204" i="1"/>
  <c r="G204" i="1"/>
  <c r="H204" i="1"/>
  <c r="I204" i="1"/>
  <c r="J204" i="1"/>
  <c r="K204" i="1"/>
  <c r="L204" i="1"/>
  <c r="M204" i="1"/>
  <c r="B205" i="1"/>
  <c r="C205" i="1"/>
  <c r="D205" i="1"/>
  <c r="E205" i="1"/>
  <c r="F205" i="1"/>
  <c r="G205" i="1"/>
  <c r="H205" i="1"/>
  <c r="I205" i="1"/>
  <c r="J205" i="1"/>
  <c r="K205" i="1"/>
  <c r="L205" i="1"/>
  <c r="M205" i="1"/>
  <c r="B206" i="1"/>
  <c r="C206" i="1"/>
  <c r="D206" i="1"/>
  <c r="E206" i="1"/>
  <c r="F206" i="1"/>
  <c r="G206" i="1"/>
  <c r="H206" i="1"/>
  <c r="I206" i="1"/>
  <c r="J206" i="1"/>
  <c r="K206" i="1"/>
  <c r="L206" i="1"/>
  <c r="M206" i="1"/>
  <c r="B207" i="1"/>
  <c r="C207" i="1"/>
  <c r="D207" i="1"/>
  <c r="E207" i="1"/>
  <c r="F207" i="1"/>
  <c r="G207" i="1"/>
  <c r="H207" i="1"/>
  <c r="I207" i="1"/>
  <c r="J207" i="1"/>
  <c r="K207" i="1"/>
  <c r="L207" i="1"/>
  <c r="M207" i="1"/>
  <c r="B212" i="1"/>
  <c r="C212" i="1"/>
  <c r="D212" i="1"/>
  <c r="E212" i="1"/>
  <c r="F212" i="1"/>
  <c r="G212" i="1"/>
  <c r="H212" i="1"/>
  <c r="I212" i="1"/>
  <c r="J212" i="1"/>
  <c r="K212" i="1"/>
  <c r="L212" i="1"/>
  <c r="M212" i="1"/>
  <c r="B213" i="1"/>
  <c r="C213" i="1"/>
  <c r="D213" i="1"/>
  <c r="E213" i="1"/>
  <c r="F213" i="1"/>
  <c r="G213" i="1"/>
  <c r="H213" i="1"/>
  <c r="I213" i="1"/>
  <c r="J213" i="1"/>
  <c r="K213" i="1"/>
  <c r="L213" i="1"/>
  <c r="M213" i="1"/>
  <c r="B214" i="1"/>
  <c r="C214" i="1"/>
  <c r="D214" i="1"/>
  <c r="E214" i="1"/>
  <c r="F214" i="1"/>
  <c r="G214" i="1"/>
  <c r="H214" i="1"/>
  <c r="I214" i="1"/>
  <c r="J214" i="1"/>
  <c r="K214" i="1"/>
  <c r="L214" i="1"/>
  <c r="M214" i="1"/>
  <c r="B215" i="1"/>
  <c r="C215" i="1"/>
  <c r="D215" i="1"/>
  <c r="E215" i="1"/>
  <c r="F215" i="1"/>
  <c r="G215" i="1"/>
  <c r="H215" i="1"/>
  <c r="I215" i="1"/>
  <c r="J215" i="1"/>
  <c r="K215" i="1"/>
  <c r="L215" i="1"/>
  <c r="M215" i="1"/>
  <c r="B216" i="1"/>
  <c r="C216" i="1"/>
  <c r="D216" i="1"/>
  <c r="E216" i="1"/>
  <c r="F216" i="1"/>
  <c r="G216" i="1"/>
  <c r="H216" i="1"/>
  <c r="I216" i="1"/>
  <c r="J216" i="1"/>
  <c r="K216" i="1"/>
  <c r="L216" i="1"/>
  <c r="M216" i="1"/>
  <c r="B217" i="1"/>
  <c r="C217" i="1"/>
  <c r="D217" i="1"/>
  <c r="E217" i="1"/>
  <c r="F217" i="1"/>
  <c r="G217" i="1"/>
  <c r="H217" i="1"/>
  <c r="I217" i="1"/>
  <c r="J217" i="1"/>
  <c r="K217" i="1"/>
  <c r="L217" i="1"/>
  <c r="M217" i="1"/>
  <c r="B218" i="1"/>
  <c r="C218" i="1"/>
  <c r="D218" i="1"/>
  <c r="E218" i="1"/>
  <c r="F218" i="1"/>
  <c r="G218" i="1"/>
  <c r="H218" i="1"/>
  <c r="I218" i="1"/>
  <c r="J218" i="1"/>
  <c r="K218" i="1"/>
  <c r="L218" i="1"/>
  <c r="M218" i="1"/>
  <c r="B219" i="1"/>
  <c r="C219" i="1"/>
  <c r="D219" i="1"/>
  <c r="E219" i="1"/>
  <c r="F219" i="1"/>
  <c r="G219" i="1"/>
  <c r="H219" i="1"/>
  <c r="I219" i="1"/>
  <c r="J219" i="1"/>
  <c r="K219" i="1"/>
  <c r="L219" i="1"/>
  <c r="M219" i="1"/>
  <c r="B220" i="1"/>
  <c r="C220" i="1"/>
  <c r="D220" i="1"/>
  <c r="E220" i="1"/>
  <c r="F220" i="1"/>
  <c r="G220" i="1"/>
  <c r="H220" i="1"/>
  <c r="I220" i="1"/>
  <c r="J220" i="1"/>
  <c r="K220" i="1"/>
  <c r="L220" i="1"/>
  <c r="M220" i="1"/>
  <c r="B221" i="1"/>
  <c r="C221" i="1"/>
  <c r="D221" i="1"/>
  <c r="E221" i="1"/>
  <c r="F221" i="1"/>
  <c r="G221" i="1"/>
  <c r="H221" i="1"/>
  <c r="I221" i="1"/>
  <c r="J221" i="1"/>
  <c r="K221" i="1"/>
  <c r="L221" i="1"/>
  <c r="M221" i="1"/>
  <c r="B222" i="1"/>
  <c r="C222" i="1"/>
  <c r="D222" i="1"/>
  <c r="E222" i="1"/>
  <c r="F222" i="1"/>
  <c r="G222" i="1"/>
  <c r="H222" i="1"/>
  <c r="I222" i="1"/>
  <c r="J222" i="1"/>
  <c r="K222" i="1"/>
  <c r="L222" i="1"/>
  <c r="M222" i="1"/>
  <c r="B223" i="1"/>
  <c r="C223" i="1"/>
  <c r="D223" i="1"/>
  <c r="E223" i="1"/>
  <c r="F223" i="1"/>
  <c r="G223" i="1"/>
  <c r="H223" i="1"/>
  <c r="I223" i="1"/>
  <c r="J223" i="1"/>
  <c r="K223" i="1"/>
  <c r="L223" i="1"/>
  <c r="M223" i="1"/>
  <c r="B224" i="1"/>
  <c r="C224" i="1"/>
  <c r="D224" i="1"/>
  <c r="E224" i="1"/>
  <c r="F224" i="1"/>
  <c r="G224" i="1"/>
  <c r="H224" i="1"/>
  <c r="I224" i="1"/>
  <c r="J224" i="1"/>
  <c r="K224" i="1"/>
  <c r="L224" i="1"/>
  <c r="M224" i="1"/>
  <c r="B227" i="1"/>
  <c r="C227" i="1"/>
  <c r="D227" i="1"/>
  <c r="E227" i="1"/>
  <c r="F227" i="1"/>
  <c r="G227" i="1"/>
  <c r="H227" i="1"/>
  <c r="I227" i="1"/>
  <c r="J227" i="1"/>
  <c r="K227" i="1"/>
  <c r="L227" i="1"/>
  <c r="M227" i="1"/>
  <c r="B233" i="1"/>
  <c r="C233" i="1"/>
  <c r="D233" i="1"/>
  <c r="E233" i="1"/>
  <c r="F233" i="1"/>
  <c r="G233" i="1"/>
  <c r="H233" i="1"/>
  <c r="I233" i="1"/>
  <c r="J233" i="1"/>
  <c r="K233" i="1"/>
  <c r="L233" i="1"/>
  <c r="M233" i="1"/>
  <c r="B234" i="1"/>
  <c r="C234" i="1"/>
  <c r="D234" i="1"/>
  <c r="E234" i="1"/>
  <c r="F234" i="1"/>
  <c r="G234" i="1"/>
  <c r="H234" i="1"/>
  <c r="I234" i="1"/>
  <c r="J234" i="1"/>
  <c r="K234" i="1"/>
  <c r="L234" i="1"/>
  <c r="M234" i="1"/>
  <c r="B235" i="1"/>
  <c r="C235" i="1"/>
  <c r="D235" i="1"/>
  <c r="E235" i="1"/>
  <c r="F235" i="1"/>
  <c r="G235" i="1"/>
  <c r="H235" i="1"/>
  <c r="I235" i="1"/>
  <c r="J235" i="1"/>
  <c r="K235" i="1"/>
  <c r="L235" i="1"/>
  <c r="M235" i="1"/>
  <c r="B236" i="1"/>
  <c r="C236" i="1"/>
  <c r="D236" i="1"/>
  <c r="E236" i="1"/>
  <c r="F236" i="1"/>
  <c r="G236" i="1"/>
  <c r="H236" i="1"/>
  <c r="I236" i="1"/>
  <c r="J236" i="1"/>
  <c r="K236" i="1"/>
  <c r="L236" i="1"/>
  <c r="M236" i="1"/>
  <c r="B237" i="1"/>
  <c r="C237" i="1"/>
  <c r="D237" i="1"/>
  <c r="E237" i="1"/>
  <c r="F237" i="1"/>
  <c r="G237" i="1"/>
  <c r="H237" i="1"/>
  <c r="I237" i="1"/>
  <c r="J237" i="1"/>
  <c r="K237" i="1"/>
  <c r="L237" i="1"/>
  <c r="M237" i="1"/>
  <c r="B238" i="1"/>
  <c r="C238" i="1"/>
  <c r="D238" i="1"/>
  <c r="E238" i="1"/>
  <c r="F238" i="1"/>
  <c r="G238" i="1"/>
  <c r="H238" i="1"/>
  <c r="I238" i="1"/>
  <c r="J238" i="1"/>
  <c r="K238" i="1"/>
  <c r="L238" i="1"/>
  <c r="M238" i="1"/>
  <c r="B239" i="1"/>
  <c r="C239" i="1"/>
  <c r="D239" i="1"/>
  <c r="E239" i="1"/>
  <c r="F239" i="1"/>
  <c r="G239" i="1"/>
  <c r="H239" i="1"/>
  <c r="I239" i="1"/>
  <c r="J239" i="1"/>
  <c r="K239" i="1"/>
  <c r="L239" i="1"/>
  <c r="M239" i="1"/>
  <c r="B240" i="1"/>
  <c r="C240" i="1"/>
  <c r="D240" i="1"/>
  <c r="E240" i="1"/>
  <c r="F240" i="1"/>
  <c r="G240" i="1"/>
  <c r="H240" i="1"/>
  <c r="I240" i="1"/>
  <c r="J240" i="1"/>
  <c r="K240" i="1"/>
  <c r="L240" i="1"/>
  <c r="M240" i="1"/>
  <c r="B241" i="1"/>
  <c r="C241" i="1"/>
  <c r="D241" i="1"/>
  <c r="E241" i="1"/>
  <c r="F241" i="1"/>
  <c r="G241" i="1"/>
  <c r="H241" i="1"/>
  <c r="I241" i="1"/>
  <c r="J241" i="1"/>
  <c r="K241" i="1"/>
  <c r="L241" i="1"/>
  <c r="M241" i="1"/>
  <c r="B242" i="1"/>
  <c r="C242" i="1"/>
  <c r="D242" i="1"/>
  <c r="E242" i="1"/>
  <c r="F242" i="1"/>
  <c r="G242" i="1"/>
  <c r="H242" i="1"/>
  <c r="I242" i="1"/>
  <c r="J242" i="1"/>
  <c r="K242" i="1"/>
  <c r="L242" i="1"/>
  <c r="M242" i="1"/>
  <c r="B243" i="1"/>
  <c r="C243" i="1"/>
  <c r="D243" i="1"/>
  <c r="E243" i="1"/>
  <c r="F243" i="1"/>
  <c r="G243" i="1"/>
  <c r="H243" i="1"/>
  <c r="I243" i="1"/>
  <c r="J243" i="1"/>
  <c r="K243" i="1"/>
  <c r="L243" i="1"/>
  <c r="M243" i="1"/>
  <c r="B248" i="1"/>
  <c r="C248" i="1"/>
  <c r="D248" i="1"/>
  <c r="E248" i="1"/>
  <c r="F248" i="1"/>
  <c r="G248" i="1"/>
  <c r="H248" i="1"/>
  <c r="I248" i="1"/>
  <c r="J248" i="1"/>
  <c r="K248" i="1"/>
  <c r="L248" i="1"/>
  <c r="M248" i="1"/>
  <c r="B249" i="1"/>
  <c r="C249" i="1"/>
  <c r="D249" i="1"/>
  <c r="E249" i="1"/>
  <c r="F249" i="1"/>
  <c r="G249" i="1"/>
  <c r="H249" i="1"/>
  <c r="I249" i="1"/>
  <c r="J249" i="1"/>
  <c r="K249" i="1"/>
  <c r="L249" i="1"/>
  <c r="M249" i="1"/>
  <c r="B250" i="1"/>
  <c r="C250" i="1"/>
  <c r="D250" i="1"/>
  <c r="E250" i="1"/>
  <c r="F250" i="1"/>
  <c r="G250" i="1"/>
  <c r="H250" i="1"/>
  <c r="I250" i="1"/>
  <c r="J250" i="1"/>
  <c r="K250" i="1"/>
  <c r="L250" i="1"/>
  <c r="M250" i="1"/>
  <c r="B251" i="1"/>
  <c r="C251" i="1"/>
  <c r="D251" i="1"/>
  <c r="E251" i="1"/>
  <c r="F251" i="1"/>
  <c r="G251" i="1"/>
  <c r="H251" i="1"/>
  <c r="I251" i="1"/>
  <c r="J251" i="1"/>
  <c r="K251" i="1"/>
  <c r="L251" i="1"/>
  <c r="M251" i="1"/>
  <c r="B252" i="1"/>
  <c r="C252" i="1"/>
  <c r="D252" i="1"/>
  <c r="E252" i="1"/>
  <c r="F252" i="1"/>
  <c r="G252" i="1"/>
  <c r="H252" i="1"/>
  <c r="I252" i="1"/>
  <c r="J252" i="1"/>
  <c r="K252" i="1"/>
  <c r="L252" i="1"/>
  <c r="M252" i="1"/>
  <c r="B253" i="1"/>
  <c r="C253" i="1"/>
  <c r="D253" i="1"/>
  <c r="E253" i="1"/>
  <c r="F253" i="1"/>
  <c r="G253" i="1"/>
  <c r="H253" i="1"/>
  <c r="I253" i="1"/>
  <c r="J253" i="1"/>
  <c r="K253" i="1"/>
  <c r="L253" i="1"/>
  <c r="M253" i="1"/>
  <c r="B254" i="1"/>
  <c r="C254" i="1"/>
  <c r="D254" i="1"/>
  <c r="E254" i="1"/>
  <c r="F254" i="1"/>
  <c r="G254" i="1"/>
  <c r="H254" i="1"/>
  <c r="I254" i="1"/>
  <c r="J254" i="1"/>
  <c r="K254" i="1"/>
  <c r="L254" i="1"/>
  <c r="M254" i="1"/>
  <c r="B255" i="1"/>
  <c r="C255" i="1"/>
  <c r="D255" i="1"/>
  <c r="E255" i="1"/>
  <c r="F255" i="1"/>
  <c r="G255" i="1"/>
  <c r="H255" i="1"/>
  <c r="I255" i="1"/>
  <c r="J255" i="1"/>
  <c r="K255" i="1"/>
  <c r="L255" i="1"/>
  <c r="M255" i="1"/>
  <c r="B256" i="1"/>
  <c r="C256" i="1"/>
  <c r="D256" i="1"/>
  <c r="E256" i="1"/>
  <c r="F256" i="1"/>
  <c r="G256" i="1"/>
  <c r="H256" i="1"/>
  <c r="I256" i="1"/>
  <c r="J256" i="1"/>
  <c r="K256" i="1"/>
  <c r="L256" i="1"/>
  <c r="M256" i="1"/>
  <c r="B257" i="1"/>
  <c r="C257" i="1"/>
  <c r="D257" i="1"/>
  <c r="E257" i="1"/>
  <c r="F257" i="1"/>
  <c r="G257" i="1"/>
  <c r="H257" i="1"/>
  <c r="I257" i="1"/>
  <c r="J257" i="1"/>
  <c r="K257" i="1"/>
  <c r="L257" i="1"/>
  <c r="M257" i="1"/>
  <c r="B258" i="1"/>
  <c r="C258" i="1"/>
  <c r="D258" i="1"/>
  <c r="E258" i="1"/>
  <c r="F258" i="1"/>
  <c r="G258" i="1"/>
  <c r="H258" i="1"/>
  <c r="I258" i="1"/>
  <c r="J258" i="1"/>
  <c r="K258" i="1"/>
  <c r="L258" i="1"/>
  <c r="M258" i="1"/>
  <c r="B259" i="1"/>
  <c r="C259" i="1"/>
  <c r="D259" i="1"/>
  <c r="E259" i="1"/>
  <c r="F259" i="1"/>
  <c r="G259" i="1"/>
  <c r="H259" i="1"/>
  <c r="I259" i="1"/>
  <c r="J259" i="1"/>
  <c r="K259" i="1"/>
  <c r="L259" i="1"/>
  <c r="M259" i="1"/>
  <c r="B260" i="1"/>
  <c r="C260" i="1"/>
  <c r="D260" i="1"/>
  <c r="E260" i="1"/>
  <c r="F260" i="1"/>
  <c r="G260" i="1"/>
  <c r="H260" i="1"/>
  <c r="I260" i="1"/>
  <c r="J260" i="1"/>
  <c r="K260" i="1"/>
  <c r="L260" i="1"/>
  <c r="M260" i="1"/>
  <c r="B263" i="1"/>
  <c r="C263" i="1"/>
  <c r="D263" i="1"/>
  <c r="E263" i="1"/>
  <c r="F263" i="1"/>
  <c r="G263" i="1"/>
  <c r="H263" i="1"/>
  <c r="I263" i="1"/>
  <c r="J263" i="1"/>
  <c r="K263" i="1"/>
  <c r="L263" i="1"/>
  <c r="M263" i="1"/>
  <c r="B10" i="1" l="1"/>
  <c r="I245" i="1"/>
  <c r="E137" i="1"/>
  <c r="N155" i="1"/>
  <c r="D30" i="1" s="1"/>
  <c r="N239" i="1"/>
  <c r="N218" i="1"/>
  <c r="G190" i="1"/>
  <c r="N186" i="1"/>
  <c r="M137" i="1"/>
  <c r="N243" i="1"/>
  <c r="N222" i="1"/>
  <c r="N199" i="1"/>
  <c r="N182" i="1"/>
  <c r="N150" i="1"/>
  <c r="N142" i="1"/>
  <c r="K154" i="1"/>
  <c r="G154" i="1"/>
  <c r="N203" i="1"/>
  <c r="N167" i="1"/>
  <c r="N163" i="1"/>
  <c r="I209" i="1"/>
  <c r="I173" i="1"/>
  <c r="N146" i="1"/>
  <c r="N135" i="1"/>
  <c r="N131" i="1"/>
  <c r="N127" i="1"/>
  <c r="N227" i="1"/>
  <c r="F30" i="1" s="1"/>
  <c r="G226" i="1"/>
  <c r="N191" i="1"/>
  <c r="E30" i="1" s="1"/>
  <c r="I137" i="1"/>
  <c r="G262" i="1"/>
  <c r="N254" i="1"/>
  <c r="N237" i="1"/>
  <c r="K226" i="1"/>
  <c r="C226" i="1"/>
  <c r="B190" i="1"/>
  <c r="N260" i="1"/>
  <c r="N188" i="1"/>
  <c r="N187" i="1"/>
  <c r="N165" i="1"/>
  <c r="L173" i="1"/>
  <c r="D173" i="1"/>
  <c r="N152" i="1"/>
  <c r="J154" i="1"/>
  <c r="B154" i="1"/>
  <c r="N128" i="1"/>
  <c r="H137" i="1"/>
  <c r="N258" i="1"/>
  <c r="K262" i="1"/>
  <c r="C262" i="1"/>
  <c r="M245" i="1"/>
  <c r="E245" i="1"/>
  <c r="N224" i="1"/>
  <c r="N207" i="1"/>
  <c r="N201" i="1"/>
  <c r="N200" i="1"/>
  <c r="L209" i="1"/>
  <c r="H209" i="1"/>
  <c r="D209" i="1"/>
  <c r="N236" i="1"/>
  <c r="N216" i="1"/>
  <c r="M209" i="1"/>
  <c r="E209" i="1"/>
  <c r="J190" i="1"/>
  <c r="F190" i="1"/>
  <c r="N259" i="1"/>
  <c r="N235" i="1"/>
  <c r="J226" i="1"/>
  <c r="F226" i="1"/>
  <c r="B226" i="1"/>
  <c r="N204" i="1"/>
  <c r="N171" i="1"/>
  <c r="N164" i="1"/>
  <c r="H173" i="1"/>
  <c r="N151" i="1"/>
  <c r="F154" i="1"/>
  <c r="N129" i="1"/>
  <c r="L137" i="1"/>
  <c r="D137" i="1"/>
  <c r="N263" i="1"/>
  <c r="G30" i="1" s="1"/>
  <c r="N252" i="1"/>
  <c r="N223" i="1"/>
  <c r="J262" i="1"/>
  <c r="F262" i="1"/>
  <c r="N249" i="1"/>
  <c r="N240" i="1"/>
  <c r="L245" i="1"/>
  <c r="H245" i="1"/>
  <c r="D245" i="1"/>
  <c r="K190" i="1"/>
  <c r="C190" i="1"/>
  <c r="N180" i="1"/>
  <c r="M173" i="1"/>
  <c r="E173" i="1"/>
  <c r="C154" i="1"/>
  <c r="N144" i="1"/>
  <c r="L262" i="1"/>
  <c r="D262" i="1"/>
  <c r="N248" i="1"/>
  <c r="N242" i="1"/>
  <c r="N241" i="1"/>
  <c r="N213" i="1"/>
  <c r="N212" i="1"/>
  <c r="N206" i="1"/>
  <c r="N205" i="1"/>
  <c r="N177" i="1"/>
  <c r="N176" i="1"/>
  <c r="N170" i="1"/>
  <c r="N169" i="1"/>
  <c r="N168" i="1"/>
  <c r="N141" i="1"/>
  <c r="N140" i="1"/>
  <c r="N134" i="1"/>
  <c r="N133" i="1"/>
  <c r="N132" i="1"/>
  <c r="N214" i="1"/>
  <c r="N178" i="1"/>
  <c r="N166" i="1"/>
  <c r="N130" i="1"/>
  <c r="N257" i="1"/>
  <c r="N256" i="1"/>
  <c r="N255" i="1"/>
  <c r="M262" i="1"/>
  <c r="I262" i="1"/>
  <c r="E262" i="1"/>
  <c r="N234" i="1"/>
  <c r="K245" i="1"/>
  <c r="G245" i="1"/>
  <c r="C245" i="1"/>
  <c r="N221" i="1"/>
  <c r="N220" i="1"/>
  <c r="N219" i="1"/>
  <c r="M226" i="1"/>
  <c r="I226" i="1"/>
  <c r="E226" i="1"/>
  <c r="N198" i="1"/>
  <c r="K209" i="1"/>
  <c r="G209" i="1"/>
  <c r="N197" i="1"/>
  <c r="N185" i="1"/>
  <c r="N184" i="1"/>
  <c r="N183" i="1"/>
  <c r="M190" i="1"/>
  <c r="I190" i="1"/>
  <c r="E190" i="1"/>
  <c r="N162" i="1"/>
  <c r="K173" i="1"/>
  <c r="G173" i="1"/>
  <c r="N161" i="1"/>
  <c r="N149" i="1"/>
  <c r="N148" i="1"/>
  <c r="N147" i="1"/>
  <c r="M154" i="1"/>
  <c r="M156" i="1" s="1"/>
  <c r="I154" i="1"/>
  <c r="I156" i="1" s="1"/>
  <c r="E154" i="1"/>
  <c r="E156" i="1" s="1"/>
  <c r="N126" i="1"/>
  <c r="K137" i="1"/>
  <c r="G137" i="1"/>
  <c r="N125" i="1"/>
  <c r="N124" i="1"/>
  <c r="N250" i="1"/>
  <c r="B262" i="1"/>
  <c r="N238" i="1"/>
  <c r="N202" i="1"/>
  <c r="N253" i="1"/>
  <c r="N251" i="1"/>
  <c r="H262" i="1"/>
  <c r="J245" i="1"/>
  <c r="F245" i="1"/>
  <c r="B245" i="1"/>
  <c r="N217" i="1"/>
  <c r="N215" i="1"/>
  <c r="L226" i="1"/>
  <c r="L228" i="1" s="1"/>
  <c r="H226" i="1"/>
  <c r="H228" i="1" s="1"/>
  <c r="D226" i="1"/>
  <c r="J209" i="1"/>
  <c r="F209" i="1"/>
  <c r="F228" i="1" s="1"/>
  <c r="B209" i="1"/>
  <c r="B228" i="1" s="1"/>
  <c r="N181" i="1"/>
  <c r="N179" i="1"/>
  <c r="L190" i="1"/>
  <c r="L192" i="1" s="1"/>
  <c r="H190" i="1"/>
  <c r="H192" i="1" s="1"/>
  <c r="D190" i="1"/>
  <c r="J173" i="1"/>
  <c r="F173" i="1"/>
  <c r="B173" i="1"/>
  <c r="N145" i="1"/>
  <c r="N143" i="1"/>
  <c r="L154" i="1"/>
  <c r="H154" i="1"/>
  <c r="D154" i="1"/>
  <c r="J137" i="1"/>
  <c r="F137" i="1"/>
  <c r="B137" i="1"/>
  <c r="N233" i="1"/>
  <c r="C209" i="1"/>
  <c r="C173" i="1"/>
  <c r="C137" i="1"/>
  <c r="C228" i="1" l="1"/>
  <c r="G192" i="1"/>
  <c r="J264" i="1"/>
  <c r="G264" i="1"/>
  <c r="L156" i="1"/>
  <c r="I192" i="1"/>
  <c r="I264" i="1"/>
  <c r="D192" i="1"/>
  <c r="F192" i="1"/>
  <c r="E192" i="1"/>
  <c r="K228" i="1"/>
  <c r="M228" i="1"/>
  <c r="C264" i="1"/>
  <c r="K192" i="1"/>
  <c r="M192" i="1"/>
  <c r="K264" i="1"/>
  <c r="G156" i="1"/>
  <c r="I228" i="1"/>
  <c r="D264" i="1"/>
  <c r="N190" i="1"/>
  <c r="G228" i="1"/>
  <c r="C192" i="1"/>
  <c r="F156" i="1"/>
  <c r="F264" i="1"/>
  <c r="K156" i="1"/>
  <c r="J156" i="1"/>
  <c r="J228" i="1"/>
  <c r="N154" i="1"/>
  <c r="D228" i="1"/>
  <c r="H264" i="1"/>
  <c r="J192" i="1"/>
  <c r="E264" i="1"/>
  <c r="C156" i="1"/>
  <c r="H156" i="1"/>
  <c r="B192" i="1"/>
  <c r="B264" i="1"/>
  <c r="N209" i="1"/>
  <c r="E228" i="1"/>
  <c r="M264" i="1"/>
  <c r="L264" i="1"/>
  <c r="N226" i="1"/>
  <c r="N245" i="1"/>
  <c r="N262" i="1"/>
  <c r="D156" i="1"/>
  <c r="N137" i="1"/>
  <c r="B156" i="1"/>
  <c r="N173" i="1"/>
  <c r="N228" i="1" l="1"/>
  <c r="N192" i="1"/>
  <c r="N156" i="1"/>
  <c r="N264" i="1"/>
  <c r="C65" i="1" l="1"/>
  <c r="C66" i="1"/>
  <c r="C67" i="1"/>
  <c r="C68" i="1"/>
  <c r="C69" i="1"/>
  <c r="C70" i="1"/>
  <c r="C71" i="1"/>
  <c r="C72" i="1"/>
  <c r="C73" i="1"/>
  <c r="C74" i="1"/>
  <c r="C75" i="1"/>
  <c r="C76" i="1"/>
  <c r="C50" i="1"/>
  <c r="C51" i="1"/>
  <c r="C52" i="1"/>
  <c r="C53" i="1"/>
  <c r="C54" i="1"/>
  <c r="C55" i="1"/>
  <c r="C56" i="1"/>
  <c r="C57" i="1"/>
  <c r="C58" i="1"/>
  <c r="C59" i="1"/>
  <c r="C49" i="1"/>
  <c r="B66" i="1"/>
  <c r="B49" i="1"/>
  <c r="M79" i="1"/>
  <c r="L79" i="1"/>
  <c r="K79" i="1"/>
  <c r="J79" i="1"/>
  <c r="I79" i="1"/>
  <c r="H79" i="1"/>
  <c r="G79" i="1"/>
  <c r="F79" i="1"/>
  <c r="E79" i="1"/>
  <c r="D79" i="1"/>
  <c r="M76" i="1"/>
  <c r="L76" i="1"/>
  <c r="K76" i="1"/>
  <c r="J76" i="1"/>
  <c r="I76" i="1"/>
  <c r="H76" i="1"/>
  <c r="G76" i="1"/>
  <c r="F76" i="1"/>
  <c r="E76" i="1"/>
  <c r="D76" i="1"/>
  <c r="B76" i="1"/>
  <c r="M75" i="1"/>
  <c r="L75" i="1"/>
  <c r="K75" i="1"/>
  <c r="J75" i="1"/>
  <c r="I75" i="1"/>
  <c r="H75" i="1"/>
  <c r="G75" i="1"/>
  <c r="F75" i="1"/>
  <c r="E75" i="1"/>
  <c r="D75" i="1"/>
  <c r="B75" i="1"/>
  <c r="M74" i="1"/>
  <c r="L74" i="1"/>
  <c r="K74" i="1"/>
  <c r="J74" i="1"/>
  <c r="I74" i="1"/>
  <c r="H74" i="1"/>
  <c r="G74" i="1"/>
  <c r="F74" i="1"/>
  <c r="E74" i="1"/>
  <c r="D74" i="1"/>
  <c r="B74" i="1"/>
  <c r="M73" i="1"/>
  <c r="L73" i="1"/>
  <c r="K73" i="1"/>
  <c r="J73" i="1"/>
  <c r="I73" i="1"/>
  <c r="H73" i="1"/>
  <c r="G73" i="1"/>
  <c r="F73" i="1"/>
  <c r="E73" i="1"/>
  <c r="D73" i="1"/>
  <c r="B73" i="1"/>
  <c r="M72" i="1"/>
  <c r="L72" i="1"/>
  <c r="K72" i="1"/>
  <c r="J72" i="1"/>
  <c r="I72" i="1"/>
  <c r="H72" i="1"/>
  <c r="G72" i="1"/>
  <c r="F72" i="1"/>
  <c r="E72" i="1"/>
  <c r="D72" i="1"/>
  <c r="B72" i="1"/>
  <c r="M71" i="1"/>
  <c r="L71" i="1"/>
  <c r="K71" i="1"/>
  <c r="J71" i="1"/>
  <c r="I71" i="1"/>
  <c r="H71" i="1"/>
  <c r="G71" i="1"/>
  <c r="F71" i="1"/>
  <c r="E71" i="1"/>
  <c r="D71" i="1"/>
  <c r="B71" i="1"/>
  <c r="M70" i="1"/>
  <c r="L70" i="1"/>
  <c r="K70" i="1"/>
  <c r="J70" i="1"/>
  <c r="I70" i="1"/>
  <c r="H70" i="1"/>
  <c r="G70" i="1"/>
  <c r="F70" i="1"/>
  <c r="E70" i="1"/>
  <c r="D70" i="1"/>
  <c r="B70" i="1"/>
  <c r="M69" i="1"/>
  <c r="L69" i="1"/>
  <c r="K69" i="1"/>
  <c r="J69" i="1"/>
  <c r="I69" i="1"/>
  <c r="H69" i="1"/>
  <c r="G69" i="1"/>
  <c r="F69" i="1"/>
  <c r="E69" i="1"/>
  <c r="D69" i="1"/>
  <c r="B69" i="1"/>
  <c r="M68" i="1"/>
  <c r="L68" i="1"/>
  <c r="K68" i="1"/>
  <c r="J68" i="1"/>
  <c r="I68" i="1"/>
  <c r="H68" i="1"/>
  <c r="G68" i="1"/>
  <c r="F68" i="1"/>
  <c r="E68" i="1"/>
  <c r="D68" i="1"/>
  <c r="B68" i="1"/>
  <c r="M67" i="1"/>
  <c r="L67" i="1"/>
  <c r="K67" i="1"/>
  <c r="J67" i="1"/>
  <c r="I67" i="1"/>
  <c r="H67" i="1"/>
  <c r="G67" i="1"/>
  <c r="F67" i="1"/>
  <c r="E67" i="1"/>
  <c r="D67" i="1"/>
  <c r="B67" i="1"/>
  <c r="M66" i="1"/>
  <c r="L66" i="1"/>
  <c r="K66" i="1"/>
  <c r="J66" i="1"/>
  <c r="I66" i="1"/>
  <c r="H66" i="1"/>
  <c r="G66" i="1"/>
  <c r="F66" i="1"/>
  <c r="E66" i="1"/>
  <c r="D66" i="1"/>
  <c r="M65" i="1"/>
  <c r="L65" i="1"/>
  <c r="K65" i="1"/>
  <c r="J65" i="1"/>
  <c r="I65" i="1"/>
  <c r="H65" i="1"/>
  <c r="G65" i="1"/>
  <c r="F65" i="1"/>
  <c r="E65" i="1"/>
  <c r="D65" i="1"/>
  <c r="B65" i="1"/>
  <c r="M64" i="1"/>
  <c r="L64" i="1"/>
  <c r="K64" i="1"/>
  <c r="J64" i="1"/>
  <c r="I64" i="1"/>
  <c r="H64" i="1"/>
  <c r="G64" i="1"/>
  <c r="F64" i="1"/>
  <c r="E64" i="1"/>
  <c r="D64" i="1"/>
  <c r="B64" i="1"/>
  <c r="M59" i="1"/>
  <c r="L59" i="1"/>
  <c r="K59" i="1"/>
  <c r="J59" i="1"/>
  <c r="I59" i="1"/>
  <c r="H59" i="1"/>
  <c r="G59" i="1"/>
  <c r="F59" i="1"/>
  <c r="E59" i="1"/>
  <c r="D59" i="1"/>
  <c r="B59" i="1"/>
  <c r="M58" i="1"/>
  <c r="L58" i="1"/>
  <c r="K58" i="1"/>
  <c r="J58" i="1"/>
  <c r="I58" i="1"/>
  <c r="H58" i="1"/>
  <c r="G58" i="1"/>
  <c r="F58" i="1"/>
  <c r="E58" i="1"/>
  <c r="D58" i="1"/>
  <c r="B58" i="1"/>
  <c r="M57" i="1"/>
  <c r="L57" i="1"/>
  <c r="K57" i="1"/>
  <c r="J57" i="1"/>
  <c r="I57" i="1"/>
  <c r="H57" i="1"/>
  <c r="G57" i="1"/>
  <c r="F57" i="1"/>
  <c r="E57" i="1"/>
  <c r="D57" i="1"/>
  <c r="B57" i="1"/>
  <c r="M56" i="1"/>
  <c r="L56" i="1"/>
  <c r="K56" i="1"/>
  <c r="J56" i="1"/>
  <c r="I56" i="1"/>
  <c r="H56" i="1"/>
  <c r="G56" i="1"/>
  <c r="F56" i="1"/>
  <c r="E56" i="1"/>
  <c r="D56" i="1"/>
  <c r="B56" i="1"/>
  <c r="M55" i="1"/>
  <c r="L55" i="1"/>
  <c r="K55" i="1"/>
  <c r="J55" i="1"/>
  <c r="I55" i="1"/>
  <c r="H55" i="1"/>
  <c r="G55" i="1"/>
  <c r="F55" i="1"/>
  <c r="E55" i="1"/>
  <c r="D55" i="1"/>
  <c r="B55" i="1"/>
  <c r="M54" i="1"/>
  <c r="L54" i="1"/>
  <c r="K54" i="1"/>
  <c r="J54" i="1"/>
  <c r="I54" i="1"/>
  <c r="H54" i="1"/>
  <c r="G54" i="1"/>
  <c r="F54" i="1"/>
  <c r="E54" i="1"/>
  <c r="D54" i="1"/>
  <c r="B54" i="1"/>
  <c r="M53" i="1"/>
  <c r="L53" i="1"/>
  <c r="K53" i="1"/>
  <c r="J53" i="1"/>
  <c r="I53" i="1"/>
  <c r="H53" i="1"/>
  <c r="G53" i="1"/>
  <c r="F53" i="1"/>
  <c r="E53" i="1"/>
  <c r="D53" i="1"/>
  <c r="B53" i="1"/>
  <c r="M52" i="1"/>
  <c r="L52" i="1"/>
  <c r="K52" i="1"/>
  <c r="J52" i="1"/>
  <c r="I52" i="1"/>
  <c r="H52" i="1"/>
  <c r="G52" i="1"/>
  <c r="F52" i="1"/>
  <c r="E52" i="1"/>
  <c r="D52" i="1"/>
  <c r="B52" i="1"/>
  <c r="M51" i="1"/>
  <c r="L51" i="1"/>
  <c r="K51" i="1"/>
  <c r="J51" i="1"/>
  <c r="I51" i="1"/>
  <c r="H51" i="1"/>
  <c r="G51" i="1"/>
  <c r="F51" i="1"/>
  <c r="E51" i="1"/>
  <c r="D51" i="1"/>
  <c r="B51" i="1"/>
  <c r="M50" i="1"/>
  <c r="L50" i="1"/>
  <c r="K50" i="1"/>
  <c r="J50" i="1"/>
  <c r="I50" i="1"/>
  <c r="H50" i="1"/>
  <c r="G50" i="1"/>
  <c r="F50" i="1"/>
  <c r="E50" i="1"/>
  <c r="D50" i="1"/>
  <c r="B50" i="1"/>
  <c r="M49" i="1"/>
  <c r="L49" i="1"/>
  <c r="K49" i="1"/>
  <c r="J49" i="1"/>
  <c r="I49" i="1"/>
  <c r="H49" i="1"/>
  <c r="G49" i="1"/>
  <c r="F49" i="1"/>
  <c r="E49" i="1"/>
  <c r="D49" i="1"/>
  <c r="B90" i="1"/>
  <c r="B97" i="1"/>
  <c r="E103" i="1"/>
  <c r="G18" i="1"/>
  <c r="G17" i="1"/>
  <c r="M42" i="1"/>
  <c r="F18" i="1"/>
  <c r="F17" i="1"/>
  <c r="E18" i="1"/>
  <c r="M40" i="1"/>
  <c r="M39" i="1"/>
  <c r="M117" i="1"/>
  <c r="L117" i="1"/>
  <c r="K117" i="1"/>
  <c r="J117" i="1"/>
  <c r="I117" i="1"/>
  <c r="H117" i="1"/>
  <c r="G117" i="1"/>
  <c r="F117" i="1"/>
  <c r="E117" i="1"/>
  <c r="D117" i="1"/>
  <c r="C117" i="1"/>
  <c r="B117" i="1"/>
  <c r="M114" i="1"/>
  <c r="L114" i="1"/>
  <c r="K114" i="1"/>
  <c r="J114" i="1"/>
  <c r="I114" i="1"/>
  <c r="H114" i="1"/>
  <c r="G114" i="1"/>
  <c r="F114" i="1"/>
  <c r="E114" i="1"/>
  <c r="D114" i="1"/>
  <c r="C114" i="1"/>
  <c r="B114" i="1"/>
  <c r="M113" i="1"/>
  <c r="L113" i="1"/>
  <c r="K113" i="1"/>
  <c r="J113" i="1"/>
  <c r="I113" i="1"/>
  <c r="H113" i="1"/>
  <c r="G113" i="1"/>
  <c r="F113" i="1"/>
  <c r="E113" i="1"/>
  <c r="D113" i="1"/>
  <c r="C113" i="1"/>
  <c r="B113" i="1"/>
  <c r="M112" i="1"/>
  <c r="L112" i="1"/>
  <c r="K112" i="1"/>
  <c r="J112" i="1"/>
  <c r="I112" i="1"/>
  <c r="H112" i="1"/>
  <c r="G112" i="1"/>
  <c r="F112" i="1"/>
  <c r="E112" i="1"/>
  <c r="D112" i="1"/>
  <c r="C112" i="1"/>
  <c r="B112" i="1"/>
  <c r="M111" i="1"/>
  <c r="L111" i="1"/>
  <c r="K111" i="1"/>
  <c r="J111" i="1"/>
  <c r="I111" i="1"/>
  <c r="H111" i="1"/>
  <c r="G111" i="1"/>
  <c r="F111" i="1"/>
  <c r="E111" i="1"/>
  <c r="D111" i="1"/>
  <c r="C111" i="1"/>
  <c r="B111" i="1"/>
  <c r="M110" i="1"/>
  <c r="L110" i="1"/>
  <c r="K110" i="1"/>
  <c r="J110" i="1"/>
  <c r="I110" i="1"/>
  <c r="H110" i="1"/>
  <c r="G110" i="1"/>
  <c r="F110" i="1"/>
  <c r="E110" i="1"/>
  <c r="D110" i="1"/>
  <c r="C110" i="1"/>
  <c r="B110" i="1"/>
  <c r="M109" i="1"/>
  <c r="L109" i="1"/>
  <c r="K109" i="1"/>
  <c r="J109" i="1"/>
  <c r="I109" i="1"/>
  <c r="H109" i="1"/>
  <c r="G109" i="1"/>
  <c r="F109" i="1"/>
  <c r="E109" i="1"/>
  <c r="D109" i="1"/>
  <c r="C109" i="1"/>
  <c r="B109" i="1"/>
  <c r="M108" i="1"/>
  <c r="L108" i="1"/>
  <c r="K108" i="1"/>
  <c r="J108" i="1"/>
  <c r="I108" i="1"/>
  <c r="H108" i="1"/>
  <c r="G108" i="1"/>
  <c r="F108" i="1"/>
  <c r="E108" i="1"/>
  <c r="D108" i="1"/>
  <c r="C108" i="1"/>
  <c r="B108" i="1"/>
  <c r="M107" i="1"/>
  <c r="L107" i="1"/>
  <c r="K107" i="1"/>
  <c r="J107" i="1"/>
  <c r="I107" i="1"/>
  <c r="H107" i="1"/>
  <c r="G107" i="1"/>
  <c r="F107" i="1"/>
  <c r="E107" i="1"/>
  <c r="D107" i="1"/>
  <c r="C107" i="1"/>
  <c r="B107" i="1"/>
  <c r="M106" i="1"/>
  <c r="L106" i="1"/>
  <c r="K106" i="1"/>
  <c r="J106" i="1"/>
  <c r="I106" i="1"/>
  <c r="H106" i="1"/>
  <c r="G106" i="1"/>
  <c r="F106" i="1"/>
  <c r="E106" i="1"/>
  <c r="D106" i="1"/>
  <c r="C106" i="1"/>
  <c r="B106" i="1"/>
  <c r="M105" i="1"/>
  <c r="L105" i="1"/>
  <c r="K105" i="1"/>
  <c r="J105" i="1"/>
  <c r="I105" i="1"/>
  <c r="H105" i="1"/>
  <c r="G105" i="1"/>
  <c r="F105" i="1"/>
  <c r="E105" i="1"/>
  <c r="D105" i="1"/>
  <c r="C105" i="1"/>
  <c r="B105" i="1"/>
  <c r="M104" i="1"/>
  <c r="L104" i="1"/>
  <c r="K104" i="1"/>
  <c r="J104" i="1"/>
  <c r="I104" i="1"/>
  <c r="H104" i="1"/>
  <c r="G104" i="1"/>
  <c r="F104" i="1"/>
  <c r="E104" i="1"/>
  <c r="D104" i="1"/>
  <c r="C104" i="1"/>
  <c r="B104" i="1"/>
  <c r="M103" i="1"/>
  <c r="L103" i="1"/>
  <c r="K103" i="1"/>
  <c r="J103" i="1"/>
  <c r="I103" i="1"/>
  <c r="H103" i="1"/>
  <c r="G103" i="1"/>
  <c r="F103" i="1"/>
  <c r="D103" i="1"/>
  <c r="C103" i="1"/>
  <c r="B103" i="1"/>
  <c r="M102" i="1"/>
  <c r="L102" i="1"/>
  <c r="K102" i="1"/>
  <c r="J102" i="1"/>
  <c r="I102" i="1"/>
  <c r="H102" i="1"/>
  <c r="G102" i="1"/>
  <c r="F102" i="1"/>
  <c r="E102" i="1"/>
  <c r="D102" i="1"/>
  <c r="C102" i="1"/>
  <c r="B102" i="1"/>
  <c r="I97" i="1"/>
  <c r="H97" i="1"/>
  <c r="G97" i="1"/>
  <c r="F97" i="1"/>
  <c r="E97" i="1"/>
  <c r="D97" i="1"/>
  <c r="C97" i="1"/>
  <c r="M96" i="1"/>
  <c r="L96" i="1"/>
  <c r="K96" i="1"/>
  <c r="J96" i="1"/>
  <c r="I96" i="1"/>
  <c r="H96" i="1"/>
  <c r="G96" i="1"/>
  <c r="F96" i="1"/>
  <c r="E96" i="1"/>
  <c r="D96" i="1"/>
  <c r="C96" i="1"/>
  <c r="B96" i="1"/>
  <c r="M95" i="1"/>
  <c r="L95" i="1"/>
  <c r="K95" i="1"/>
  <c r="J95" i="1"/>
  <c r="I95" i="1"/>
  <c r="H95" i="1"/>
  <c r="G95" i="1"/>
  <c r="F95" i="1"/>
  <c r="E95" i="1"/>
  <c r="D95" i="1"/>
  <c r="C95" i="1"/>
  <c r="B95" i="1"/>
  <c r="M94" i="1"/>
  <c r="L94" i="1"/>
  <c r="K94" i="1"/>
  <c r="J94" i="1"/>
  <c r="I94" i="1"/>
  <c r="H94" i="1"/>
  <c r="G94" i="1"/>
  <c r="F94" i="1"/>
  <c r="E94" i="1"/>
  <c r="D94" i="1"/>
  <c r="C94" i="1"/>
  <c r="B94" i="1"/>
  <c r="M93" i="1"/>
  <c r="L93" i="1"/>
  <c r="K93" i="1"/>
  <c r="J93" i="1"/>
  <c r="I93" i="1"/>
  <c r="H93" i="1"/>
  <c r="G93" i="1"/>
  <c r="F93" i="1"/>
  <c r="E93" i="1"/>
  <c r="D93" i="1"/>
  <c r="C93" i="1"/>
  <c r="B93" i="1"/>
  <c r="M92" i="1"/>
  <c r="L92" i="1"/>
  <c r="K92" i="1"/>
  <c r="J92" i="1"/>
  <c r="I92" i="1"/>
  <c r="H92" i="1"/>
  <c r="G92" i="1"/>
  <c r="F92" i="1"/>
  <c r="E92" i="1"/>
  <c r="D92" i="1"/>
  <c r="C92" i="1"/>
  <c r="B92" i="1"/>
  <c r="M91" i="1"/>
  <c r="L91" i="1"/>
  <c r="K91" i="1"/>
  <c r="J91" i="1"/>
  <c r="I91" i="1"/>
  <c r="H91" i="1"/>
  <c r="G91" i="1"/>
  <c r="F91" i="1"/>
  <c r="E91" i="1"/>
  <c r="D91" i="1"/>
  <c r="C91" i="1"/>
  <c r="B91" i="1"/>
  <c r="M90" i="1"/>
  <c r="L90" i="1"/>
  <c r="K90" i="1"/>
  <c r="J90" i="1"/>
  <c r="I90" i="1"/>
  <c r="H90" i="1"/>
  <c r="G90" i="1"/>
  <c r="F90" i="1"/>
  <c r="E90" i="1"/>
  <c r="D90" i="1"/>
  <c r="C90" i="1"/>
  <c r="M89" i="1"/>
  <c r="L89" i="1"/>
  <c r="K89" i="1"/>
  <c r="J89" i="1"/>
  <c r="I89" i="1"/>
  <c r="H89" i="1"/>
  <c r="G89" i="1"/>
  <c r="F89" i="1"/>
  <c r="E89" i="1"/>
  <c r="D89" i="1"/>
  <c r="C89" i="1"/>
  <c r="B89" i="1"/>
  <c r="M88" i="1"/>
  <c r="L88" i="1"/>
  <c r="K88" i="1"/>
  <c r="J88" i="1"/>
  <c r="I88" i="1"/>
  <c r="H88" i="1"/>
  <c r="G88" i="1"/>
  <c r="F88" i="1"/>
  <c r="E88" i="1"/>
  <c r="D88" i="1"/>
  <c r="C88" i="1"/>
  <c r="B88" i="1"/>
  <c r="M87" i="1"/>
  <c r="L87" i="1"/>
  <c r="K87" i="1"/>
  <c r="J87" i="1"/>
  <c r="I87" i="1"/>
  <c r="H87" i="1"/>
  <c r="G87" i="1"/>
  <c r="F87" i="1"/>
  <c r="E87" i="1"/>
  <c r="D87" i="1"/>
  <c r="C87" i="1"/>
  <c r="B87" i="1"/>
  <c r="M86" i="1"/>
  <c r="L86" i="1"/>
  <c r="K86" i="1"/>
  <c r="J86" i="1"/>
  <c r="I86" i="1"/>
  <c r="H86" i="1"/>
  <c r="G86" i="1"/>
  <c r="F86" i="1"/>
  <c r="E86" i="1"/>
  <c r="D86" i="1"/>
  <c r="C86" i="1"/>
  <c r="B86" i="1"/>
  <c r="G21" i="1"/>
  <c r="G25" i="1"/>
  <c r="G29" i="1"/>
  <c r="E17" i="1"/>
  <c r="H40" i="1"/>
  <c r="B7" i="1"/>
  <c r="C79" i="1"/>
  <c r="B79" i="1"/>
  <c r="B8" i="1"/>
  <c r="N76" i="1" l="1"/>
  <c r="N56" i="1"/>
  <c r="D78" i="1"/>
  <c r="B78" i="1"/>
  <c r="G78" i="1"/>
  <c r="K78" i="1"/>
  <c r="N69" i="1"/>
  <c r="G61" i="1"/>
  <c r="K61" i="1"/>
  <c r="J61" i="1"/>
  <c r="N54" i="1"/>
  <c r="N57" i="1"/>
  <c r="I78" i="1"/>
  <c r="N49" i="1"/>
  <c r="L61" i="1"/>
  <c r="N53" i="1"/>
  <c r="I61" i="1"/>
  <c r="I80" i="1" s="1"/>
  <c r="I37" i="1" s="1"/>
  <c r="M61" i="1"/>
  <c r="F78" i="1"/>
  <c r="J78" i="1"/>
  <c r="N67" i="1"/>
  <c r="N68" i="1"/>
  <c r="E78" i="1"/>
  <c r="N71" i="1"/>
  <c r="N72" i="1"/>
  <c r="N73" i="1"/>
  <c r="B26" i="1" s="1"/>
  <c r="N75" i="1"/>
  <c r="N66" i="1"/>
  <c r="N59" i="1"/>
  <c r="N55" i="1"/>
  <c r="N51" i="1"/>
  <c r="H61" i="1"/>
  <c r="E61" i="1"/>
  <c r="F61" i="1"/>
  <c r="B61" i="1"/>
  <c r="H78" i="1"/>
  <c r="L78" i="1"/>
  <c r="M78" i="1"/>
  <c r="N70" i="1"/>
  <c r="N74" i="1"/>
  <c r="N58" i="1"/>
  <c r="N50" i="1"/>
  <c r="N65" i="1"/>
  <c r="B18" i="1" s="1"/>
  <c r="F23" i="1"/>
  <c r="F25" i="1"/>
  <c r="G19" i="1"/>
  <c r="G23" i="1"/>
  <c r="N52" i="1"/>
  <c r="G40" i="1"/>
  <c r="D61" i="1"/>
  <c r="D26" i="1"/>
  <c r="D27" i="1"/>
  <c r="D17" i="1"/>
  <c r="B40" i="1"/>
  <c r="N113" i="1"/>
  <c r="D18" i="1"/>
  <c r="D22" i="1"/>
  <c r="C64" i="1"/>
  <c r="B5" i="1"/>
  <c r="B9" i="1"/>
  <c r="B6" i="1"/>
  <c r="N111" i="1"/>
  <c r="J99" i="1"/>
  <c r="N117" i="1"/>
  <c r="C30" i="1" s="1"/>
  <c r="N96" i="1"/>
  <c r="L99" i="1"/>
  <c r="D24" i="1"/>
  <c r="E39" i="1"/>
  <c r="F19" i="1"/>
  <c r="E19" i="1"/>
  <c r="N95" i="1"/>
  <c r="D116" i="1"/>
  <c r="L116" i="1"/>
  <c r="N112" i="1"/>
  <c r="N114" i="1"/>
  <c r="J116" i="1"/>
  <c r="D25" i="1"/>
  <c r="N79" i="1"/>
  <c r="B30" i="1" s="1"/>
  <c r="I41" i="1"/>
  <c r="N106" i="1"/>
  <c r="N107" i="1"/>
  <c r="N105" i="1"/>
  <c r="G41" i="1"/>
  <c r="B42" i="1"/>
  <c r="N104" i="1"/>
  <c r="J42" i="1"/>
  <c r="G42" i="1"/>
  <c r="G116" i="1"/>
  <c r="F42" i="1"/>
  <c r="D40" i="1"/>
  <c r="F20" i="1"/>
  <c r="F116" i="1"/>
  <c r="I40" i="1"/>
  <c r="D41" i="1"/>
  <c r="F41" i="1"/>
  <c r="F40" i="1"/>
  <c r="N103" i="1"/>
  <c r="C18" i="1" s="1"/>
  <c r="B116" i="1"/>
  <c r="I99" i="1"/>
  <c r="C40" i="1"/>
  <c r="D42" i="1"/>
  <c r="L42" i="1"/>
  <c r="C41" i="1"/>
  <c r="K40" i="1"/>
  <c r="E116" i="1"/>
  <c r="F21" i="1"/>
  <c r="E25" i="1"/>
  <c r="C42" i="1"/>
  <c r="G28" i="1"/>
  <c r="G24" i="1"/>
  <c r="G20" i="1"/>
  <c r="G22" i="1"/>
  <c r="F29" i="1"/>
  <c r="C61" i="1"/>
  <c r="D23" i="1"/>
  <c r="D28" i="1"/>
  <c r="K42" i="1"/>
  <c r="K41" i="1"/>
  <c r="F28" i="1"/>
  <c r="F24" i="1"/>
  <c r="J41" i="1"/>
  <c r="E29" i="1"/>
  <c r="I42" i="1"/>
  <c r="E28" i="1"/>
  <c r="E24" i="1"/>
  <c r="J40" i="1"/>
  <c r="M99" i="1"/>
  <c r="K116" i="1"/>
  <c r="D39" i="1"/>
  <c r="G39" i="1"/>
  <c r="K39" i="1"/>
  <c r="L39" i="1"/>
  <c r="L40" i="1"/>
  <c r="F22" i="1"/>
  <c r="E26" i="1"/>
  <c r="E22" i="1"/>
  <c r="E20" i="1"/>
  <c r="C99" i="1"/>
  <c r="G99" i="1"/>
  <c r="K99" i="1"/>
  <c r="B39" i="1"/>
  <c r="I39" i="1"/>
  <c r="M41" i="1"/>
  <c r="F39" i="1"/>
  <c r="B41" i="1"/>
  <c r="N87" i="1"/>
  <c r="N91" i="1"/>
  <c r="N93" i="1"/>
  <c r="H99" i="1"/>
  <c r="N97" i="1"/>
  <c r="C116" i="1"/>
  <c r="N108" i="1"/>
  <c r="N109" i="1"/>
  <c r="N110" i="1"/>
  <c r="H41" i="1"/>
  <c r="D29" i="1"/>
  <c r="E40" i="1"/>
  <c r="E99" i="1"/>
  <c r="N102" i="1"/>
  <c r="C17" i="1" s="1"/>
  <c r="I116" i="1"/>
  <c r="M116" i="1"/>
  <c r="J39" i="1"/>
  <c r="E42" i="1"/>
  <c r="L41" i="1"/>
  <c r="C39" i="1"/>
  <c r="H42" i="1"/>
  <c r="G26" i="1"/>
  <c r="G27" i="1"/>
  <c r="E27" i="1"/>
  <c r="E23" i="1"/>
  <c r="B99" i="1"/>
  <c r="F99" i="1"/>
  <c r="N88" i="1"/>
  <c r="N89" i="1"/>
  <c r="E41" i="1"/>
  <c r="F27" i="1"/>
  <c r="E21" i="1"/>
  <c r="D99" i="1"/>
  <c r="H116" i="1"/>
  <c r="N86" i="1"/>
  <c r="D21" i="1"/>
  <c r="F26" i="1"/>
  <c r="N90" i="1"/>
  <c r="N92" i="1"/>
  <c r="N94" i="1"/>
  <c r="H39" i="1"/>
  <c r="H30" i="1" l="1"/>
  <c r="B27" i="1"/>
  <c r="B29" i="1"/>
  <c r="G80" i="1"/>
  <c r="G37" i="1" s="1"/>
  <c r="B23" i="1"/>
  <c r="B19" i="1"/>
  <c r="H80" i="1"/>
  <c r="H37" i="1" s="1"/>
  <c r="J80" i="1"/>
  <c r="J37" i="1" s="1"/>
  <c r="K80" i="1"/>
  <c r="K37" i="1" s="1"/>
  <c r="M80" i="1"/>
  <c r="M37" i="1" s="1"/>
  <c r="B21" i="1"/>
  <c r="B20" i="1"/>
  <c r="B80" i="1"/>
  <c r="B37" i="1" s="1"/>
  <c r="E80" i="1"/>
  <c r="E37" i="1" s="1"/>
  <c r="B22" i="1"/>
  <c r="F80" i="1"/>
  <c r="F37" i="1" s="1"/>
  <c r="L80" i="1"/>
  <c r="L37" i="1" s="1"/>
  <c r="B25" i="1"/>
  <c r="B24" i="1"/>
  <c r="B28" i="1"/>
  <c r="D20" i="1"/>
  <c r="D19" i="1"/>
  <c r="H18" i="1"/>
  <c r="D80" i="1"/>
  <c r="D37" i="1" s="1"/>
  <c r="C28" i="1"/>
  <c r="J118" i="1"/>
  <c r="J38" i="1" s="1"/>
  <c r="C29" i="1"/>
  <c r="C22" i="1"/>
  <c r="F118" i="1"/>
  <c r="F38" i="1" s="1"/>
  <c r="L118" i="1"/>
  <c r="L38" i="1" s="1"/>
  <c r="C26" i="1"/>
  <c r="H26" i="1" s="1"/>
  <c r="C78" i="1"/>
  <c r="N78" i="1" s="1"/>
  <c r="N64" i="1"/>
  <c r="B17" i="1" s="1"/>
  <c r="C19" i="1"/>
  <c r="G118" i="1"/>
  <c r="G38" i="1" s="1"/>
  <c r="I118" i="1"/>
  <c r="I38" i="1" s="1"/>
  <c r="C27" i="1"/>
  <c r="C21" i="1"/>
  <c r="C20" i="1"/>
  <c r="C23" i="1"/>
  <c r="D118" i="1"/>
  <c r="D38" i="1" s="1"/>
  <c r="B118" i="1"/>
  <c r="B38" i="1" s="1"/>
  <c r="H118" i="1"/>
  <c r="H38" i="1" s="1"/>
  <c r="M118" i="1"/>
  <c r="M38" i="1" s="1"/>
  <c r="K118" i="1"/>
  <c r="K38" i="1" s="1"/>
  <c r="N40" i="1"/>
  <c r="C25" i="1"/>
  <c r="N61" i="1"/>
  <c r="N41" i="1"/>
  <c r="N42" i="1"/>
  <c r="C118" i="1"/>
  <c r="C38" i="1" s="1"/>
  <c r="G32" i="1"/>
  <c r="G31" i="1" s="1"/>
  <c r="F32" i="1"/>
  <c r="F31" i="1" s="1"/>
  <c r="E33" i="1"/>
  <c r="E118" i="1"/>
  <c r="E38" i="1" s="1"/>
  <c r="G33" i="1"/>
  <c r="F33" i="1"/>
  <c r="E32" i="1"/>
  <c r="E31" i="1" s="1"/>
  <c r="N39" i="1"/>
  <c r="N116" i="1"/>
  <c r="C24" i="1"/>
  <c r="N99" i="1"/>
  <c r="H23" i="1" l="1"/>
  <c r="B33" i="1"/>
  <c r="H27" i="1"/>
  <c r="H29" i="1"/>
  <c r="H28" i="1"/>
  <c r="H21" i="1"/>
  <c r="H22" i="1"/>
  <c r="H24" i="1"/>
  <c r="H25" i="1"/>
  <c r="H20" i="1"/>
  <c r="D32" i="1"/>
  <c r="D31" i="1" s="1"/>
  <c r="D33" i="1"/>
  <c r="H19" i="1"/>
  <c r="H17" i="1"/>
  <c r="I30" i="1" s="1"/>
  <c r="B32" i="1"/>
  <c r="B31" i="1" s="1"/>
  <c r="C80" i="1"/>
  <c r="N118" i="1"/>
  <c r="C32" i="1"/>
  <c r="C31" i="1" s="1"/>
  <c r="N38" i="1"/>
  <c r="C33" i="1"/>
  <c r="H33" i="1" l="1"/>
  <c r="I26" i="1" s="1"/>
  <c r="H32" i="1"/>
  <c r="H31" i="1" s="1"/>
  <c r="C37" i="1"/>
  <c r="N37" i="1" s="1"/>
  <c r="N80" i="1"/>
  <c r="I28" i="1" l="1"/>
  <c r="I23" i="1"/>
  <c r="I22" i="1"/>
  <c r="I21" i="1"/>
  <c r="I20" i="1"/>
  <c r="I27" i="1"/>
  <c r="I24" i="1"/>
  <c r="I29" i="1"/>
  <c r="I19" i="1"/>
  <c r="I25" i="1"/>
</calcChain>
</file>

<file path=xl/sharedStrings.xml><?xml version="1.0" encoding="utf-8"?>
<sst xmlns="http://schemas.openxmlformats.org/spreadsheetml/2006/main" count="383" uniqueCount="107">
  <si>
    <t>Date</t>
  </si>
  <si>
    <t>Description</t>
  </si>
  <si>
    <t>Account</t>
  </si>
  <si>
    <t>Category</t>
  </si>
  <si>
    <t>Withdrawal</t>
  </si>
  <si>
    <t>Deposit</t>
  </si>
  <si>
    <t>Amex</t>
  </si>
  <si>
    <t>Dining</t>
  </si>
  <si>
    <t>Income</t>
  </si>
  <si>
    <t>Personal</t>
  </si>
  <si>
    <t>Savings</t>
  </si>
  <si>
    <t>Visa</t>
  </si>
  <si>
    <t>Accounts Overview</t>
  </si>
  <si>
    <t>Net Worth</t>
  </si>
  <si>
    <t>Rent</t>
  </si>
  <si>
    <t>Groceries</t>
  </si>
  <si>
    <t>Media</t>
  </si>
  <si>
    <t>Travel</t>
  </si>
  <si>
    <t>House</t>
  </si>
  <si>
    <t>Misc</t>
  </si>
  <si>
    <t>Cash</t>
  </si>
  <si>
    <t>Note</t>
  </si>
  <si>
    <t>Jan</t>
  </si>
  <si>
    <t>Feb</t>
  </si>
  <si>
    <t>Mar</t>
  </si>
  <si>
    <t>Apr</t>
  </si>
  <si>
    <t>May</t>
  </si>
  <si>
    <t>Jun</t>
  </si>
  <si>
    <t>Jul</t>
  </si>
  <si>
    <t>Aug</t>
  </si>
  <si>
    <t>Sep</t>
  </si>
  <si>
    <t>Oct</t>
  </si>
  <si>
    <t>Nov</t>
  </si>
  <si>
    <t>Dec</t>
  </si>
  <si>
    <t>Total</t>
  </si>
  <si>
    <t>Medical</t>
  </si>
  <si>
    <t>Expenses</t>
  </si>
  <si>
    <t>Total Expense</t>
  </si>
  <si>
    <t>Total Income</t>
  </si>
  <si>
    <t>Bill</t>
  </si>
  <si>
    <t>Income 2017</t>
  </si>
  <si>
    <t>Expenses 2017</t>
  </si>
  <si>
    <t>401k</t>
  </si>
  <si>
    <t>Expenses 2016</t>
  </si>
  <si>
    <t>Income 2016</t>
  </si>
  <si>
    <t>Total 2017</t>
  </si>
  <si>
    <t>Total 2018</t>
  </si>
  <si>
    <t>Total 2016</t>
  </si>
  <si>
    <t>Tag 1</t>
  </si>
  <si>
    <t>Annual Overview</t>
  </si>
  <si>
    <t>Annual Detailed</t>
  </si>
  <si>
    <t>YoY Overview</t>
  </si>
  <si>
    <t>Paycheck</t>
  </si>
  <si>
    <t>Percent</t>
  </si>
  <si>
    <t>Expenses 2015</t>
  </si>
  <si>
    <t>Income 2015</t>
  </si>
  <si>
    <t>Total 2015</t>
  </si>
  <si>
    <t>Income 2018</t>
  </si>
  <si>
    <t>Liquid Assets</t>
  </si>
  <si>
    <t>Unspent Income %</t>
  </si>
  <si>
    <t>Net Income</t>
  </si>
  <si>
    <t>544 Mortgage</t>
  </si>
  <si>
    <t>Income 2019</t>
  </si>
  <si>
    <t>Total 2019</t>
  </si>
  <si>
    <t>H4sIAAAAAAAEAM2Q30rDMBTGu1Wxog+Re0todXPbRW+souCQQYs3Y8w0HGxYmtT8EbrH8IU1KZ1eeOGtJ5BzEvh+5+MLRkEQfLry3df52F1PK2ZofSPlDpVdCxotWaWI6mL0DEozKbIUX+I5TmKUW26sgkyANYrwGK1sxRl9hK6UOxCZsJwfe3jxzdz2zO3AxAUoRjjbk4pDTmgNv38uStku4R14/7pl1DgPThs67slgKcpl0xIFKnogui7YHoIwiD5GRacNNDiXnEOv0/gehNtAD/3uzbptpjsAXtL1elAVRjHxGqNGU6k4q34CmODEn78DqGYzMqXT63RxNYFkvthsovGQ9Wk4DEd++I9WvbmzLyyo/ZgkAgAA</t>
  </si>
  <si>
    <t>Utilities</t>
  </si>
  <si>
    <t>N/A</t>
  </si>
  <si>
    <t>Income 2020</t>
  </si>
  <si>
    <t>Total 2020</t>
  </si>
  <si>
    <t xml:space="preserve">Tag 2 </t>
  </si>
  <si>
    <t>Tag 3</t>
  </si>
  <si>
    <t>Starting balance for 401k</t>
  </si>
  <si>
    <t>Starting balance for Savings</t>
  </si>
  <si>
    <t>Car Loan</t>
  </si>
  <si>
    <t>Checking</t>
  </si>
  <si>
    <t>Gas</t>
  </si>
  <si>
    <t>7-Eleven gas</t>
  </si>
  <si>
    <t>Starting balance car loan</t>
  </si>
  <si>
    <t>Starting balance for Amex</t>
  </si>
  <si>
    <t>Starting balance for Checking</t>
  </si>
  <si>
    <t>Starting balance for Cash</t>
  </si>
  <si>
    <t>Starting balance for Visa</t>
  </si>
  <si>
    <t>Amex payment</t>
  </si>
  <si>
    <t>Total Spend</t>
  </si>
  <si>
    <t>PAYING BILLS</t>
  </si>
  <si>
    <t>INTRO</t>
  </si>
  <si>
    <t>GETTING STARTED</t>
  </si>
  <si>
    <t>HISTORICAL TRANSACTIONS</t>
  </si>
  <si>
    <t>Sum</t>
  </si>
  <si>
    <r>
      <t xml:space="preserve">This is a spreadsheet for tracking your finances in two ways: the first is tracking your current assets and liabilities, and the second is tracking your monthly and yearly income and spend. The </t>
    </r>
    <r>
      <rPr>
        <b/>
        <sz val="11"/>
        <color theme="1"/>
        <rFont val="Calibri"/>
        <family val="2"/>
        <scheme val="minor"/>
      </rPr>
      <t xml:space="preserve">Dashboard </t>
    </r>
    <r>
      <rPr>
        <sz val="11"/>
        <color theme="1"/>
        <rFont val="Calibri"/>
        <family val="2"/>
        <scheme val="minor"/>
      </rPr>
      <t xml:space="preserve">tab provides an Accounts snapshot, a Year-over-Year overview, an Annual Overview, and a Detailed Annual Overview. The </t>
    </r>
    <r>
      <rPr>
        <b/>
        <sz val="11"/>
        <color theme="1"/>
        <rFont val="Calibri"/>
        <family val="2"/>
        <scheme val="minor"/>
      </rPr>
      <t>Transactions</t>
    </r>
    <r>
      <rPr>
        <sz val="11"/>
        <color theme="1"/>
        <rFont val="Calibri"/>
        <family val="2"/>
        <scheme val="minor"/>
      </rPr>
      <t xml:space="preserve"> tab is where all your transactions will be listed out row by row.</t>
    </r>
  </si>
  <si>
    <r>
      <t xml:space="preserve">The first thing to do is to list out all of your existing accounts. This can be bank accounts, credit cards, store credit cards, car loans, student loans, etc. Name the accounts however you like, and list them in the </t>
    </r>
    <r>
      <rPr>
        <b/>
        <sz val="11"/>
        <color theme="1"/>
        <rFont val="Calibri"/>
        <family val="2"/>
        <scheme val="minor"/>
      </rPr>
      <t xml:space="preserve">Dashboard </t>
    </r>
    <r>
      <rPr>
        <sz val="11"/>
        <color theme="1"/>
        <rFont val="Calibri"/>
        <family val="2"/>
        <scheme val="minor"/>
      </rPr>
      <t>tab</t>
    </r>
    <r>
      <rPr>
        <b/>
        <sz val="11"/>
        <color theme="1"/>
        <rFont val="Calibri"/>
        <family val="2"/>
        <scheme val="minor"/>
      </rPr>
      <t xml:space="preserve"> </t>
    </r>
    <r>
      <rPr>
        <sz val="11"/>
        <color theme="1"/>
        <rFont val="Calibri"/>
        <family val="2"/>
        <scheme val="minor"/>
      </rPr>
      <t xml:space="preserve">between cells </t>
    </r>
    <r>
      <rPr>
        <b/>
        <sz val="11"/>
        <color theme="1"/>
        <rFont val="Calibri"/>
        <family val="2"/>
        <scheme val="minor"/>
      </rPr>
      <t>A5 - A11</t>
    </r>
    <r>
      <rPr>
        <sz val="11"/>
        <color theme="1"/>
        <rFont val="Calibri"/>
        <family val="2"/>
        <scheme val="minor"/>
      </rPr>
      <t xml:space="preserve">. If you have more accounts than that, insert a row inbetween these cells and drag down or copy/paste the formula in </t>
    </r>
    <r>
      <rPr>
        <b/>
        <sz val="11"/>
        <color theme="1"/>
        <rFont val="Calibri"/>
        <family val="2"/>
        <scheme val="minor"/>
      </rPr>
      <t xml:space="preserve">B5 - B11 </t>
    </r>
    <r>
      <rPr>
        <sz val="11"/>
        <color theme="1"/>
        <rFont val="Calibri"/>
        <family val="2"/>
        <scheme val="minor"/>
      </rPr>
      <t xml:space="preserve">to the newly created rows. </t>
    </r>
  </si>
  <si>
    <t xml:space="preserve">Next, scroll down to the YoY Overview starting on row 16. Think about the major categories that you normally spend money on. This template starts you off with Rent, Groceries, Dining, Personal, Media, etc. but you can choose to change or add them. Just remember to copy/paste the formulas from the other rows into your new rows. It's recommended that you use one word per category instead of phrases. </t>
  </si>
  <si>
    <r>
      <rPr>
        <b/>
        <u/>
        <sz val="11"/>
        <color theme="1"/>
        <rFont val="Calibri"/>
        <family val="2"/>
        <scheme val="minor"/>
      </rPr>
      <t>IMPORTANT:</t>
    </r>
    <r>
      <rPr>
        <sz val="11"/>
        <color theme="1"/>
        <rFont val="Calibri"/>
        <family val="2"/>
        <scheme val="minor"/>
      </rPr>
      <t xml:space="preserve"> Outside of naming and adding accounts and categories, the </t>
    </r>
    <r>
      <rPr>
        <b/>
        <sz val="11"/>
        <color theme="1"/>
        <rFont val="Calibri"/>
        <family val="2"/>
        <scheme val="minor"/>
      </rPr>
      <t>Dashboard</t>
    </r>
    <r>
      <rPr>
        <sz val="11"/>
        <color theme="1"/>
        <rFont val="Calibri"/>
        <family val="2"/>
        <scheme val="minor"/>
      </rPr>
      <t xml:space="preserve"> tab should not be edited. </t>
    </r>
  </si>
  <si>
    <r>
      <rPr>
        <b/>
        <u/>
        <sz val="11"/>
        <color theme="1"/>
        <rFont val="Calibri"/>
        <family val="2"/>
        <scheme val="minor"/>
      </rPr>
      <t>IMPORTANT:</t>
    </r>
    <r>
      <rPr>
        <sz val="11"/>
        <color theme="1"/>
        <rFont val="Calibri"/>
        <family val="2"/>
        <scheme val="minor"/>
      </rPr>
      <t xml:space="preserve"> In order for the Dashboard and Transaction tabs to interact correctly, you must use the exact same spelling for the names of your accounts and categories across both pages. </t>
    </r>
  </si>
  <si>
    <r>
      <t xml:space="preserve">Now that you have your accounts and categories listed, go to the </t>
    </r>
    <r>
      <rPr>
        <b/>
        <sz val="11"/>
        <color theme="1"/>
        <rFont val="Calibri"/>
        <family val="2"/>
        <scheme val="minor"/>
      </rPr>
      <t>Transactions</t>
    </r>
    <r>
      <rPr>
        <sz val="11"/>
        <color theme="1"/>
        <rFont val="Calibri"/>
        <family val="2"/>
        <scheme val="minor"/>
      </rPr>
      <t xml:space="preserve"> tab. This is where you will list out all of your transactions. 
Column A - Date
Column B - Description of transaction
Column C - Withdrawal: the removal of money or credit from an account. </t>
    </r>
    <r>
      <rPr>
        <b/>
        <sz val="11"/>
        <color theme="1"/>
        <rFont val="Calibri"/>
        <family val="2"/>
        <scheme val="minor"/>
      </rPr>
      <t xml:space="preserve">Always </t>
    </r>
    <r>
      <rPr>
        <sz val="11"/>
        <color theme="1"/>
        <rFont val="Calibri"/>
        <family val="2"/>
        <scheme val="minor"/>
      </rPr>
      <t xml:space="preserve">a negative number.
Column D - Deposit: the addition of money or credit to an account. </t>
    </r>
    <r>
      <rPr>
        <b/>
        <sz val="11"/>
        <color theme="1"/>
        <rFont val="Calibri"/>
        <family val="2"/>
        <scheme val="minor"/>
      </rPr>
      <t xml:space="preserve">Always </t>
    </r>
    <r>
      <rPr>
        <sz val="11"/>
        <color theme="1"/>
        <rFont val="Calibri"/>
        <family val="2"/>
        <scheme val="minor"/>
      </rPr>
      <t>a positive number. 
Column E - Sum: the total added or removed from an account (calculated). You don't need to edit this column.
Column F - Account: the account in which the transaction took place.
Column G - Category: the category that a transaction was part of (rent, utilities, gas, groceries, clothing, games, TV subscriptions, etc.)
Columns H, I, J - Additional tags if you would like to track the spend of a specific short-term project with multiple expenses. 
Column K - notes on transactions</t>
    </r>
  </si>
  <si>
    <r>
      <t xml:space="preserve">If you want to show a bill paid, that is two accounts that are affected - the credit card that is receiving money and the bank account that is losing money. You can see an example of how a credit card payment would be represented on the Transactions tab in rows </t>
    </r>
    <r>
      <rPr>
        <b/>
        <sz val="11"/>
        <color theme="1"/>
        <rFont val="Calibri"/>
        <family val="2"/>
        <scheme val="minor"/>
      </rPr>
      <t>16</t>
    </r>
    <r>
      <rPr>
        <sz val="11"/>
        <color theme="1"/>
        <rFont val="Calibri"/>
        <family val="2"/>
        <scheme val="minor"/>
      </rPr>
      <t xml:space="preserve"> and </t>
    </r>
    <r>
      <rPr>
        <b/>
        <sz val="11"/>
        <color theme="1"/>
        <rFont val="Calibri"/>
        <family val="2"/>
        <scheme val="minor"/>
      </rPr>
      <t>17</t>
    </r>
    <r>
      <rPr>
        <sz val="11"/>
        <color theme="1"/>
        <rFont val="Calibri"/>
        <family val="2"/>
        <scheme val="minor"/>
      </rPr>
      <t xml:space="preserve">. Money is removed from the Checking account and added to the Amex account to cover the outstanding bill for the month. </t>
    </r>
  </si>
  <si>
    <r>
      <t xml:space="preserve">Paying off a loan can work like this too. See rows </t>
    </r>
    <r>
      <rPr>
        <b/>
        <sz val="11"/>
        <color theme="1"/>
        <rFont val="Calibri"/>
        <family val="2"/>
        <scheme val="minor"/>
      </rPr>
      <t>18 - 20</t>
    </r>
    <r>
      <rPr>
        <sz val="11"/>
        <color theme="1"/>
        <rFont val="Calibri"/>
        <family val="2"/>
        <scheme val="minor"/>
      </rPr>
      <t xml:space="preserve">. The full payment is taken out of Checking, but only the Principle amount is added to the Car Loan total. </t>
    </r>
  </si>
  <si>
    <t>Car loan payment</t>
  </si>
  <si>
    <t>Car loan payment interest</t>
  </si>
  <si>
    <t xml:space="preserve">Because the credit card payment is the total of the expenses you incurred on the card over the month, its Category column can be left blank because you will have already accounted for the individual expenses in other rows. </t>
  </si>
  <si>
    <t>Netflix monthly</t>
  </si>
  <si>
    <r>
      <t xml:space="preserve">In the </t>
    </r>
    <r>
      <rPr>
        <b/>
        <sz val="11"/>
        <color theme="1"/>
        <rFont val="Calibri"/>
        <family val="2"/>
        <scheme val="minor"/>
      </rPr>
      <t>Transactions</t>
    </r>
    <r>
      <rPr>
        <sz val="11"/>
        <color theme="1"/>
        <rFont val="Calibri"/>
        <family val="2"/>
        <scheme val="minor"/>
      </rPr>
      <t xml:space="preserve"> tab, the first several rows are to start you off. Check your accounts and see what the exact balance is on all of them. Debit accounts (like Checking, Savings, etc) should be positive to start and Credit accounts (loans, credit cards) should be negative to start. </t>
    </r>
  </si>
  <si>
    <t>Rent for February</t>
  </si>
  <si>
    <r>
      <t xml:space="preserve">Row 12 shows all of your accounts totaled up into your </t>
    </r>
    <r>
      <rPr>
        <b/>
        <sz val="11"/>
        <color theme="1"/>
        <rFont val="Calibri"/>
        <family val="2"/>
        <scheme val="minor"/>
      </rPr>
      <t>Net Worth</t>
    </r>
    <r>
      <rPr>
        <sz val="11"/>
        <color theme="1"/>
        <rFont val="Calibri"/>
        <family val="2"/>
        <scheme val="minor"/>
      </rPr>
      <t xml:space="preserve">. This is total you have left over after all of your liabilities are counted against your existing assets. If you have a negative net worth, it means you owe less than you have. </t>
    </r>
  </si>
  <si>
    <r>
      <t xml:space="preserve">Row 13 counts your </t>
    </r>
    <r>
      <rPr>
        <b/>
        <sz val="11"/>
        <color theme="1"/>
        <rFont val="Calibri"/>
        <family val="2"/>
        <scheme val="minor"/>
      </rPr>
      <t>Liquid Assets</t>
    </r>
    <r>
      <rPr>
        <sz val="11"/>
        <color theme="1"/>
        <rFont val="Calibri"/>
        <family val="2"/>
        <scheme val="minor"/>
      </rPr>
      <t xml:space="preserve">. This is the total amount of money you currently have access to. It doesn't count outstanding loans because those are paid over time. </t>
    </r>
  </si>
  <si>
    <r>
      <t xml:space="preserve">You probably noticed that the </t>
    </r>
    <r>
      <rPr>
        <b/>
        <sz val="11"/>
        <color theme="1"/>
        <rFont val="Calibri"/>
        <family val="2"/>
        <scheme val="minor"/>
      </rPr>
      <t xml:space="preserve">Dashboard </t>
    </r>
    <r>
      <rPr>
        <sz val="11"/>
        <color theme="1"/>
        <rFont val="Calibri"/>
        <family val="2"/>
        <scheme val="minor"/>
      </rPr>
      <t xml:space="preserve">tab has years 2015-2020. This is for ultra-dedicated users that want to list out all their transactions over the past five years to see trends in their spending and income. An easier way to do this is to download old credit card statements in Excel format and copy/paste them into this sheet, and then categorize them to view the totals in the </t>
    </r>
    <r>
      <rPr>
        <b/>
        <sz val="11"/>
        <color theme="1"/>
        <rFont val="Calibri"/>
        <family val="2"/>
        <scheme val="minor"/>
      </rPr>
      <t>Dashboard</t>
    </r>
    <r>
      <rPr>
        <sz val="11"/>
        <color theme="1"/>
        <rFont val="Calibri"/>
        <family val="2"/>
        <scheme val="minor"/>
      </rPr>
      <t xml:space="preserve">. </t>
    </r>
  </si>
  <si>
    <t>Current Accounts 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</si>
</sst>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_(* #,##0_);_(* \(#,##0\);_(* &quot;-&quot;??_);_(@_)"/>
    <numFmt numFmtId="167" formatCode="&quot;$&quot;#,##0.00"/>
    <numFmt numFmtId="168" formatCode="_(* #,##0.000_);_(* \(#,##0.000\);_(* &quot;-&quot;??_);_(@_)"/>
    <numFmt numFmtId="170" formatCode="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rgb="FF00B050"/>
      <name val="Calibri"/>
      <family val="2"/>
      <scheme val="minor"/>
    </font>
    <font>
      <b/>
      <sz val="11"/>
      <color rgb="FFFF0000"/>
      <name val="Calibri"/>
      <family val="2"/>
      <scheme val="minor"/>
    </font>
    <font>
      <b/>
      <i/>
      <sz val="14"/>
      <color theme="1"/>
      <name val="Calibri"/>
      <family val="2"/>
      <scheme val="minor"/>
    </font>
    <font>
      <b/>
      <i/>
      <sz val="11"/>
      <color theme="1"/>
      <name val="Calibri"/>
      <family val="2"/>
      <scheme val="minor"/>
    </font>
    <font>
      <b/>
      <sz val="10"/>
      <color theme="1"/>
      <name val="Calibri"/>
      <family val="2"/>
      <scheme val="minor"/>
    </font>
    <font>
      <sz val="10"/>
      <color theme="1"/>
      <name val="Calibri"/>
      <family val="2"/>
      <scheme val="minor"/>
    </font>
    <font>
      <b/>
      <sz val="14"/>
      <color theme="1"/>
      <name val="Calibri"/>
      <family val="2"/>
      <scheme val="minor"/>
    </font>
    <font>
      <b/>
      <i/>
      <sz val="12"/>
      <color theme="1"/>
      <name val="Calibri"/>
      <family val="2"/>
      <scheme val="minor"/>
    </font>
    <font>
      <u/>
      <sz val="11"/>
      <color theme="10"/>
      <name val="Calibri"/>
      <family val="2"/>
      <scheme val="minor"/>
    </font>
    <font>
      <b/>
      <u/>
      <sz val="11"/>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
      <patternFill patternType="solid">
        <fgColor theme="4" tint="0.59999389629810485"/>
        <bgColor indexed="64"/>
      </patternFill>
    </fill>
  </fills>
  <borders count="8">
    <border>
      <left/>
      <right/>
      <top/>
      <bottom/>
      <diagonal/>
    </border>
    <border>
      <left/>
      <right/>
      <top/>
      <bottom style="medium">
        <color indexed="64"/>
      </bottom>
      <diagonal/>
    </border>
    <border>
      <left/>
      <right/>
      <top style="thin">
        <color indexed="64"/>
      </top>
      <bottom style="double">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cellStyleXfs>
  <cellXfs count="68">
    <xf numFmtId="0" fontId="0" fillId="0" borderId="0" xfId="0"/>
    <xf numFmtId="14" fontId="0" fillId="0" borderId="0" xfId="0" applyNumberFormat="1"/>
    <xf numFmtId="43" fontId="0" fillId="0" borderId="0" xfId="1" applyFont="1"/>
    <xf numFmtId="43" fontId="0" fillId="0" borderId="0" xfId="0" applyNumberFormat="1"/>
    <xf numFmtId="0" fontId="2" fillId="0" borderId="0" xfId="0" applyFont="1"/>
    <xf numFmtId="0" fontId="4" fillId="0" borderId="0" xfId="0" applyFont="1"/>
    <xf numFmtId="14" fontId="4" fillId="0" borderId="0" xfId="0" applyNumberFormat="1" applyFont="1"/>
    <xf numFmtId="44" fontId="4" fillId="0" borderId="0" xfId="2" applyFont="1"/>
    <xf numFmtId="0" fontId="5" fillId="2" borderId="1" xfId="0" applyFont="1" applyFill="1" applyBorder="1"/>
    <xf numFmtId="0" fontId="5" fillId="0" borderId="0" xfId="0" applyFont="1"/>
    <xf numFmtId="0" fontId="4" fillId="0" borderId="0" xfId="0" applyFont="1" applyAlignment="1">
      <alignment horizontal="left"/>
    </xf>
    <xf numFmtId="44" fontId="3" fillId="0" borderId="0" xfId="2" applyFont="1"/>
    <xf numFmtId="0" fontId="2" fillId="3" borderId="1" xfId="0" applyFont="1" applyFill="1" applyBorder="1"/>
    <xf numFmtId="0" fontId="0" fillId="3" borderId="1" xfId="0" applyFill="1" applyBorder="1"/>
    <xf numFmtId="0" fontId="2" fillId="3" borderId="4" xfId="0" applyFont="1" applyFill="1" applyBorder="1"/>
    <xf numFmtId="0" fontId="9" fillId="0" borderId="0" xfId="0" applyFont="1"/>
    <xf numFmtId="0" fontId="10" fillId="0" borderId="0" xfId="0" applyFont="1"/>
    <xf numFmtId="0" fontId="11" fillId="0" borderId="1" xfId="0" applyFont="1" applyBorder="1"/>
    <xf numFmtId="0" fontId="11" fillId="0" borderId="0" xfId="0" applyFont="1"/>
    <xf numFmtId="0" fontId="11" fillId="0" borderId="0" xfId="0" applyFont="1" applyAlignment="1">
      <alignment horizontal="left"/>
    </xf>
    <xf numFmtId="0" fontId="12" fillId="0" borderId="0" xfId="0" applyFont="1"/>
    <xf numFmtId="43" fontId="12" fillId="0" borderId="0" xfId="1" applyFont="1"/>
    <xf numFmtId="43" fontId="12" fillId="0" borderId="0" xfId="0" applyNumberFormat="1" applyFont="1"/>
    <xf numFmtId="0" fontId="11" fillId="0" borderId="3" xfId="0" applyFont="1" applyBorder="1"/>
    <xf numFmtId="43" fontId="11" fillId="0" borderId="3" xfId="1" applyFont="1" applyBorder="1"/>
    <xf numFmtId="43" fontId="11" fillId="0" borderId="3" xfId="0" applyNumberFormat="1" applyFont="1" applyBorder="1"/>
    <xf numFmtId="0" fontId="11" fillId="0" borderId="6" xfId="0" applyFont="1" applyBorder="1"/>
    <xf numFmtId="0" fontId="12" fillId="0" borderId="5" xfId="0" applyFont="1" applyBorder="1"/>
    <xf numFmtId="43" fontId="12" fillId="0" borderId="5" xfId="0" applyNumberFormat="1" applyFont="1" applyBorder="1"/>
    <xf numFmtId="10" fontId="12" fillId="0" borderId="0" xfId="3" applyNumberFormat="1" applyFont="1"/>
    <xf numFmtId="10" fontId="12" fillId="0" borderId="5" xfId="3" applyNumberFormat="1" applyFont="1" applyBorder="1"/>
    <xf numFmtId="0" fontId="13" fillId="0" borderId="1" xfId="0" applyFont="1" applyBorder="1" applyAlignment="1">
      <alignment horizontal="left"/>
    </xf>
    <xf numFmtId="164" fontId="12" fillId="0" borderId="0" xfId="3" applyNumberFormat="1" applyFont="1"/>
    <xf numFmtId="43" fontId="2" fillId="3" borderId="4" xfId="0" applyNumberFormat="1" applyFont="1" applyFill="1" applyBorder="1"/>
    <xf numFmtId="44" fontId="7" fillId="2" borderId="1" xfId="2" applyFont="1" applyFill="1" applyBorder="1"/>
    <xf numFmtId="0" fontId="5" fillId="2" borderId="1" xfId="0" applyFont="1" applyFill="1" applyBorder="1" applyAlignment="1">
      <alignment horizontal="left"/>
    </xf>
    <xf numFmtId="0" fontId="5" fillId="2" borderId="1" xfId="1" applyNumberFormat="1" applyFont="1" applyFill="1" applyBorder="1"/>
    <xf numFmtId="0" fontId="14" fillId="0" borderId="6" xfId="0" applyFont="1" applyBorder="1"/>
    <xf numFmtId="0" fontId="2" fillId="3" borderId="0" xfId="0" applyFont="1" applyFill="1"/>
    <xf numFmtId="43" fontId="2" fillId="3" borderId="0" xfId="0" applyNumberFormat="1" applyFont="1" applyFill="1"/>
    <xf numFmtId="0" fontId="10" fillId="2" borderId="1" xfId="0" applyFont="1" applyFill="1" applyBorder="1"/>
    <xf numFmtId="0" fontId="2" fillId="2" borderId="1" xfId="0" applyFont="1" applyFill="1" applyBorder="1"/>
    <xf numFmtId="0" fontId="2" fillId="2" borderId="1" xfId="0" applyFont="1" applyFill="1" applyBorder="1" applyAlignment="1">
      <alignment horizontal="right"/>
    </xf>
    <xf numFmtId="0" fontId="11" fillId="2" borderId="5" xfId="0" applyFont="1" applyFill="1" applyBorder="1"/>
    <xf numFmtId="43" fontId="11" fillId="2" borderId="5" xfId="0" applyNumberFormat="1" applyFont="1" applyFill="1" applyBorder="1"/>
    <xf numFmtId="0" fontId="0" fillId="2" borderId="5" xfId="0" applyFill="1" applyBorder="1"/>
    <xf numFmtId="44" fontId="5" fillId="2" borderId="1" xfId="2" applyFont="1" applyFill="1" applyBorder="1"/>
    <xf numFmtId="44" fontId="8" fillId="2" borderId="1" xfId="2" applyFont="1" applyFill="1" applyBorder="1"/>
    <xf numFmtId="44" fontId="6" fillId="0" borderId="0" xfId="2" applyFont="1"/>
    <xf numFmtId="0" fontId="12" fillId="0" borderId="6" xfId="0" applyFont="1" applyBorder="1"/>
    <xf numFmtId="43" fontId="12" fillId="0" borderId="6" xfId="0" applyNumberFormat="1" applyFont="1" applyBorder="1"/>
    <xf numFmtId="10" fontId="12" fillId="0" borderId="6" xfId="3" applyNumberFormat="1" applyFont="1" applyBorder="1"/>
    <xf numFmtId="165" fontId="0" fillId="0" borderId="0" xfId="1" applyNumberFormat="1" applyFont="1"/>
    <xf numFmtId="9" fontId="12" fillId="0" borderId="0" xfId="3" applyFont="1"/>
    <xf numFmtId="44" fontId="6" fillId="0" borderId="0" xfId="2" applyFont="1" applyFill="1"/>
    <xf numFmtId="9" fontId="0" fillId="0" borderId="0" xfId="0" applyNumberFormat="1"/>
    <xf numFmtId="44" fontId="3" fillId="0" borderId="0" xfId="2" applyFont="1" applyFill="1"/>
    <xf numFmtId="167" fontId="0" fillId="0" borderId="0" xfId="0" applyNumberFormat="1"/>
    <xf numFmtId="168" fontId="0" fillId="0" borderId="0" xfId="0" applyNumberFormat="1"/>
    <xf numFmtId="0" fontId="15" fillId="0" borderId="0" xfId="4"/>
    <xf numFmtId="165" fontId="0" fillId="0" borderId="0" xfId="0" applyNumberFormat="1"/>
    <xf numFmtId="170" fontId="0" fillId="0" borderId="0" xfId="3" applyNumberFormat="1" applyFont="1"/>
    <xf numFmtId="0" fontId="12" fillId="0" borderId="0" xfId="0" applyFont="1" applyBorder="1"/>
    <xf numFmtId="43" fontId="12" fillId="0" borderId="0" xfId="0" applyNumberFormat="1" applyFont="1" applyBorder="1"/>
    <xf numFmtId="0" fontId="0" fillId="0" borderId="0" xfId="0" applyAlignment="1">
      <alignment vertical="center" wrapText="1"/>
    </xf>
    <xf numFmtId="0" fontId="0" fillId="0" borderId="7" xfId="0" applyBorder="1" applyAlignment="1">
      <alignment vertical="center" wrapText="1"/>
    </xf>
    <xf numFmtId="0" fontId="11" fillId="4" borderId="2" xfId="0" applyFont="1" applyFill="1" applyBorder="1"/>
    <xf numFmtId="43" fontId="11" fillId="4" borderId="2" xfId="0" applyNumberFormat="1" applyFont="1" applyFill="1" applyBorder="1"/>
  </cellXfs>
  <cellStyles count="5">
    <cellStyle name="Comma" xfId="1" builtinId="3"/>
    <cellStyle name="Currency" xfId="2" builtinId="4"/>
    <cellStyle name="Hyperlink" xfId="4" builtinId="8"/>
    <cellStyle name="Normal" xfId="0" builtinId="0"/>
    <cellStyle name="Percent" xfId="3" builtinId="5"/>
  </cellStyles>
  <dxfs count="3">
    <dxf>
      <font>
        <color rgb="FF9C0006"/>
      </font>
      <fill>
        <patternFill>
          <bgColor rgb="FFFFC7CE"/>
        </patternFill>
      </fill>
    </dxf>
    <dxf>
      <font>
        <color rgb="FF9C0006"/>
      </font>
      <fill>
        <patternFill>
          <bgColor rgb="FFFFC7CE"/>
        </patternFill>
      </fill>
    </dxf>
    <dxf>
      <font>
        <b val="0"/>
        <i val="0"/>
        <color rgb="FFFF0000"/>
      </font>
    </dxf>
  </dxfs>
  <tableStyles count="0" defaultTableStyle="TableStyleMedium2" defaultPivotStyle="PivotStyleLight16"/>
  <colors>
    <mruColors>
      <color rgb="FFCC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A0E-069D-410E-85B6-1E46E3881BC5}">
  <dimension ref="A1:T274"/>
  <sheetViews>
    <sheetView tabSelected="1" zoomScale="70" zoomScaleNormal="70" workbookViewId="0">
      <selection activeCell="D9" sqref="D9"/>
    </sheetView>
  </sheetViews>
  <sheetFormatPr defaultRowHeight="14.5" outlineLevelRow="1" x14ac:dyDescent="0.35"/>
  <cols>
    <col min="1" max="1" width="20.26953125" customWidth="1"/>
    <col min="2" max="3" width="12.6328125" customWidth="1"/>
    <col min="4" max="4" width="13" customWidth="1"/>
    <col min="5" max="5" width="13.26953125" customWidth="1"/>
    <col min="6" max="6" width="12" bestFit="1" customWidth="1"/>
    <col min="7" max="7" width="12.81640625" customWidth="1"/>
    <col min="8" max="8" width="11" customWidth="1"/>
    <col min="9" max="11" width="10.08984375" bestFit="1" customWidth="1"/>
    <col min="12" max="12" width="14.08984375" customWidth="1"/>
    <col min="13" max="14" width="11" bestFit="1" customWidth="1"/>
    <col min="15" max="15" width="10.08984375" bestFit="1" customWidth="1"/>
    <col min="16" max="16" width="12.6328125" customWidth="1"/>
    <col min="17" max="17" width="13.6328125" bestFit="1" customWidth="1"/>
    <col min="18" max="18" width="11.81640625" customWidth="1"/>
    <col min="19" max="19" width="12.6328125" customWidth="1"/>
  </cols>
  <sheetData>
    <row r="1" spans="1:20" ht="18.5" x14ac:dyDescent="0.45">
      <c r="A1" s="15" t="s">
        <v>12</v>
      </c>
      <c r="M1" s="1"/>
    </row>
    <row r="2" spans="1:20" x14ac:dyDescent="0.35">
      <c r="M2" s="1"/>
    </row>
    <row r="4" spans="1:20" ht="15" thickBot="1" x14ac:dyDescent="0.4">
      <c r="A4" s="12" t="s">
        <v>106</v>
      </c>
      <c r="B4" s="13"/>
    </row>
    <row r="5" spans="1:20" x14ac:dyDescent="0.35">
      <c r="A5" t="s">
        <v>74</v>
      </c>
      <c r="B5" s="2">
        <f>SUMIF(Transactions!$F:$F,$A5,Transactions!$E:$E)</f>
        <v>2050</v>
      </c>
      <c r="C5" s="32"/>
      <c r="D5" s="20"/>
      <c r="E5" s="3"/>
      <c r="F5" s="3"/>
      <c r="G5" s="3"/>
    </row>
    <row r="6" spans="1:20" x14ac:dyDescent="0.35">
      <c r="A6" t="s">
        <v>10</v>
      </c>
      <c r="B6" s="2">
        <f>SUMIF(Transactions!$F:$F,$A6,Transactions!$E:$E)</f>
        <v>2000</v>
      </c>
      <c r="C6" s="32"/>
      <c r="D6" s="22"/>
      <c r="E6" s="3"/>
      <c r="F6" s="3"/>
      <c r="G6" s="3"/>
    </row>
    <row r="7" spans="1:20" x14ac:dyDescent="0.35">
      <c r="A7" t="s">
        <v>20</v>
      </c>
      <c r="B7" s="2">
        <f>SUMIF(Transactions!$F:$F,$A7,Transactions!$E:$E)</f>
        <v>200</v>
      </c>
      <c r="C7" s="32"/>
      <c r="D7" s="20"/>
      <c r="E7" s="3"/>
      <c r="F7" s="3"/>
      <c r="G7" s="58"/>
    </row>
    <row r="8" spans="1:20" x14ac:dyDescent="0.35">
      <c r="A8" t="s">
        <v>11</v>
      </c>
      <c r="B8" s="2">
        <f>SUMIF(Transactions!$F:$F,$A8,Transactions!$E:$E)</f>
        <v>-112</v>
      </c>
      <c r="C8" s="2"/>
      <c r="E8" s="3"/>
      <c r="F8" s="3"/>
      <c r="G8" s="3"/>
    </row>
    <row r="9" spans="1:20" x14ac:dyDescent="0.35">
      <c r="A9" t="s">
        <v>6</v>
      </c>
      <c r="B9" s="2">
        <f>SUMIF(Transactions!$F:$F,$A9,Transactions!$E:$E)</f>
        <v>-35</v>
      </c>
      <c r="C9" s="2"/>
      <c r="E9" s="3"/>
      <c r="F9" s="3"/>
      <c r="G9" s="3"/>
      <c r="I9" s="3"/>
      <c r="M9" s="57"/>
    </row>
    <row r="10" spans="1:20" x14ac:dyDescent="0.35">
      <c r="A10" t="s">
        <v>73</v>
      </c>
      <c r="B10" s="2">
        <f>SUMIF(Transactions!$F:$F,$A10,Transactions!$E:$E)</f>
        <v>-4250</v>
      </c>
      <c r="C10" s="2"/>
      <c r="E10" s="3"/>
      <c r="F10" s="3"/>
      <c r="G10" s="3"/>
      <c r="I10" s="3"/>
      <c r="M10" s="57"/>
    </row>
    <row r="11" spans="1:20" x14ac:dyDescent="0.35">
      <c r="A11" t="s">
        <v>42</v>
      </c>
      <c r="B11" s="2">
        <f>SUMIF(Transactions!F:F,$A11,Transactions!E:E)</f>
        <v>4000</v>
      </c>
      <c r="C11" s="2"/>
      <c r="D11" s="60"/>
      <c r="E11" s="3"/>
      <c r="F11" s="3"/>
      <c r="G11" s="3"/>
    </row>
    <row r="12" spans="1:20" ht="15" thickBot="1" x14ac:dyDescent="0.4">
      <c r="A12" s="14" t="s">
        <v>13</v>
      </c>
      <c r="B12" s="33">
        <f>SUM(B5:B11)</f>
        <v>3853</v>
      </c>
      <c r="D12" s="3"/>
      <c r="E12" s="3"/>
      <c r="F12" s="3"/>
    </row>
    <row r="13" spans="1:20" x14ac:dyDescent="0.35">
      <c r="A13" s="38" t="s">
        <v>58</v>
      </c>
      <c r="B13" s="39">
        <f>SUM(B5:B9)</f>
        <v>4103</v>
      </c>
      <c r="G13" s="3"/>
      <c r="Q13" s="55"/>
      <c r="T13" s="20"/>
    </row>
    <row r="14" spans="1:20" x14ac:dyDescent="0.35">
      <c r="M14" s="52"/>
      <c r="N14" s="52"/>
      <c r="O14" s="52"/>
      <c r="Q14" s="61"/>
    </row>
    <row r="16" spans="1:20" ht="15" thickBot="1" x14ac:dyDescent="0.4">
      <c r="A16" s="40" t="s">
        <v>51</v>
      </c>
      <c r="B16" s="41">
        <v>2020</v>
      </c>
      <c r="C16" s="41">
        <v>2019</v>
      </c>
      <c r="D16" s="41">
        <v>2018</v>
      </c>
      <c r="E16" s="41">
        <v>2017</v>
      </c>
      <c r="F16" s="41">
        <v>2016</v>
      </c>
      <c r="G16" s="41">
        <v>2015</v>
      </c>
      <c r="H16" s="42" t="s">
        <v>34</v>
      </c>
      <c r="I16" s="42" t="s">
        <v>53</v>
      </c>
    </row>
    <row r="17" spans="1:19" x14ac:dyDescent="0.35">
      <c r="A17" s="20" t="s">
        <v>52</v>
      </c>
      <c r="B17" s="22">
        <f>N64</f>
        <v>2400</v>
      </c>
      <c r="C17" s="22">
        <f>N102</f>
        <v>0</v>
      </c>
      <c r="D17" s="22">
        <f>N140</f>
        <v>0</v>
      </c>
      <c r="E17" s="22">
        <f>N176</f>
        <v>0</v>
      </c>
      <c r="F17" s="22">
        <f>N212</f>
        <v>0</v>
      </c>
      <c r="G17" s="22">
        <f>N248</f>
        <v>0</v>
      </c>
      <c r="H17" s="22">
        <f t="shared" ref="H17:H29" si="0">SUM(B17:G17)</f>
        <v>2400</v>
      </c>
      <c r="I17" s="29"/>
    </row>
    <row r="18" spans="1:19" x14ac:dyDescent="0.35">
      <c r="A18" s="20" t="s">
        <v>8</v>
      </c>
      <c r="B18" s="22">
        <f>N65</f>
        <v>0</v>
      </c>
      <c r="C18" s="22">
        <f>N103</f>
        <v>0</v>
      </c>
      <c r="D18" s="22">
        <f>$N141</f>
        <v>0</v>
      </c>
      <c r="E18" s="22">
        <f>N177</f>
        <v>0</v>
      </c>
      <c r="F18" s="22">
        <f>N213</f>
        <v>0</v>
      </c>
      <c r="G18" s="22">
        <f>N249</f>
        <v>0</v>
      </c>
      <c r="H18" s="50">
        <f t="shared" si="0"/>
        <v>0</v>
      </c>
      <c r="J18" s="20"/>
      <c r="S18" s="59"/>
    </row>
    <row r="19" spans="1:19" x14ac:dyDescent="0.35">
      <c r="A19" s="27" t="s">
        <v>14</v>
      </c>
      <c r="B19" s="28">
        <f>N49+N66</f>
        <v>-700</v>
      </c>
      <c r="C19" s="28">
        <f>N86+N104</f>
        <v>0</v>
      </c>
      <c r="D19" s="28">
        <f>$N124+$N142</f>
        <v>0</v>
      </c>
      <c r="E19" s="28">
        <f>N161+N178</f>
        <v>0</v>
      </c>
      <c r="F19" s="28">
        <f>N197+N214</f>
        <v>0</v>
      </c>
      <c r="G19" s="28">
        <f>N233+N250</f>
        <v>0</v>
      </c>
      <c r="H19" s="63">
        <f t="shared" si="0"/>
        <v>-700</v>
      </c>
      <c r="I19" s="30">
        <f>H19/$H$33</f>
        <v>0.93708165997322623</v>
      </c>
      <c r="J19" s="20"/>
      <c r="O19" s="3"/>
      <c r="Q19" s="1"/>
    </row>
    <row r="20" spans="1:19" x14ac:dyDescent="0.35">
      <c r="A20" s="20" t="s">
        <v>15</v>
      </c>
      <c r="B20" s="22">
        <f>N50+N67</f>
        <v>0</v>
      </c>
      <c r="C20" s="22">
        <f>N87+N105</f>
        <v>0</v>
      </c>
      <c r="D20" s="22">
        <f>N125+N143</f>
        <v>0</v>
      </c>
      <c r="E20" s="22">
        <f>N162+N179</f>
        <v>0</v>
      </c>
      <c r="F20" s="22">
        <f>N198+N215</f>
        <v>0</v>
      </c>
      <c r="G20" s="22">
        <f>N234+N251</f>
        <v>0</v>
      </c>
      <c r="H20" s="63">
        <f t="shared" si="0"/>
        <v>0</v>
      </c>
      <c r="I20" s="29">
        <f>H20/$H$33</f>
        <v>0</v>
      </c>
      <c r="J20" s="20"/>
      <c r="O20" s="3"/>
      <c r="Q20" s="52"/>
    </row>
    <row r="21" spans="1:19" x14ac:dyDescent="0.35">
      <c r="A21" s="20" t="s">
        <v>7</v>
      </c>
      <c r="B21" s="22">
        <f>N51+N68</f>
        <v>0</v>
      </c>
      <c r="C21" s="22">
        <f>N88+N106</f>
        <v>0</v>
      </c>
      <c r="D21" s="22">
        <f>N126+N144</f>
        <v>0</v>
      </c>
      <c r="E21" s="22">
        <f>N163+N180</f>
        <v>0</v>
      </c>
      <c r="F21" s="22">
        <f>N199+N216</f>
        <v>0</v>
      </c>
      <c r="G21" s="22">
        <f>N235+N252</f>
        <v>0</v>
      </c>
      <c r="H21" s="63">
        <f t="shared" si="0"/>
        <v>0</v>
      </c>
      <c r="I21" s="29">
        <f>H21/$H$33</f>
        <v>0</v>
      </c>
      <c r="J21" s="20"/>
      <c r="O21" s="3"/>
      <c r="P21" s="57"/>
      <c r="Q21" s="52"/>
      <c r="R21" s="57"/>
    </row>
    <row r="22" spans="1:19" x14ac:dyDescent="0.35">
      <c r="A22" s="20" t="s">
        <v>9</v>
      </c>
      <c r="B22" s="22">
        <f>N52+N69</f>
        <v>0</v>
      </c>
      <c r="C22" s="22">
        <f>N89+N107</f>
        <v>0</v>
      </c>
      <c r="D22" s="22">
        <f>N127+N145</f>
        <v>0</v>
      </c>
      <c r="E22" s="22">
        <f>N164+N181</f>
        <v>0</v>
      </c>
      <c r="F22" s="22">
        <f>N200+N217</f>
        <v>0</v>
      </c>
      <c r="G22" s="22">
        <f>N236+N253</f>
        <v>0</v>
      </c>
      <c r="H22" s="63">
        <f t="shared" si="0"/>
        <v>0</v>
      </c>
      <c r="I22" s="29">
        <f>H22/$H$33</f>
        <v>0</v>
      </c>
      <c r="O22" s="3"/>
      <c r="P22" s="57"/>
      <c r="Q22" s="52"/>
      <c r="R22" s="57"/>
    </row>
    <row r="23" spans="1:19" x14ac:dyDescent="0.35">
      <c r="A23" s="20" t="s">
        <v>16</v>
      </c>
      <c r="B23" s="22">
        <f>N53+N70</f>
        <v>-12</v>
      </c>
      <c r="C23" s="22">
        <f>N90+N108</f>
        <v>0</v>
      </c>
      <c r="D23" s="22">
        <f>N128+N146</f>
        <v>0</v>
      </c>
      <c r="E23" s="22">
        <f>N165+N182</f>
        <v>0</v>
      </c>
      <c r="F23" s="22">
        <f>N201+N218</f>
        <v>0</v>
      </c>
      <c r="G23" s="22">
        <f>N237+N254</f>
        <v>0</v>
      </c>
      <c r="H23" s="63">
        <f t="shared" si="0"/>
        <v>-12</v>
      </c>
      <c r="I23" s="29">
        <f>H23/$H$33</f>
        <v>1.6064257028112448E-2</v>
      </c>
      <c r="O23" s="3"/>
      <c r="P23" s="57"/>
      <c r="Q23" s="52"/>
      <c r="R23" s="57"/>
    </row>
    <row r="24" spans="1:19" x14ac:dyDescent="0.35">
      <c r="A24" s="20" t="s">
        <v>75</v>
      </c>
      <c r="B24" s="22">
        <f>N54+N71</f>
        <v>-35</v>
      </c>
      <c r="C24" s="22">
        <f>N91+N109</f>
        <v>0</v>
      </c>
      <c r="D24" s="22">
        <f>N129+N147</f>
        <v>0</v>
      </c>
      <c r="E24" s="22">
        <f>N166+N183</f>
        <v>0</v>
      </c>
      <c r="F24" s="22">
        <f>N202+N219</f>
        <v>0</v>
      </c>
      <c r="G24" s="22">
        <f>N238+N255</f>
        <v>0</v>
      </c>
      <c r="H24" s="63">
        <f t="shared" si="0"/>
        <v>-35</v>
      </c>
      <c r="I24" s="29">
        <f>H24/$H$33</f>
        <v>4.6854082998661312E-2</v>
      </c>
      <c r="O24" s="3"/>
      <c r="Q24" s="52"/>
    </row>
    <row r="25" spans="1:19" x14ac:dyDescent="0.35">
      <c r="A25" s="20" t="s">
        <v>17</v>
      </c>
      <c r="B25" s="22">
        <f>N55+N72</f>
        <v>0</v>
      </c>
      <c r="C25" s="22">
        <f>N92+N110</f>
        <v>0</v>
      </c>
      <c r="D25" s="22">
        <f>N130+N148</f>
        <v>0</v>
      </c>
      <c r="E25" s="22">
        <f>N167+N184</f>
        <v>0</v>
      </c>
      <c r="F25" s="22">
        <f>N203+N220</f>
        <v>0</v>
      </c>
      <c r="G25" s="22">
        <f>N239+N256</f>
        <v>0</v>
      </c>
      <c r="H25" s="63">
        <f t="shared" si="0"/>
        <v>0</v>
      </c>
      <c r="I25" s="29">
        <f>H25/$H$33</f>
        <v>0</v>
      </c>
      <c r="O25" s="3"/>
    </row>
    <row r="26" spans="1:19" x14ac:dyDescent="0.35">
      <c r="A26" s="20" t="s">
        <v>18</v>
      </c>
      <c r="B26" s="22">
        <f>N56+N73</f>
        <v>0</v>
      </c>
      <c r="C26" s="22">
        <f>N93+N111</f>
        <v>0</v>
      </c>
      <c r="D26" s="22">
        <f>N131+N149</f>
        <v>0</v>
      </c>
      <c r="E26" s="22">
        <f>N168+N185</f>
        <v>0</v>
      </c>
      <c r="F26" s="22">
        <f>N204+N221</f>
        <v>0</v>
      </c>
      <c r="G26" s="22">
        <f>N240+N257</f>
        <v>0</v>
      </c>
      <c r="H26" s="63">
        <f t="shared" si="0"/>
        <v>0</v>
      </c>
      <c r="I26" s="29">
        <f>H26/$H$33</f>
        <v>0</v>
      </c>
      <c r="O26" s="3"/>
    </row>
    <row r="27" spans="1:19" x14ac:dyDescent="0.35">
      <c r="A27" s="20" t="s">
        <v>19</v>
      </c>
      <c r="B27" s="22">
        <f>N57+N74</f>
        <v>0</v>
      </c>
      <c r="C27" s="22">
        <f>N94+N112</f>
        <v>0</v>
      </c>
      <c r="D27" s="22">
        <f>N132+N150</f>
        <v>0</v>
      </c>
      <c r="E27" s="22">
        <f>N169+N186</f>
        <v>0</v>
      </c>
      <c r="F27" s="22">
        <f>N205+N222</f>
        <v>0</v>
      </c>
      <c r="G27" s="22">
        <f>N241+N258</f>
        <v>0</v>
      </c>
      <c r="H27" s="63">
        <f t="shared" si="0"/>
        <v>0</v>
      </c>
      <c r="I27" s="29">
        <f>H27/$H$33</f>
        <v>0</v>
      </c>
      <c r="O27" s="3"/>
    </row>
    <row r="28" spans="1:19" x14ac:dyDescent="0.35">
      <c r="A28" s="20" t="s">
        <v>65</v>
      </c>
      <c r="B28" s="22">
        <f>N58+N75</f>
        <v>0</v>
      </c>
      <c r="C28" s="22">
        <f>N95+N113</f>
        <v>0</v>
      </c>
      <c r="D28" s="22">
        <f>N133+N151</f>
        <v>0</v>
      </c>
      <c r="E28" s="22">
        <f>N170+N187</f>
        <v>0</v>
      </c>
      <c r="F28" s="22">
        <f>N206+N223</f>
        <v>0</v>
      </c>
      <c r="G28" s="22">
        <f>N242+N259</f>
        <v>0</v>
      </c>
      <c r="H28" s="63">
        <f t="shared" si="0"/>
        <v>0</v>
      </c>
      <c r="I28" s="29">
        <f>H28/$H$33</f>
        <v>0</v>
      </c>
      <c r="O28" s="3"/>
    </row>
    <row r="29" spans="1:19" x14ac:dyDescent="0.35">
      <c r="A29" s="49" t="s">
        <v>35</v>
      </c>
      <c r="B29" s="50">
        <f>N59+N76</f>
        <v>0</v>
      </c>
      <c r="C29" s="50">
        <f>N96+N114</f>
        <v>0</v>
      </c>
      <c r="D29" s="50">
        <f>N134+N152</f>
        <v>0</v>
      </c>
      <c r="E29" s="50">
        <f>N171+N188</f>
        <v>0</v>
      </c>
      <c r="F29" s="50">
        <f>N207+N224</f>
        <v>0</v>
      </c>
      <c r="G29" s="50">
        <f>N243+N260</f>
        <v>0</v>
      </c>
      <c r="H29" s="50">
        <f t="shared" si="0"/>
        <v>0</v>
      </c>
      <c r="I29" s="51">
        <f>H29/$H$33</f>
        <v>0</v>
      </c>
      <c r="O29" s="3"/>
      <c r="Q29" s="52"/>
    </row>
    <row r="30" spans="1:19" x14ac:dyDescent="0.35">
      <c r="A30" s="27" t="s">
        <v>10</v>
      </c>
      <c r="B30" s="28">
        <f>N79</f>
        <v>0</v>
      </c>
      <c r="C30" s="28">
        <f>N117</f>
        <v>0</v>
      </c>
      <c r="D30" s="28">
        <f>N155</f>
        <v>0</v>
      </c>
      <c r="E30" s="28">
        <f>N191</f>
        <v>0</v>
      </c>
      <c r="F30" s="28">
        <f>N227</f>
        <v>0</v>
      </c>
      <c r="G30" s="28">
        <f>N263</f>
        <v>0</v>
      </c>
      <c r="H30" s="28">
        <f>SUM(B30:G30)</f>
        <v>0</v>
      </c>
      <c r="I30" s="30">
        <f>H30/(H17+H18)</f>
        <v>0</v>
      </c>
      <c r="O30" s="3"/>
    </row>
    <row r="31" spans="1:19" x14ac:dyDescent="0.35">
      <c r="A31" s="20" t="s">
        <v>59</v>
      </c>
      <c r="B31" s="29">
        <f>IFERROR(B32/(B17+B18),"")</f>
        <v>0.68874999999999997</v>
      </c>
      <c r="C31" s="29" t="str">
        <f>IFERROR(C32/(C17+C18),"")</f>
        <v/>
      </c>
      <c r="D31" s="29" t="str">
        <f>IFERROR(D32/(D17+D18),"")</f>
        <v/>
      </c>
      <c r="E31" s="29" t="str">
        <f>IFERROR(E32/(E17+E18),"")</f>
        <v/>
      </c>
      <c r="F31" s="29" t="str">
        <f>IFERROR(F32/(F17+F18),"")</f>
        <v/>
      </c>
      <c r="G31" s="29" t="str">
        <f>IFERROR(G32/(G17+G18),"")</f>
        <v/>
      </c>
      <c r="H31" s="29">
        <f>H32/(H17+H18)</f>
        <v>0.68874999999999997</v>
      </c>
    </row>
    <row r="32" spans="1:19" x14ac:dyDescent="0.35">
      <c r="A32" s="43" t="s">
        <v>60</v>
      </c>
      <c r="B32" s="44">
        <f>SUM(B17:B29)</f>
        <v>1653</v>
      </c>
      <c r="C32" s="44">
        <f>SUM(C17:C29)</f>
        <v>0</v>
      </c>
      <c r="D32" s="44">
        <f>SUM(D17:D29)</f>
        <v>0</v>
      </c>
      <c r="E32" s="44">
        <f>SUM(E17:E29)</f>
        <v>0</v>
      </c>
      <c r="F32" s="44">
        <f>SUM(F17:F29)</f>
        <v>0</v>
      </c>
      <c r="G32" s="44">
        <f>SUM(G17:G29)</f>
        <v>0</v>
      </c>
      <c r="H32" s="44">
        <f>SUM(H17:H29)</f>
        <v>1653</v>
      </c>
      <c r="I32" s="45"/>
    </row>
    <row r="33" spans="1:15" s="20" customFormat="1" ht="13" x14ac:dyDescent="0.3">
      <c r="A33" s="20" t="s">
        <v>83</v>
      </c>
      <c r="B33" s="22">
        <f>SUM(B19:B29)</f>
        <v>-747</v>
      </c>
      <c r="C33" s="22">
        <f>SUM(C19:C29)</f>
        <v>0</v>
      </c>
      <c r="D33" s="22">
        <f>SUM(D19:D29)</f>
        <v>0</v>
      </c>
      <c r="E33" s="22">
        <f>SUM(E19:E29)</f>
        <v>0</v>
      </c>
      <c r="F33" s="22">
        <f>SUM(F19:F29)</f>
        <v>0</v>
      </c>
      <c r="G33" s="22">
        <f>SUM(G19:G29)</f>
        <v>0</v>
      </c>
      <c r="H33" s="22">
        <f>SUM(H19:H29)</f>
        <v>-747</v>
      </c>
    </row>
    <row r="34" spans="1:15" x14ac:dyDescent="0.35">
      <c r="D34" s="3"/>
      <c r="E34" s="3"/>
      <c r="F34" s="3"/>
      <c r="G34" s="3"/>
    </row>
    <row r="35" spans="1:15" x14ac:dyDescent="0.35">
      <c r="B35" s="3"/>
      <c r="C35" s="3"/>
      <c r="D35" s="3"/>
      <c r="E35" s="3"/>
    </row>
    <row r="36" spans="1:15" s="18" customFormat="1" ht="15.5" x14ac:dyDescent="0.35">
      <c r="A36" s="37" t="s">
        <v>49</v>
      </c>
      <c r="B36" s="26" t="s">
        <v>22</v>
      </c>
      <c r="C36" s="26" t="s">
        <v>23</v>
      </c>
      <c r="D36" s="26" t="s">
        <v>24</v>
      </c>
      <c r="E36" s="26" t="s">
        <v>25</v>
      </c>
      <c r="F36" s="26" t="s">
        <v>26</v>
      </c>
      <c r="G36" s="26" t="s">
        <v>27</v>
      </c>
      <c r="H36" s="26" t="s">
        <v>28</v>
      </c>
      <c r="I36" s="26" t="s">
        <v>29</v>
      </c>
      <c r="J36" s="26" t="s">
        <v>30</v>
      </c>
      <c r="K36" s="26" t="s">
        <v>31</v>
      </c>
      <c r="L36" s="26" t="s">
        <v>32</v>
      </c>
      <c r="M36" s="26" t="s">
        <v>33</v>
      </c>
      <c r="N36" s="26" t="s">
        <v>34</v>
      </c>
    </row>
    <row r="37" spans="1:15" s="20" customFormat="1" ht="13" x14ac:dyDescent="0.3">
      <c r="A37" s="62">
        <v>2020</v>
      </c>
      <c r="B37" s="63">
        <f t="shared" ref="B37:M37" si="1">B$80</f>
        <v>1653</v>
      </c>
      <c r="C37" s="63">
        <f t="shared" si="1"/>
        <v>0</v>
      </c>
      <c r="D37" s="63">
        <f t="shared" si="1"/>
        <v>0</v>
      </c>
      <c r="E37" s="63">
        <f t="shared" si="1"/>
        <v>0</v>
      </c>
      <c r="F37" s="63">
        <f t="shared" si="1"/>
        <v>0</v>
      </c>
      <c r="G37" s="63">
        <f t="shared" si="1"/>
        <v>0</v>
      </c>
      <c r="H37" s="63">
        <f t="shared" si="1"/>
        <v>0</v>
      </c>
      <c r="I37" s="63">
        <f t="shared" si="1"/>
        <v>0</v>
      </c>
      <c r="J37" s="63">
        <f t="shared" si="1"/>
        <v>0</v>
      </c>
      <c r="K37" s="63">
        <f t="shared" si="1"/>
        <v>0</v>
      </c>
      <c r="L37" s="63">
        <f t="shared" si="1"/>
        <v>0</v>
      </c>
      <c r="M37" s="63">
        <f t="shared" si="1"/>
        <v>0</v>
      </c>
      <c r="N37" s="22">
        <f t="shared" ref="N37:N42" si="2">SUM(B37:M37)</f>
        <v>1653</v>
      </c>
    </row>
    <row r="38" spans="1:15" s="20" customFormat="1" ht="13" x14ac:dyDescent="0.3">
      <c r="A38" s="20">
        <v>2019</v>
      </c>
      <c r="B38" s="22">
        <f t="shared" ref="B38:M38" si="3">B$118</f>
        <v>0</v>
      </c>
      <c r="C38" s="22">
        <f t="shared" si="3"/>
        <v>0</v>
      </c>
      <c r="D38" s="22">
        <f t="shared" si="3"/>
        <v>0</v>
      </c>
      <c r="E38" s="22">
        <f t="shared" si="3"/>
        <v>0</v>
      </c>
      <c r="F38" s="22">
        <f t="shared" si="3"/>
        <v>0</v>
      </c>
      <c r="G38" s="22">
        <f t="shared" si="3"/>
        <v>0</v>
      </c>
      <c r="H38" s="22">
        <f t="shared" si="3"/>
        <v>0</v>
      </c>
      <c r="I38" s="22">
        <f t="shared" si="3"/>
        <v>0</v>
      </c>
      <c r="J38" s="22">
        <f t="shared" si="3"/>
        <v>0</v>
      </c>
      <c r="K38" s="22">
        <f t="shared" si="3"/>
        <v>0</v>
      </c>
      <c r="L38" s="22">
        <f t="shared" si="3"/>
        <v>0</v>
      </c>
      <c r="M38" s="22">
        <f t="shared" si="3"/>
        <v>0</v>
      </c>
      <c r="N38" s="22">
        <f t="shared" si="2"/>
        <v>0</v>
      </c>
    </row>
    <row r="39" spans="1:15" s="20" customFormat="1" ht="13" x14ac:dyDescent="0.3">
      <c r="A39" s="20">
        <v>2018</v>
      </c>
      <c r="B39" s="22">
        <f>B$156</f>
        <v>0</v>
      </c>
      <c r="C39" s="22">
        <f>C$156</f>
        <v>0</v>
      </c>
      <c r="D39" s="22">
        <f>D$156</f>
        <v>0</v>
      </c>
      <c r="E39" s="22">
        <f>E$156</f>
        <v>0</v>
      </c>
      <c r="F39" s="22">
        <f>F$156</f>
        <v>0</v>
      </c>
      <c r="G39" s="22">
        <f>G$156</f>
        <v>0</v>
      </c>
      <c r="H39" s="22">
        <f>H$156</f>
        <v>0</v>
      </c>
      <c r="I39" s="22">
        <f>I$156</f>
        <v>0</v>
      </c>
      <c r="J39" s="22">
        <f>J$156</f>
        <v>0</v>
      </c>
      <c r="K39" s="22">
        <f>K$156</f>
        <v>0</v>
      </c>
      <c r="L39" s="22">
        <f>L$156</f>
        <v>0</v>
      </c>
      <c r="M39" s="22">
        <f>M$156</f>
        <v>0</v>
      </c>
      <c r="N39" s="22">
        <f t="shared" si="2"/>
        <v>0</v>
      </c>
      <c r="O39" s="53"/>
    </row>
    <row r="40" spans="1:15" s="20" customFormat="1" ht="13" x14ac:dyDescent="0.3">
      <c r="A40" s="20">
        <v>2017</v>
      </c>
      <c r="B40" s="22">
        <f>B$192</f>
        <v>0</v>
      </c>
      <c r="C40" s="22">
        <f>C$192</f>
        <v>0</v>
      </c>
      <c r="D40" s="22">
        <f>D$192</f>
        <v>0</v>
      </c>
      <c r="E40" s="22">
        <f>E$192</f>
        <v>0</v>
      </c>
      <c r="F40" s="22">
        <f>F$192</f>
        <v>0</v>
      </c>
      <c r="G40" s="22">
        <f>G$192</f>
        <v>0</v>
      </c>
      <c r="H40" s="22">
        <f>H$192</f>
        <v>0</v>
      </c>
      <c r="I40" s="22">
        <f>I$192</f>
        <v>0</v>
      </c>
      <c r="J40" s="22">
        <f>J$192</f>
        <v>0</v>
      </c>
      <c r="K40" s="22">
        <f>K$192</f>
        <v>0</v>
      </c>
      <c r="L40" s="22">
        <f>L$192</f>
        <v>0</v>
      </c>
      <c r="M40" s="22">
        <f>M$192</f>
        <v>0</v>
      </c>
      <c r="N40" s="22">
        <f t="shared" si="2"/>
        <v>0</v>
      </c>
      <c r="O40" s="53"/>
    </row>
    <row r="41" spans="1:15" s="20" customFormat="1" ht="13" x14ac:dyDescent="0.3">
      <c r="A41" s="20">
        <v>2016</v>
      </c>
      <c r="B41" s="22">
        <f>B$228</f>
        <v>0</v>
      </c>
      <c r="C41" s="22">
        <f>C$228</f>
        <v>0</v>
      </c>
      <c r="D41" s="22">
        <f>D$228</f>
        <v>0</v>
      </c>
      <c r="E41" s="22">
        <f>E$228</f>
        <v>0</v>
      </c>
      <c r="F41" s="22">
        <f>F$228</f>
        <v>0</v>
      </c>
      <c r="G41" s="22">
        <f>G$228</f>
        <v>0</v>
      </c>
      <c r="H41" s="22">
        <f>H$228</f>
        <v>0</v>
      </c>
      <c r="I41" s="22">
        <f>I$228</f>
        <v>0</v>
      </c>
      <c r="J41" s="22">
        <f>J$228</f>
        <v>0</v>
      </c>
      <c r="K41" s="22">
        <f>K$228</f>
        <v>0</v>
      </c>
      <c r="L41" s="22">
        <f>L$228</f>
        <v>0</v>
      </c>
      <c r="M41" s="22">
        <f>M$228</f>
        <v>0</v>
      </c>
      <c r="N41" s="22">
        <f t="shared" si="2"/>
        <v>0</v>
      </c>
      <c r="O41" s="53"/>
    </row>
    <row r="42" spans="1:15" s="20" customFormat="1" ht="13" x14ac:dyDescent="0.3">
      <c r="A42" s="20">
        <v>2015</v>
      </c>
      <c r="B42" s="22">
        <f>B264</f>
        <v>0</v>
      </c>
      <c r="C42" s="22">
        <f>C264</f>
        <v>0</v>
      </c>
      <c r="D42" s="22">
        <f>D264</f>
        <v>0</v>
      </c>
      <c r="E42" s="22">
        <f>E264</f>
        <v>0</v>
      </c>
      <c r="F42" s="22">
        <f>F264</f>
        <v>0</v>
      </c>
      <c r="G42" s="22">
        <f>G264</f>
        <v>0</v>
      </c>
      <c r="H42" s="22">
        <f>H264</f>
        <v>0</v>
      </c>
      <c r="I42" s="22">
        <f>I264</f>
        <v>0</v>
      </c>
      <c r="J42" s="22">
        <f>J264</f>
        <v>0</v>
      </c>
      <c r="K42" s="22">
        <f>K264</f>
        <v>0</v>
      </c>
      <c r="L42" s="22">
        <f>L264</f>
        <v>0</v>
      </c>
      <c r="M42" s="22">
        <f>M264</f>
        <v>0</v>
      </c>
      <c r="N42" s="22">
        <f t="shared" si="2"/>
        <v>0</v>
      </c>
      <c r="O42" s="22"/>
    </row>
    <row r="44" spans="1:15" x14ac:dyDescent="0.35">
      <c r="A44" s="16" t="s">
        <v>50</v>
      </c>
    </row>
    <row r="45" spans="1:15" x14ac:dyDescent="0.35">
      <c r="A45" s="16"/>
    </row>
    <row r="46" spans="1:15" ht="19" thickBot="1" x14ac:dyDescent="0.5">
      <c r="A46" s="31">
        <v>2020</v>
      </c>
      <c r="B46" s="17" t="s">
        <v>22</v>
      </c>
      <c r="C46" s="17" t="s">
        <v>23</v>
      </c>
      <c r="D46" s="17" t="s">
        <v>24</v>
      </c>
      <c r="E46" s="17" t="s">
        <v>25</v>
      </c>
      <c r="F46" s="17" t="s">
        <v>26</v>
      </c>
      <c r="G46" s="17" t="s">
        <v>27</v>
      </c>
      <c r="H46" s="17" t="s">
        <v>28</v>
      </c>
      <c r="I46" s="17" t="s">
        <v>29</v>
      </c>
      <c r="J46" s="17" t="s">
        <v>30</v>
      </c>
      <c r="K46" s="17" t="s">
        <v>31</v>
      </c>
      <c r="L46" s="17" t="s">
        <v>32</v>
      </c>
      <c r="M46" s="17" t="s">
        <v>33</v>
      </c>
      <c r="N46" s="17" t="s">
        <v>34</v>
      </c>
    </row>
    <row r="47" spans="1:15" x14ac:dyDescent="0.35">
      <c r="A47" s="19"/>
      <c r="B47" s="18"/>
      <c r="C47" s="18"/>
      <c r="D47" s="18"/>
      <c r="E47" s="18"/>
      <c r="F47" s="18"/>
      <c r="G47" s="18"/>
      <c r="H47" s="18"/>
      <c r="I47" s="18"/>
      <c r="J47" s="18"/>
      <c r="K47" s="18"/>
      <c r="L47" s="18"/>
      <c r="M47" s="18"/>
      <c r="N47" s="18"/>
    </row>
    <row r="48" spans="1:15" x14ac:dyDescent="0.35">
      <c r="A48" s="18" t="s">
        <v>36</v>
      </c>
      <c r="B48" s="18"/>
      <c r="C48" s="18"/>
      <c r="D48" s="18"/>
      <c r="E48" s="18"/>
      <c r="F48" s="18"/>
      <c r="G48" s="18"/>
      <c r="H48" s="18"/>
      <c r="I48" s="18"/>
      <c r="J48" s="18"/>
      <c r="K48" s="18"/>
      <c r="L48" s="18"/>
      <c r="M48" s="18"/>
      <c r="N48" s="18"/>
    </row>
    <row r="49" spans="1:16" x14ac:dyDescent="0.35">
      <c r="A49" s="20" t="s">
        <v>14</v>
      </c>
      <c r="B49" s="21">
        <f>SUMIFS(Transactions!$C:$C,Transactions!$G:$G,$A49,Transactions!$A:$A,"&lt;=01/31/2020",Transactions!$A:$A,"&gt;=01/01/2020")</f>
        <v>-700</v>
      </c>
      <c r="C49" s="21">
        <f>SUMIFS(Transactions!$C:$C,Transactions!$G:$G,$A49,Transactions!$A:$A,"&lt;=02/29/2020",Transactions!$A:$A,"&gt;=02/01/2020")</f>
        <v>0</v>
      </c>
      <c r="D49" s="21">
        <f>SUMIFS(Transactions!$C:$C,Transactions!$G:$G,$A49,Transactions!$A:$A,"&lt;=03/31/2020",Transactions!$A:$A,"&gt;=03/01/2020")</f>
        <v>0</v>
      </c>
      <c r="E49" s="21">
        <f>SUMIFS(Transactions!$C:$C,Transactions!$G:$G,$A49,Transactions!$A:$A,"&lt;=04/30/2020",Transactions!$A:$A,"&gt;=04/01/2020")</f>
        <v>0</v>
      </c>
      <c r="F49" s="21">
        <f>SUMIFS(Transactions!$C:$C,Transactions!$G:$G,$A49,Transactions!$A:$A,"&lt;=05/31/2020",Transactions!$A:$A,"&gt;=05/01/2020")</f>
        <v>0</v>
      </c>
      <c r="G49" s="21">
        <f>SUMIFS(Transactions!$C:$C,Transactions!$G:$G,$A49,Transactions!$A:$A,"&lt;=06/30/2020",Transactions!$A:$A,"&gt;=06/01/2020")</f>
        <v>0</v>
      </c>
      <c r="H49" s="21">
        <f>SUMIFS(Transactions!$C:$C,Transactions!$G:$G,$A49,Transactions!$A:$A,"&lt;=07/31/2020",Transactions!$A:$A,"&gt;=07/01/2020")</f>
        <v>0</v>
      </c>
      <c r="I49" s="21">
        <f>SUMIFS(Transactions!$C:$C,Transactions!$G:$G,$A49,Transactions!$A:$A,"&lt;=08/31/2020",Transactions!$A:$A,"&gt;=08/01/2020")</f>
        <v>0</v>
      </c>
      <c r="J49" s="21">
        <f>SUMIFS(Transactions!$C:$C,Transactions!$G:$G,$A49,Transactions!$A:$A,"&lt;=09/30/2020",Transactions!$A:$A,"&gt;=09/01/2020")</f>
        <v>0</v>
      </c>
      <c r="K49" s="21">
        <f>SUMIFS(Transactions!$C:$C,Transactions!$G:$G,$A49,Transactions!$A:$A,"&lt;=10/31/2020",Transactions!$A:$A,"&gt;=10/01/2020")</f>
        <v>0</v>
      </c>
      <c r="L49" s="21">
        <f>SUMIFS(Transactions!$C:$C,Transactions!$G:$G,$A49,Transactions!$A:$A,"&lt;=11/30/2020",Transactions!$A:$A,"&gt;=11/01/2020")</f>
        <v>0</v>
      </c>
      <c r="M49" s="21">
        <f>SUMIFS(Transactions!$C:$C,Transactions!$G:$G,$A49,Transactions!$A:$A,"&lt;=12/31/2020",Transactions!$A:$A,"&gt;=12/01/2020")</f>
        <v>0</v>
      </c>
      <c r="N49" s="22">
        <f t="shared" ref="N49:N59" si="4">SUM(B49:M49)</f>
        <v>-700</v>
      </c>
    </row>
    <row r="50" spans="1:16" x14ac:dyDescent="0.35">
      <c r="A50" s="20" t="s">
        <v>15</v>
      </c>
      <c r="B50" s="21">
        <f>SUMIFS(Transactions!$C:$C,Transactions!$G:$G,$A50,Transactions!$A:$A,"&lt;=01/31/2020",Transactions!$A:$A,"&gt;=01/01/2020")</f>
        <v>0</v>
      </c>
      <c r="C50" s="21">
        <f>SUMIFS(Transactions!$C:$C,Transactions!$G:$G,$A50,Transactions!$A:$A,"&lt;=02/29/2020",Transactions!$A:$A,"&gt;=02/01/2020")</f>
        <v>0</v>
      </c>
      <c r="D50" s="21">
        <f>SUMIFS(Transactions!$C:$C,Transactions!$G:$G,$A50,Transactions!$A:$A,"&lt;=03/31/2020",Transactions!$A:$A,"&gt;=03/01/2020")</f>
        <v>0</v>
      </c>
      <c r="E50" s="21">
        <f>SUMIFS(Transactions!$C:$C,Transactions!$G:$G,$A50,Transactions!$A:$A,"&lt;=04/30/2020",Transactions!$A:$A,"&gt;=04/01/2020")</f>
        <v>0</v>
      </c>
      <c r="F50" s="21">
        <f>SUMIFS(Transactions!$C:$C,Transactions!$G:$G,$A50,Transactions!$A:$A,"&lt;=05/31/2020",Transactions!$A:$A,"&gt;=05/01/2020")</f>
        <v>0</v>
      </c>
      <c r="G50" s="21">
        <f>SUMIFS(Transactions!$C:$C,Transactions!$G:$G,$A50,Transactions!$A:$A,"&lt;=06/30/2020",Transactions!$A:$A,"&gt;=06/01/2020")</f>
        <v>0</v>
      </c>
      <c r="H50" s="21">
        <f>SUMIFS(Transactions!$C:$C,Transactions!$G:$G,$A50,Transactions!$A:$A,"&lt;=07/31/2020",Transactions!$A:$A,"&gt;=07/01/2020")</f>
        <v>0</v>
      </c>
      <c r="I50" s="21">
        <f>SUMIFS(Transactions!$C:$C,Transactions!$G:$G,$A50,Transactions!$A:$A,"&lt;=08/31/2020",Transactions!$A:$A,"&gt;=08/01/2020")</f>
        <v>0</v>
      </c>
      <c r="J50" s="21">
        <f>SUMIFS(Transactions!$C:$C,Transactions!$G:$G,$A50,Transactions!$A:$A,"&lt;=09/30/2020",Transactions!$A:$A,"&gt;=09/01/2020")</f>
        <v>0</v>
      </c>
      <c r="K50" s="21">
        <f>SUMIFS(Transactions!$C:$C,Transactions!$G:$G,$A50,Transactions!$A:$A,"&lt;=10/31/2020",Transactions!$A:$A,"&gt;=10/01/2020")</f>
        <v>0</v>
      </c>
      <c r="L50" s="21">
        <f>SUMIFS(Transactions!$C:$C,Transactions!$G:$G,$A50,Transactions!$A:$A,"&lt;=11/30/2020",Transactions!$A:$A,"&gt;=11/01/2020")</f>
        <v>0</v>
      </c>
      <c r="M50" s="21">
        <f>SUMIFS(Transactions!$C:$C,Transactions!$G:$G,$A50,Transactions!$A:$A,"&lt;=12/31/2020",Transactions!$A:$A,"&gt;=12/01/2020")</f>
        <v>0</v>
      </c>
      <c r="N50" s="22">
        <f t="shared" si="4"/>
        <v>0</v>
      </c>
    </row>
    <row r="51" spans="1:16" x14ac:dyDescent="0.35">
      <c r="A51" s="20" t="s">
        <v>7</v>
      </c>
      <c r="B51" s="21">
        <f>SUMIFS(Transactions!$C:$C,Transactions!$G:$G,$A51,Transactions!$A:$A,"&lt;=01/31/2020",Transactions!$A:$A,"&gt;=01/01/2020")</f>
        <v>0</v>
      </c>
      <c r="C51" s="21">
        <f>SUMIFS(Transactions!$C:$C,Transactions!$G:$G,$A51,Transactions!$A:$A,"&lt;=02/29/2020",Transactions!$A:$A,"&gt;=02/01/2020")</f>
        <v>0</v>
      </c>
      <c r="D51" s="21">
        <f>SUMIFS(Transactions!$C:$C,Transactions!$G:$G,$A51,Transactions!$A:$A,"&lt;=03/31/2020",Transactions!$A:$A,"&gt;=03/01/2020")</f>
        <v>0</v>
      </c>
      <c r="E51" s="21">
        <f>SUMIFS(Transactions!$C:$C,Transactions!$G:$G,$A51,Transactions!$A:$A,"&lt;=04/30/2020",Transactions!$A:$A,"&gt;=04/01/2020")</f>
        <v>0</v>
      </c>
      <c r="F51" s="21">
        <f>SUMIFS(Transactions!$C:$C,Transactions!$G:$G,$A51,Transactions!$A:$A,"&lt;=05/31/2020",Transactions!$A:$A,"&gt;=05/01/2020")</f>
        <v>0</v>
      </c>
      <c r="G51" s="21">
        <f>SUMIFS(Transactions!$C:$C,Transactions!$G:$G,$A51,Transactions!$A:$A,"&lt;=06/30/2020",Transactions!$A:$A,"&gt;=06/01/2020")</f>
        <v>0</v>
      </c>
      <c r="H51" s="21">
        <f>SUMIFS(Transactions!$C:$C,Transactions!$G:$G,$A51,Transactions!$A:$A,"&lt;=07/31/2020",Transactions!$A:$A,"&gt;=07/01/2020")</f>
        <v>0</v>
      </c>
      <c r="I51" s="21">
        <f>SUMIFS(Transactions!$C:$C,Transactions!$G:$G,$A51,Transactions!$A:$A,"&lt;=08/31/2020",Transactions!$A:$A,"&gt;=08/01/2020")</f>
        <v>0</v>
      </c>
      <c r="J51" s="21">
        <f>SUMIFS(Transactions!$C:$C,Transactions!$G:$G,$A51,Transactions!$A:$A,"&lt;=09/30/2020",Transactions!$A:$A,"&gt;=09/01/2020")</f>
        <v>0</v>
      </c>
      <c r="K51" s="21">
        <f>SUMIFS(Transactions!$C:$C,Transactions!$G:$G,$A51,Transactions!$A:$A,"&lt;=10/31/2020",Transactions!$A:$A,"&gt;=10/01/2020")</f>
        <v>0</v>
      </c>
      <c r="L51" s="21">
        <f>SUMIFS(Transactions!$C:$C,Transactions!$G:$G,$A51,Transactions!$A:$A,"&lt;=11/30/2020",Transactions!$A:$A,"&gt;=11/01/2020")</f>
        <v>0</v>
      </c>
      <c r="M51" s="21">
        <f>SUMIFS(Transactions!$C:$C,Transactions!$G:$G,$A51,Transactions!$A:$A,"&lt;=12/31/2020",Transactions!$A:$A,"&gt;=12/01/2020")</f>
        <v>0</v>
      </c>
      <c r="N51" s="22">
        <f t="shared" si="4"/>
        <v>0</v>
      </c>
    </row>
    <row r="52" spans="1:16" x14ac:dyDescent="0.35">
      <c r="A52" s="20" t="s">
        <v>9</v>
      </c>
      <c r="B52" s="21">
        <f>SUMIFS(Transactions!$C:$C,Transactions!$G:$G,$A52,Transactions!$A:$A,"&lt;=01/31/2020",Transactions!$A:$A,"&gt;=01/01/2020")</f>
        <v>0</v>
      </c>
      <c r="C52" s="21">
        <f>SUMIFS(Transactions!$C:$C,Transactions!$G:$G,$A52,Transactions!$A:$A,"&lt;=02/29/2020",Transactions!$A:$A,"&gt;=02/01/2020")</f>
        <v>0</v>
      </c>
      <c r="D52" s="21">
        <f>SUMIFS(Transactions!$C:$C,Transactions!$G:$G,$A52,Transactions!$A:$A,"&lt;=03/31/2020",Transactions!$A:$A,"&gt;=03/01/2020")</f>
        <v>0</v>
      </c>
      <c r="E52" s="21">
        <f>SUMIFS(Transactions!$C:$C,Transactions!$G:$G,$A52,Transactions!$A:$A,"&lt;=04/30/2020",Transactions!$A:$A,"&gt;=04/01/2020")</f>
        <v>0</v>
      </c>
      <c r="F52" s="21">
        <f>SUMIFS(Transactions!$C:$C,Transactions!$G:$G,$A52,Transactions!$A:$A,"&lt;=05/31/2020",Transactions!$A:$A,"&gt;=05/01/2020")</f>
        <v>0</v>
      </c>
      <c r="G52" s="21">
        <f>SUMIFS(Transactions!$C:$C,Transactions!$G:$G,$A52,Transactions!$A:$A,"&lt;=06/30/2020",Transactions!$A:$A,"&gt;=06/01/2020")</f>
        <v>0</v>
      </c>
      <c r="H52" s="21">
        <f>SUMIFS(Transactions!$C:$C,Transactions!$G:$G,$A52,Transactions!$A:$A,"&lt;=07/31/2020",Transactions!$A:$A,"&gt;=07/01/2020")</f>
        <v>0</v>
      </c>
      <c r="I52" s="21">
        <f>SUMIFS(Transactions!$C:$C,Transactions!$G:$G,$A52,Transactions!$A:$A,"&lt;=08/31/2020",Transactions!$A:$A,"&gt;=08/01/2020")</f>
        <v>0</v>
      </c>
      <c r="J52" s="21">
        <f>SUMIFS(Transactions!$C:$C,Transactions!$G:$G,$A52,Transactions!$A:$A,"&lt;=09/30/2020",Transactions!$A:$A,"&gt;=09/01/2020")</f>
        <v>0</v>
      </c>
      <c r="K52" s="21">
        <f>SUMIFS(Transactions!$C:$C,Transactions!$G:$G,$A52,Transactions!$A:$A,"&lt;=10/31/2020",Transactions!$A:$A,"&gt;=10/01/2020")</f>
        <v>0</v>
      </c>
      <c r="L52" s="21">
        <f>SUMIFS(Transactions!$C:$C,Transactions!$G:$G,$A52,Transactions!$A:$A,"&lt;=11/30/2020",Transactions!$A:$A,"&gt;=11/01/2020")</f>
        <v>0</v>
      </c>
      <c r="M52" s="21">
        <f>SUMIFS(Transactions!$C:$C,Transactions!$G:$G,$A52,Transactions!$A:$A,"&lt;=12/31/2020",Transactions!$A:$A,"&gt;=12/01/2020")</f>
        <v>0</v>
      </c>
      <c r="N52" s="22">
        <f t="shared" si="4"/>
        <v>0</v>
      </c>
    </row>
    <row r="53" spans="1:16" x14ac:dyDescent="0.35">
      <c r="A53" s="20" t="s">
        <v>16</v>
      </c>
      <c r="B53" s="21">
        <f>SUMIFS(Transactions!$C:$C,Transactions!$G:$G,$A53,Transactions!$A:$A,"&lt;=01/31/2020",Transactions!$A:$A,"&gt;=01/01/2020")</f>
        <v>-12</v>
      </c>
      <c r="C53" s="21">
        <f>SUMIFS(Transactions!$C:$C,Transactions!$G:$G,$A53,Transactions!$A:$A,"&lt;=02/29/2020",Transactions!$A:$A,"&gt;=02/01/2020")</f>
        <v>0</v>
      </c>
      <c r="D53" s="21">
        <f>SUMIFS(Transactions!$C:$C,Transactions!$G:$G,$A53,Transactions!$A:$A,"&lt;=03/31/2020",Transactions!$A:$A,"&gt;=03/01/2020")</f>
        <v>0</v>
      </c>
      <c r="E53" s="21">
        <f>SUMIFS(Transactions!$C:$C,Transactions!$G:$G,$A53,Transactions!$A:$A,"&lt;=04/30/2020",Transactions!$A:$A,"&gt;=04/01/2020")</f>
        <v>0</v>
      </c>
      <c r="F53" s="21">
        <f>SUMIFS(Transactions!$C:$C,Transactions!$G:$G,$A53,Transactions!$A:$A,"&lt;=05/31/2020",Transactions!$A:$A,"&gt;=05/01/2020")</f>
        <v>0</v>
      </c>
      <c r="G53" s="21">
        <f>SUMIFS(Transactions!$C:$C,Transactions!$G:$G,$A53,Transactions!$A:$A,"&lt;=06/30/2020",Transactions!$A:$A,"&gt;=06/01/2020")</f>
        <v>0</v>
      </c>
      <c r="H53" s="21">
        <f>SUMIFS(Transactions!$C:$C,Transactions!$G:$G,$A53,Transactions!$A:$A,"&lt;=07/31/2020",Transactions!$A:$A,"&gt;=07/01/2020")</f>
        <v>0</v>
      </c>
      <c r="I53" s="21">
        <f>SUMIFS(Transactions!$C:$C,Transactions!$G:$G,$A53,Transactions!$A:$A,"&lt;=08/31/2020",Transactions!$A:$A,"&gt;=08/01/2020")</f>
        <v>0</v>
      </c>
      <c r="J53" s="21">
        <f>SUMIFS(Transactions!$C:$C,Transactions!$G:$G,$A53,Transactions!$A:$A,"&lt;=09/30/2020",Transactions!$A:$A,"&gt;=09/01/2020")</f>
        <v>0</v>
      </c>
      <c r="K53" s="21">
        <f>SUMIFS(Transactions!$C:$C,Transactions!$G:$G,$A53,Transactions!$A:$A,"&lt;=10/31/2020",Transactions!$A:$A,"&gt;=10/01/2020")</f>
        <v>0</v>
      </c>
      <c r="L53" s="21">
        <f>SUMIFS(Transactions!$C:$C,Transactions!$G:$G,$A53,Transactions!$A:$A,"&lt;=11/30/2020",Transactions!$A:$A,"&gt;=11/01/2020")</f>
        <v>0</v>
      </c>
      <c r="M53" s="21">
        <f>SUMIFS(Transactions!$C:$C,Transactions!$G:$G,$A53,Transactions!$A:$A,"&lt;=12/31/2020",Transactions!$A:$A,"&gt;=12/01/2020")</f>
        <v>0</v>
      </c>
      <c r="N53" s="22">
        <f t="shared" si="4"/>
        <v>-12</v>
      </c>
    </row>
    <row r="54" spans="1:16" x14ac:dyDescent="0.35">
      <c r="A54" s="20" t="s">
        <v>75</v>
      </c>
      <c r="B54" s="21">
        <f>SUMIFS(Transactions!$C:$C,Transactions!$G:$G,$A54,Transactions!$A:$A,"&lt;=01/31/2020",Transactions!$A:$A,"&gt;=01/01/2020")</f>
        <v>-35</v>
      </c>
      <c r="C54" s="21">
        <f>SUMIFS(Transactions!$C:$C,Transactions!$G:$G,$A54,Transactions!$A:$A,"&lt;=02/29/2020",Transactions!$A:$A,"&gt;=02/01/2020")</f>
        <v>0</v>
      </c>
      <c r="D54" s="21">
        <f>SUMIFS(Transactions!$C:$C,Transactions!$G:$G,$A54,Transactions!$A:$A,"&lt;=03/31/2020",Transactions!$A:$A,"&gt;=03/01/2020")</f>
        <v>0</v>
      </c>
      <c r="E54" s="21">
        <f>SUMIFS(Transactions!$C:$C,Transactions!$G:$G,$A54,Transactions!$A:$A,"&lt;=04/30/2020",Transactions!$A:$A,"&gt;=04/01/2020")</f>
        <v>0</v>
      </c>
      <c r="F54" s="21">
        <f>SUMIFS(Transactions!$C:$C,Transactions!$G:$G,$A54,Transactions!$A:$A,"&lt;=05/31/2020",Transactions!$A:$A,"&gt;=05/01/2020")</f>
        <v>0</v>
      </c>
      <c r="G54" s="21">
        <f>SUMIFS(Transactions!$C:$C,Transactions!$G:$G,$A54,Transactions!$A:$A,"&lt;=06/30/2020",Transactions!$A:$A,"&gt;=06/01/2020")</f>
        <v>0</v>
      </c>
      <c r="H54" s="21">
        <f>SUMIFS(Transactions!$C:$C,Transactions!$G:$G,$A54,Transactions!$A:$A,"&lt;=07/31/2020",Transactions!$A:$A,"&gt;=07/01/2020")</f>
        <v>0</v>
      </c>
      <c r="I54" s="21">
        <f>SUMIFS(Transactions!$C:$C,Transactions!$G:$G,$A54,Transactions!$A:$A,"&lt;=08/31/2020",Transactions!$A:$A,"&gt;=08/01/2020")</f>
        <v>0</v>
      </c>
      <c r="J54" s="21">
        <f>SUMIFS(Transactions!$C:$C,Transactions!$G:$G,$A54,Transactions!$A:$A,"&lt;=09/30/2020",Transactions!$A:$A,"&gt;=09/01/2020")</f>
        <v>0</v>
      </c>
      <c r="K54" s="21">
        <f>SUMIFS(Transactions!$C:$C,Transactions!$G:$G,$A54,Transactions!$A:$A,"&lt;=10/31/2020",Transactions!$A:$A,"&gt;=10/01/2020")</f>
        <v>0</v>
      </c>
      <c r="L54" s="21">
        <f>SUMIFS(Transactions!$C:$C,Transactions!$G:$G,$A54,Transactions!$A:$A,"&lt;=11/30/2020",Transactions!$A:$A,"&gt;=11/01/2020")</f>
        <v>0</v>
      </c>
      <c r="M54" s="21">
        <f>SUMIFS(Transactions!$C:$C,Transactions!$G:$G,$A54,Transactions!$A:$A,"&lt;=12/31/2020",Transactions!$A:$A,"&gt;=12/01/2020")</f>
        <v>0</v>
      </c>
      <c r="N54" s="22">
        <f t="shared" si="4"/>
        <v>-35</v>
      </c>
    </row>
    <row r="55" spans="1:16" x14ac:dyDescent="0.35">
      <c r="A55" s="20" t="s">
        <v>17</v>
      </c>
      <c r="B55" s="21">
        <f>SUMIFS(Transactions!$C:$C,Transactions!$G:$G,$A55,Transactions!$A:$A,"&lt;=01/31/2020",Transactions!$A:$A,"&gt;=01/01/2020")</f>
        <v>0</v>
      </c>
      <c r="C55" s="21">
        <f>SUMIFS(Transactions!$C:$C,Transactions!$G:$G,$A55,Transactions!$A:$A,"&lt;=02/29/2020",Transactions!$A:$A,"&gt;=02/01/2020")</f>
        <v>0</v>
      </c>
      <c r="D55" s="21">
        <f>SUMIFS(Transactions!$C:$C,Transactions!$G:$G,$A55,Transactions!$A:$A,"&lt;=03/31/2020",Transactions!$A:$A,"&gt;=03/01/2020")</f>
        <v>0</v>
      </c>
      <c r="E55" s="21">
        <f>SUMIFS(Transactions!$C:$C,Transactions!$G:$G,$A55,Transactions!$A:$A,"&lt;=04/30/2020",Transactions!$A:$A,"&gt;=04/01/2020")</f>
        <v>0</v>
      </c>
      <c r="F55" s="21">
        <f>SUMIFS(Transactions!$C:$C,Transactions!$G:$G,$A55,Transactions!$A:$A,"&lt;=05/31/2020",Transactions!$A:$A,"&gt;=05/01/2020")</f>
        <v>0</v>
      </c>
      <c r="G55" s="21">
        <f>SUMIFS(Transactions!$C:$C,Transactions!$G:$G,$A55,Transactions!$A:$A,"&lt;=06/30/2020",Transactions!$A:$A,"&gt;=06/01/2020")</f>
        <v>0</v>
      </c>
      <c r="H55" s="21">
        <f>SUMIFS(Transactions!$C:$C,Transactions!$G:$G,$A55,Transactions!$A:$A,"&lt;=07/31/2020",Transactions!$A:$A,"&gt;=07/01/2020")</f>
        <v>0</v>
      </c>
      <c r="I55" s="21">
        <f>SUMIFS(Transactions!$C:$C,Transactions!$G:$G,$A55,Transactions!$A:$A,"&lt;=08/31/2020",Transactions!$A:$A,"&gt;=08/01/2020")</f>
        <v>0</v>
      </c>
      <c r="J55" s="21">
        <f>SUMIFS(Transactions!$C:$C,Transactions!$G:$G,$A55,Transactions!$A:$A,"&lt;=09/30/2020",Transactions!$A:$A,"&gt;=09/01/2020")</f>
        <v>0</v>
      </c>
      <c r="K55" s="21">
        <f>SUMIFS(Transactions!$C:$C,Transactions!$G:$G,$A55,Transactions!$A:$A,"&lt;=10/31/2020",Transactions!$A:$A,"&gt;=10/01/2020")</f>
        <v>0</v>
      </c>
      <c r="L55" s="21">
        <f>SUMIFS(Transactions!$C:$C,Transactions!$G:$G,$A55,Transactions!$A:$A,"&lt;=11/30/2020",Transactions!$A:$A,"&gt;=11/01/2020")</f>
        <v>0</v>
      </c>
      <c r="M55" s="21">
        <f>SUMIFS(Transactions!$C:$C,Transactions!$G:$G,$A55,Transactions!$A:$A,"&lt;=12/31/2020",Transactions!$A:$A,"&gt;=12/01/2020")</f>
        <v>0</v>
      </c>
      <c r="N55" s="22">
        <f t="shared" si="4"/>
        <v>0</v>
      </c>
    </row>
    <row r="56" spans="1:16" x14ac:dyDescent="0.35">
      <c r="A56" s="20" t="s">
        <v>18</v>
      </c>
      <c r="B56" s="21">
        <f>SUMIFS(Transactions!$C:$C,Transactions!$G:$G,$A56,Transactions!$A:$A,"&lt;=01/31/2020",Transactions!$A:$A,"&gt;=01/01/2020")</f>
        <v>0</v>
      </c>
      <c r="C56" s="21">
        <f>SUMIFS(Transactions!$C:$C,Transactions!$G:$G,$A56,Transactions!$A:$A,"&lt;=02/29/2020",Transactions!$A:$A,"&gt;=02/01/2020")</f>
        <v>0</v>
      </c>
      <c r="D56" s="21">
        <f>SUMIFS(Transactions!$C:$C,Transactions!$G:$G,$A56,Transactions!$A:$A,"&lt;=03/31/2020",Transactions!$A:$A,"&gt;=03/01/2020")</f>
        <v>0</v>
      </c>
      <c r="E56" s="21">
        <f>SUMIFS(Transactions!$C:$C,Transactions!$G:$G,$A56,Transactions!$A:$A,"&lt;=04/30/2020",Transactions!$A:$A,"&gt;=04/01/2020")</f>
        <v>0</v>
      </c>
      <c r="F56" s="21">
        <f>SUMIFS(Transactions!$C:$C,Transactions!$G:$G,$A56,Transactions!$A:$A,"&lt;=05/31/2020",Transactions!$A:$A,"&gt;=05/01/2020")</f>
        <v>0</v>
      </c>
      <c r="G56" s="21">
        <f>SUMIFS(Transactions!$C:$C,Transactions!$G:$G,$A56,Transactions!$A:$A,"&lt;=06/30/2020",Transactions!$A:$A,"&gt;=06/01/2020")</f>
        <v>0</v>
      </c>
      <c r="H56" s="21">
        <f>SUMIFS(Transactions!$C:$C,Transactions!$G:$G,$A56,Transactions!$A:$A,"&lt;=07/31/2020",Transactions!$A:$A,"&gt;=07/01/2020")</f>
        <v>0</v>
      </c>
      <c r="I56" s="21">
        <f>SUMIFS(Transactions!$C:$C,Transactions!$G:$G,$A56,Transactions!$A:$A,"&lt;=08/31/2020",Transactions!$A:$A,"&gt;=08/01/2020")</f>
        <v>0</v>
      </c>
      <c r="J56" s="21">
        <f>SUMIFS(Transactions!$C:$C,Transactions!$G:$G,$A56,Transactions!$A:$A,"&lt;=09/30/2020",Transactions!$A:$A,"&gt;=09/01/2020")</f>
        <v>0</v>
      </c>
      <c r="K56" s="21">
        <f>SUMIFS(Transactions!$C:$C,Transactions!$G:$G,$A56,Transactions!$A:$A,"&lt;=10/31/2020",Transactions!$A:$A,"&gt;=10/01/2020")</f>
        <v>0</v>
      </c>
      <c r="L56" s="21">
        <f>SUMIFS(Transactions!$C:$C,Transactions!$G:$G,$A56,Transactions!$A:$A,"&lt;=11/30/2020",Transactions!$A:$A,"&gt;=11/01/2020")</f>
        <v>0</v>
      </c>
      <c r="M56" s="21">
        <f>SUMIFS(Transactions!$C:$C,Transactions!$G:$G,$A56,Transactions!$A:$A,"&lt;=12/31/2020",Transactions!$A:$A,"&gt;=12/01/2020")</f>
        <v>0</v>
      </c>
      <c r="N56" s="22">
        <f t="shared" si="4"/>
        <v>0</v>
      </c>
    </row>
    <row r="57" spans="1:16" x14ac:dyDescent="0.35">
      <c r="A57" s="20" t="s">
        <v>19</v>
      </c>
      <c r="B57" s="21">
        <f>SUMIFS(Transactions!$C:$C,Transactions!$G:$G,$A57,Transactions!$A:$A,"&lt;=01/31/2020",Transactions!$A:$A,"&gt;=01/01/2020")</f>
        <v>0</v>
      </c>
      <c r="C57" s="21">
        <f>SUMIFS(Transactions!$C:$C,Transactions!$G:$G,$A57,Transactions!$A:$A,"&lt;=02/29/2020",Transactions!$A:$A,"&gt;=02/01/2020")</f>
        <v>0</v>
      </c>
      <c r="D57" s="21">
        <f>SUMIFS(Transactions!$C:$C,Transactions!$G:$G,$A57,Transactions!$A:$A,"&lt;=03/31/2020",Transactions!$A:$A,"&gt;=03/01/2020")</f>
        <v>0</v>
      </c>
      <c r="E57" s="21">
        <f>SUMIFS(Transactions!$C:$C,Transactions!$G:$G,$A57,Transactions!$A:$A,"&lt;=04/30/2020",Transactions!$A:$A,"&gt;=04/01/2020")</f>
        <v>0</v>
      </c>
      <c r="F57" s="21">
        <f>SUMIFS(Transactions!$C:$C,Transactions!$G:$G,$A57,Transactions!$A:$A,"&lt;=05/31/2020",Transactions!$A:$A,"&gt;=05/01/2020")</f>
        <v>0</v>
      </c>
      <c r="G57" s="21">
        <f>SUMIFS(Transactions!$C:$C,Transactions!$G:$G,$A57,Transactions!$A:$A,"&lt;=06/30/2020",Transactions!$A:$A,"&gt;=06/01/2020")</f>
        <v>0</v>
      </c>
      <c r="H57" s="21">
        <f>SUMIFS(Transactions!$C:$C,Transactions!$G:$G,$A57,Transactions!$A:$A,"&lt;=07/31/2020",Transactions!$A:$A,"&gt;=07/01/2020")</f>
        <v>0</v>
      </c>
      <c r="I57" s="21">
        <f>SUMIFS(Transactions!$C:$C,Transactions!$G:$G,$A57,Transactions!$A:$A,"&lt;=08/31/2020",Transactions!$A:$A,"&gt;=08/01/2020")</f>
        <v>0</v>
      </c>
      <c r="J57" s="21">
        <f>SUMIFS(Transactions!$C:$C,Transactions!$G:$G,$A57,Transactions!$A:$A,"&lt;=09/30/2020",Transactions!$A:$A,"&gt;=09/01/2020")</f>
        <v>0</v>
      </c>
      <c r="K57" s="21">
        <f>SUMIFS(Transactions!$C:$C,Transactions!$G:$G,$A57,Transactions!$A:$A,"&lt;=10/31/2020",Transactions!$A:$A,"&gt;=10/01/2020")</f>
        <v>0</v>
      </c>
      <c r="L57" s="21">
        <f>SUMIFS(Transactions!$C:$C,Transactions!$G:$G,$A57,Transactions!$A:$A,"&lt;=11/30/2020",Transactions!$A:$A,"&gt;=11/01/2020")</f>
        <v>0</v>
      </c>
      <c r="M57" s="21">
        <f>SUMIFS(Transactions!$C:$C,Transactions!$G:$G,$A57,Transactions!$A:$A,"&lt;=12/31/2020",Transactions!$A:$A,"&gt;=12/01/2020")</f>
        <v>0</v>
      </c>
      <c r="N57" s="22">
        <f t="shared" si="4"/>
        <v>0</v>
      </c>
    </row>
    <row r="58" spans="1:16" x14ac:dyDescent="0.35">
      <c r="A58" s="20" t="s">
        <v>65</v>
      </c>
      <c r="B58" s="21">
        <f>SUMIFS(Transactions!$C:$C,Transactions!$G:$G,$A58,Transactions!$A:$A,"&lt;=01/31/2020",Transactions!$A:$A,"&gt;=01/01/2020")</f>
        <v>0</v>
      </c>
      <c r="C58" s="21">
        <f>SUMIFS(Transactions!$C:$C,Transactions!$G:$G,$A58,Transactions!$A:$A,"&lt;=02/29/2020",Transactions!$A:$A,"&gt;=02/01/2020")</f>
        <v>0</v>
      </c>
      <c r="D58" s="21">
        <f>SUMIFS(Transactions!$C:$C,Transactions!$G:$G,$A58,Transactions!$A:$A,"&lt;=03/31/2020",Transactions!$A:$A,"&gt;=03/01/2020")</f>
        <v>0</v>
      </c>
      <c r="E58" s="21">
        <f>SUMIFS(Transactions!$C:$C,Transactions!$G:$G,$A58,Transactions!$A:$A,"&lt;=04/30/2020",Transactions!$A:$A,"&gt;=04/01/2020")</f>
        <v>0</v>
      </c>
      <c r="F58" s="21">
        <f>SUMIFS(Transactions!$C:$C,Transactions!$G:$G,$A58,Transactions!$A:$A,"&lt;=05/31/2020",Transactions!$A:$A,"&gt;=05/01/2020")</f>
        <v>0</v>
      </c>
      <c r="G58" s="21">
        <f>SUMIFS(Transactions!$C:$C,Transactions!$G:$G,$A58,Transactions!$A:$A,"&lt;=06/30/2020",Transactions!$A:$A,"&gt;=06/01/2020")</f>
        <v>0</v>
      </c>
      <c r="H58" s="21">
        <f>SUMIFS(Transactions!$C:$C,Transactions!$G:$G,$A58,Transactions!$A:$A,"&lt;=07/31/2020",Transactions!$A:$A,"&gt;=07/01/2020")</f>
        <v>0</v>
      </c>
      <c r="I58" s="21">
        <f>SUMIFS(Transactions!$C:$C,Transactions!$G:$G,$A58,Transactions!$A:$A,"&lt;=08/31/2020",Transactions!$A:$A,"&gt;=08/01/2020")</f>
        <v>0</v>
      </c>
      <c r="J58" s="21">
        <f>SUMIFS(Transactions!$C:$C,Transactions!$G:$G,$A58,Transactions!$A:$A,"&lt;=09/30/2020",Transactions!$A:$A,"&gt;=09/01/2020")</f>
        <v>0</v>
      </c>
      <c r="K58" s="21">
        <f>SUMIFS(Transactions!$C:$C,Transactions!$G:$G,$A58,Transactions!$A:$A,"&lt;=10/31/2020",Transactions!$A:$A,"&gt;=10/01/2020")</f>
        <v>0</v>
      </c>
      <c r="L58" s="21">
        <f>SUMIFS(Transactions!$C:$C,Transactions!$G:$G,$A58,Transactions!$A:$A,"&lt;=11/30/2020",Transactions!$A:$A,"&gt;=11/01/2020")</f>
        <v>0</v>
      </c>
      <c r="M58" s="21">
        <f>SUMIFS(Transactions!$C:$C,Transactions!$G:$G,$A58,Transactions!$A:$A,"&lt;=12/31/2020",Transactions!$A:$A,"&gt;=12/01/2020")</f>
        <v>0</v>
      </c>
      <c r="N58" s="22">
        <f t="shared" si="4"/>
        <v>0</v>
      </c>
    </row>
    <row r="59" spans="1:16" x14ac:dyDescent="0.35">
      <c r="A59" s="20" t="s">
        <v>35</v>
      </c>
      <c r="B59" s="21">
        <f>SUMIFS(Transactions!$C:$C,Transactions!$G:$G,$A59,Transactions!$A:$A,"&lt;=01/31/2020",Transactions!$A:$A,"&gt;=01/01/2020")</f>
        <v>0</v>
      </c>
      <c r="C59" s="21">
        <f>SUMIFS(Transactions!$C:$C,Transactions!$G:$G,$A59,Transactions!$A:$A,"&lt;=02/29/2020",Transactions!$A:$A,"&gt;=02/01/2020")</f>
        <v>0</v>
      </c>
      <c r="D59" s="21">
        <f>SUMIFS(Transactions!$C:$C,Transactions!$G:$G,$A59,Transactions!$A:$A,"&lt;=03/31/2020",Transactions!$A:$A,"&gt;=03/01/2020")</f>
        <v>0</v>
      </c>
      <c r="E59" s="21">
        <f>SUMIFS(Transactions!$C:$C,Transactions!$G:$G,$A59,Transactions!$A:$A,"&lt;=04/30/2020",Transactions!$A:$A,"&gt;=04/01/2020")</f>
        <v>0</v>
      </c>
      <c r="F59" s="21">
        <f>SUMIFS(Transactions!$C:$C,Transactions!$G:$G,$A59,Transactions!$A:$A,"&lt;=05/31/2020",Transactions!$A:$A,"&gt;=05/01/2020")</f>
        <v>0</v>
      </c>
      <c r="G59" s="21">
        <f>SUMIFS(Transactions!$C:$C,Transactions!$G:$G,$A59,Transactions!$A:$A,"&lt;=06/30/2020",Transactions!$A:$A,"&gt;=06/01/2020")</f>
        <v>0</v>
      </c>
      <c r="H59" s="21">
        <f>SUMIFS(Transactions!$C:$C,Transactions!$G:$G,$A59,Transactions!$A:$A,"&lt;=07/31/2020",Transactions!$A:$A,"&gt;=07/01/2020")</f>
        <v>0</v>
      </c>
      <c r="I59" s="21">
        <f>SUMIFS(Transactions!$C:$C,Transactions!$G:$G,$A59,Transactions!$A:$A,"&lt;=08/31/2020",Transactions!$A:$A,"&gt;=08/01/2020")</f>
        <v>0</v>
      </c>
      <c r="J59" s="21">
        <f>SUMIFS(Transactions!$C:$C,Transactions!$G:$G,$A59,Transactions!$A:$A,"&lt;=09/30/2020",Transactions!$A:$A,"&gt;=09/01/2020")</f>
        <v>0</v>
      </c>
      <c r="K59" s="21">
        <f>SUMIFS(Transactions!$C:$C,Transactions!$G:$G,$A59,Transactions!$A:$A,"&lt;=10/31/2020",Transactions!$A:$A,"&gt;=10/01/2020")</f>
        <v>0</v>
      </c>
      <c r="L59" s="21">
        <f>SUMIFS(Transactions!$C:$C,Transactions!$G:$G,$A59,Transactions!$A:$A,"&lt;=11/30/2020",Transactions!$A:$A,"&gt;=11/01/2020")</f>
        <v>0</v>
      </c>
      <c r="M59" s="21">
        <f>SUMIFS(Transactions!$C:$C,Transactions!$G:$G,$A59,Transactions!$A:$A,"&lt;=12/31/2020",Transactions!$A:$A,"&gt;=12/01/2020")</f>
        <v>0</v>
      </c>
      <c r="N59" s="22">
        <f t="shared" si="4"/>
        <v>0</v>
      </c>
    </row>
    <row r="60" spans="1:16" x14ac:dyDescent="0.35">
      <c r="A60" s="20"/>
      <c r="B60" s="21"/>
      <c r="C60" s="21"/>
      <c r="D60" s="21"/>
      <c r="E60" s="21"/>
      <c r="F60" s="21"/>
      <c r="G60" s="21"/>
      <c r="H60" s="21"/>
      <c r="I60" s="21"/>
      <c r="J60" s="21"/>
      <c r="K60" s="21"/>
      <c r="L60" s="21"/>
      <c r="M60" s="21"/>
      <c r="N60" s="22"/>
      <c r="P60" s="3"/>
    </row>
    <row r="61" spans="1:16" x14ac:dyDescent="0.35">
      <c r="A61" s="23" t="s">
        <v>37</v>
      </c>
      <c r="B61" s="24">
        <f>SUM(B49:B59)</f>
        <v>-747</v>
      </c>
      <c r="C61" s="24">
        <f>SUM(C49:C59)</f>
        <v>0</v>
      </c>
      <c r="D61" s="24">
        <f>SUM(D49:D59)</f>
        <v>0</v>
      </c>
      <c r="E61" s="24">
        <f>SUM(E49:E59)</f>
        <v>0</v>
      </c>
      <c r="F61" s="24">
        <f>SUM(F49:F59)</f>
        <v>0</v>
      </c>
      <c r="G61" s="24">
        <f>SUM(G49:G59)</f>
        <v>0</v>
      </c>
      <c r="H61" s="24">
        <f>SUM(H49:H59)</f>
        <v>0</v>
      </c>
      <c r="I61" s="24">
        <f>SUM(I49:I59)</f>
        <v>0</v>
      </c>
      <c r="J61" s="24">
        <f>SUM(J49:J59)</f>
        <v>0</v>
      </c>
      <c r="K61" s="24">
        <f>SUM(K49:K59)</f>
        <v>0</v>
      </c>
      <c r="L61" s="24">
        <f>SUM(L49:L59)</f>
        <v>0</v>
      </c>
      <c r="M61" s="24">
        <f>SUM(M49:M59)</f>
        <v>0</v>
      </c>
      <c r="N61" s="25">
        <f>SUM(B61:M61)</f>
        <v>-747</v>
      </c>
    </row>
    <row r="62" spans="1:16" x14ac:dyDescent="0.35">
      <c r="A62" s="20"/>
      <c r="B62" s="21"/>
      <c r="C62" s="21"/>
      <c r="D62" s="21"/>
      <c r="E62" s="21"/>
      <c r="F62" s="21"/>
      <c r="G62" s="21"/>
      <c r="H62" s="21"/>
      <c r="I62" s="21"/>
      <c r="J62" s="21"/>
      <c r="K62" s="21"/>
      <c r="L62" s="21"/>
      <c r="M62" s="21"/>
      <c r="N62" s="22"/>
    </row>
    <row r="63" spans="1:16" x14ac:dyDescent="0.35">
      <c r="A63" s="18" t="s">
        <v>67</v>
      </c>
      <c r="B63" s="21"/>
      <c r="C63" s="21"/>
      <c r="D63" s="21"/>
      <c r="E63" s="21"/>
      <c r="F63" s="21"/>
      <c r="G63" s="21"/>
      <c r="H63" s="21"/>
      <c r="I63" s="21"/>
      <c r="J63" s="21"/>
      <c r="K63" s="21"/>
      <c r="L63" s="21"/>
      <c r="M63" s="21"/>
      <c r="N63" s="22"/>
    </row>
    <row r="64" spans="1:16" x14ac:dyDescent="0.35">
      <c r="A64" s="20" t="s">
        <v>52</v>
      </c>
      <c r="B64" s="21">
        <f>SUMIFS(Transactions!$D:$D,Transactions!G:G,A64,Transactions!A:A,"&lt;=01/31/2020",Transactions!A:A,"&gt;=01/01/2020")</f>
        <v>2400</v>
      </c>
      <c r="C64" s="21">
        <f>SUMIFS(Transactions!$D:$D,Transactions!$G:$G,$A64,Transactions!$A:$A,"&lt;=02/29/2020",Transactions!$A:$A,"&gt;=02/01/2020")</f>
        <v>0</v>
      </c>
      <c r="D64" s="21">
        <f>SUMIFS(Transactions!$D:$D,Transactions!$G:$G,$A64,Transactions!$A:$A,"&lt;=03/31/2020",Transactions!$A:$A,"&gt;=03/01/2020")</f>
        <v>0</v>
      </c>
      <c r="E64" s="21">
        <f>SUMIFS(Transactions!$D:$D,Transactions!$G:$G,$A64,Transactions!$A:$A,"&lt;=04/30/2020",Transactions!$A:$A,"&gt;=04/01/2020")</f>
        <v>0</v>
      </c>
      <c r="F64" s="21">
        <f>SUMIFS(Transactions!$D:$D,Transactions!$G:$G,$A64,Transactions!$A:$A,"&lt;=05/31/2020",Transactions!$A:$A,"&gt;=05/01/2020")</f>
        <v>0</v>
      </c>
      <c r="G64" s="21">
        <f>SUMIFS(Transactions!$D:$D,Transactions!$G:$G,$A64,Transactions!$A:$A,"&lt;=06/30/2020",Transactions!$A:$A,"&gt;=06/01/2020")</f>
        <v>0</v>
      </c>
      <c r="H64" s="21">
        <f>SUMIFS(Transactions!$D:$D,Transactions!$G:$G,$A64,Transactions!$A:$A,"&lt;=07/31/2020",Transactions!$A:$A,"&gt;=07/01/2020")</f>
        <v>0</v>
      </c>
      <c r="I64" s="21">
        <f>SUMIFS(Transactions!$D:$D,Transactions!$G:$G,$A64,Transactions!$A:$A,"&lt;=08/31/2020",Transactions!$A:$A,"&gt;=08/01/2020")</f>
        <v>0</v>
      </c>
      <c r="J64" s="21">
        <f>SUMIFS(Transactions!$D:$D,Transactions!$G:$G,$A64,Transactions!$A:$A,"&lt;=09/30/2020",Transactions!$A:$A,"&gt;=09/01/2020")</f>
        <v>0</v>
      </c>
      <c r="K64" s="21">
        <f>SUMIFS(Transactions!$D:$D,Transactions!$G:$G,$A64,Transactions!$A:$A,"&lt;=10/31/2020",Transactions!$A:$A,"&gt;=10/01/2020")</f>
        <v>0</v>
      </c>
      <c r="L64" s="21">
        <f>SUMIFS(Transactions!$D:$D,Transactions!$G:$G,$A64,Transactions!$A:$A,"&lt;=11/30/2020",Transactions!$A:$A,"&gt;=11/01/2020")</f>
        <v>0</v>
      </c>
      <c r="M64" s="21">
        <f>SUMIFS(Transactions!$D:$D,Transactions!$G:$G,$A64,Transactions!$A:$A,"&lt;=12/31/2020",Transactions!$A:$A,"&gt;=12/01/2020")</f>
        <v>0</v>
      </c>
      <c r="N64" s="22">
        <f>SUM(B64:M64)</f>
        <v>2400</v>
      </c>
    </row>
    <row r="65" spans="1:16" x14ac:dyDescent="0.35">
      <c r="A65" s="20" t="s">
        <v>8</v>
      </c>
      <c r="B65" s="21">
        <f>SUMIFS(Transactions!$D:$D,Transactions!G:G,A65,Transactions!A:A,"&lt;=01/31/2020",Transactions!A:A,"&gt;=01/01/2020")</f>
        <v>0</v>
      </c>
      <c r="C65" s="21">
        <f>SUMIFS(Transactions!$D:$D,Transactions!$G:$G,$A65,Transactions!$A:$A,"&lt;=02/29/2020",Transactions!$A:$A,"&gt;=02/01/2020")</f>
        <v>0</v>
      </c>
      <c r="D65" s="21">
        <f>SUMIFS(Transactions!$D:$D,Transactions!$G:$G,$A65,Transactions!$A:$A,"&lt;=03/31/2020",Transactions!$A:$A,"&gt;=03/01/2020")</f>
        <v>0</v>
      </c>
      <c r="E65" s="21">
        <f>SUMIFS(Transactions!$D:$D,Transactions!$G:$G,$A65,Transactions!$A:$A,"&lt;=04/30/2020",Transactions!$A:$A,"&gt;=04/01/2020")</f>
        <v>0</v>
      </c>
      <c r="F65" s="21">
        <f>SUMIFS(Transactions!$D:$D,Transactions!$G:$G,$A65,Transactions!$A:$A,"&lt;=05/31/2020",Transactions!$A:$A,"&gt;=05/01/2020")</f>
        <v>0</v>
      </c>
      <c r="G65" s="21">
        <f>SUMIFS(Transactions!$D:$D,Transactions!$G:$G,$A65,Transactions!$A:$A,"&lt;=06/30/2020",Transactions!$A:$A,"&gt;=06/01/2020")</f>
        <v>0</v>
      </c>
      <c r="H65" s="21">
        <f>SUMIFS(Transactions!$D:$D,Transactions!$G:$G,$A65,Transactions!$A:$A,"&lt;=07/31/2020",Transactions!$A:$A,"&gt;=07/01/2020")</f>
        <v>0</v>
      </c>
      <c r="I65" s="21">
        <f>SUMIFS(Transactions!$D:$D,Transactions!$G:$G,$A65,Transactions!$A:$A,"&lt;=08/31/2020",Transactions!$A:$A,"&gt;=08/01/2020")</f>
        <v>0</v>
      </c>
      <c r="J65" s="21">
        <f>SUMIFS(Transactions!$D:$D,Transactions!$G:$G,$A65,Transactions!$A:$A,"&lt;=09/30/2020",Transactions!$A:$A,"&gt;=09/01/2020")</f>
        <v>0</v>
      </c>
      <c r="K65" s="21">
        <f>SUMIFS(Transactions!$D:$D,Transactions!$G:$G,$A65,Transactions!$A:$A,"&lt;=10/31/2020",Transactions!$A:$A,"&gt;=10/01/2020")</f>
        <v>0</v>
      </c>
      <c r="L65" s="21">
        <f>SUMIFS(Transactions!$D:$D,Transactions!$G:$G,$A65,Transactions!$A:$A,"&lt;=11/30/2020",Transactions!$A:$A,"&gt;=11/01/2020")</f>
        <v>0</v>
      </c>
      <c r="M65" s="21">
        <f>SUMIFS(Transactions!$D:$D,Transactions!$G:$G,$A65,Transactions!$A:$A,"&lt;=12/31/2020",Transactions!$A:$A,"&gt;=12/01/2020")</f>
        <v>0</v>
      </c>
      <c r="N65" s="22">
        <f>SUM(B65:M65)</f>
        <v>0</v>
      </c>
    </row>
    <row r="66" spans="1:16" x14ac:dyDescent="0.35">
      <c r="A66" s="20" t="s">
        <v>14</v>
      </c>
      <c r="B66" s="21">
        <f>SUMIFS(Transactions!$D:$D,Transactions!G:G,A66,Transactions!A:A,"&lt;=01/31/2020",Transactions!A:A,"&gt;=01/01/2020")</f>
        <v>0</v>
      </c>
      <c r="C66" s="21">
        <f>SUMIFS(Transactions!$D:$D,Transactions!$G:$G,$A66,Transactions!$A:$A,"&lt;=02/29/2020",Transactions!$A:$A,"&gt;=02/01/2020")</f>
        <v>0</v>
      </c>
      <c r="D66" s="21">
        <f>SUMIFS(Transactions!$D:$D,Transactions!$G:$G,$A66,Transactions!$A:$A,"&lt;=03/31/2020",Transactions!$A:$A,"&gt;=03/01/2020")</f>
        <v>0</v>
      </c>
      <c r="E66" s="21">
        <f>SUMIFS(Transactions!$D:$D,Transactions!$G:$G,$A66,Transactions!$A:$A,"&lt;=04/30/2020",Transactions!$A:$A,"&gt;=04/01/2020")</f>
        <v>0</v>
      </c>
      <c r="F66" s="21">
        <f>SUMIFS(Transactions!$D:$D,Transactions!$G:$G,$A66,Transactions!$A:$A,"&lt;=05/31/2020",Transactions!$A:$A,"&gt;=05/01/2020")</f>
        <v>0</v>
      </c>
      <c r="G66" s="21">
        <f>SUMIFS(Transactions!$D:$D,Transactions!$G:$G,$A66,Transactions!$A:$A,"&lt;=06/30/2020",Transactions!$A:$A,"&gt;=06/01/2020")</f>
        <v>0</v>
      </c>
      <c r="H66" s="21">
        <f>SUMIFS(Transactions!$D:$D,Transactions!$G:$G,$A66,Transactions!$A:$A,"&lt;=07/31/2020",Transactions!$A:$A,"&gt;=07/01/2020")</f>
        <v>0</v>
      </c>
      <c r="I66" s="21">
        <f>SUMIFS(Transactions!$D:$D,Transactions!$G:$G,$A66,Transactions!$A:$A,"&lt;=08/31/2020",Transactions!$A:$A,"&gt;=08/01/2020")</f>
        <v>0</v>
      </c>
      <c r="J66" s="21">
        <f>SUMIFS(Transactions!$D:$D,Transactions!$G:$G,$A66,Transactions!$A:$A,"&lt;=09/30/2020",Transactions!$A:$A,"&gt;=09/01/2020")</f>
        <v>0</v>
      </c>
      <c r="K66" s="21">
        <f>SUMIFS(Transactions!$D:$D,Transactions!$G:$G,$A66,Transactions!$A:$A,"&lt;=10/31/2020",Transactions!$A:$A,"&gt;=10/01/2020")</f>
        <v>0</v>
      </c>
      <c r="L66" s="21">
        <f>SUMIFS(Transactions!$D:$D,Transactions!$G:$G,$A66,Transactions!$A:$A,"&lt;=11/30/2020",Transactions!$A:$A,"&gt;=11/01/2020")</f>
        <v>0</v>
      </c>
      <c r="M66" s="21">
        <f>SUMIFS(Transactions!$D:$D,Transactions!$G:$G,$A66,Transactions!$A:$A,"&lt;=12/31/2020",Transactions!$A:$A,"&gt;=12/01/2020")</f>
        <v>0</v>
      </c>
      <c r="N66" s="22">
        <f>SUM(B66:M66)</f>
        <v>0</v>
      </c>
    </row>
    <row r="67" spans="1:16" x14ac:dyDescent="0.35">
      <c r="A67" s="20" t="s">
        <v>15</v>
      </c>
      <c r="B67" s="21">
        <f>SUMIFS(Transactions!$D:$D,Transactions!G:G,A67,Transactions!A:A,"&lt;=01/31/2020",Transactions!A:A,"&gt;=01/01/2020")</f>
        <v>0</v>
      </c>
      <c r="C67" s="21">
        <f>SUMIFS(Transactions!$D:$D,Transactions!$G:$G,$A67,Transactions!$A:$A,"&lt;=02/29/2020",Transactions!$A:$A,"&gt;=02/01/2020")</f>
        <v>0</v>
      </c>
      <c r="D67" s="21">
        <f>SUMIFS(Transactions!$D:$D,Transactions!$G:$G,$A67,Transactions!$A:$A,"&lt;=03/31/2020",Transactions!$A:$A,"&gt;=03/01/2020")</f>
        <v>0</v>
      </c>
      <c r="E67" s="21">
        <f>SUMIFS(Transactions!$D:$D,Transactions!$G:$G,$A67,Transactions!$A:$A,"&lt;=04/30/2020",Transactions!$A:$A,"&gt;=04/01/2020")</f>
        <v>0</v>
      </c>
      <c r="F67" s="21">
        <f>SUMIFS(Transactions!$D:$D,Transactions!$G:$G,$A67,Transactions!$A:$A,"&lt;=05/31/2020",Transactions!$A:$A,"&gt;=05/01/2020")</f>
        <v>0</v>
      </c>
      <c r="G67" s="21">
        <f>SUMIFS(Transactions!$D:$D,Transactions!$G:$G,$A67,Transactions!$A:$A,"&lt;=06/30/2020",Transactions!$A:$A,"&gt;=06/01/2020")</f>
        <v>0</v>
      </c>
      <c r="H67" s="21">
        <f>SUMIFS(Transactions!$D:$D,Transactions!$G:$G,$A67,Transactions!$A:$A,"&lt;=07/31/2020",Transactions!$A:$A,"&gt;=07/01/2020")</f>
        <v>0</v>
      </c>
      <c r="I67" s="21">
        <f>SUMIFS(Transactions!$D:$D,Transactions!$G:$G,$A67,Transactions!$A:$A,"&lt;=08/31/2020",Transactions!$A:$A,"&gt;=08/01/2020")</f>
        <v>0</v>
      </c>
      <c r="J67" s="21">
        <f>SUMIFS(Transactions!$D:$D,Transactions!$G:$G,$A67,Transactions!$A:$A,"&lt;=09/30/2020",Transactions!$A:$A,"&gt;=09/01/2020")</f>
        <v>0</v>
      </c>
      <c r="K67" s="21">
        <f>SUMIFS(Transactions!$D:$D,Transactions!$G:$G,$A67,Transactions!$A:$A,"&lt;=10/31/2020",Transactions!$A:$A,"&gt;=10/01/2020")</f>
        <v>0</v>
      </c>
      <c r="L67" s="21">
        <f>SUMIFS(Transactions!$D:$D,Transactions!$G:$G,$A67,Transactions!$A:$A,"&lt;=11/30/2020",Transactions!$A:$A,"&gt;=11/01/2020")</f>
        <v>0</v>
      </c>
      <c r="M67" s="21">
        <f>SUMIFS(Transactions!$D:$D,Transactions!$G:$G,$A67,Transactions!$A:$A,"&lt;=12/31/2020",Transactions!$A:$A,"&gt;=12/01/2020")</f>
        <v>0</v>
      </c>
      <c r="N67" s="22">
        <f t="shared" ref="N67:N74" si="5">SUM(B67:M67)</f>
        <v>0</v>
      </c>
    </row>
    <row r="68" spans="1:16" x14ac:dyDescent="0.35">
      <c r="A68" s="20" t="s">
        <v>7</v>
      </c>
      <c r="B68" s="21">
        <f>SUMIFS(Transactions!$D:$D,Transactions!G:G,A68,Transactions!A:A,"&lt;=01/31/2020",Transactions!A:A,"&gt;=01/01/2020")</f>
        <v>0</v>
      </c>
      <c r="C68" s="21">
        <f>SUMIFS(Transactions!$D:$D,Transactions!$G:$G,$A68,Transactions!$A:$A,"&lt;=02/29/2020",Transactions!$A:$A,"&gt;=02/01/2020")</f>
        <v>0</v>
      </c>
      <c r="D68" s="21">
        <f>SUMIFS(Transactions!$D:$D,Transactions!$G:$G,$A68,Transactions!$A:$A,"&lt;=03/31/2020",Transactions!$A:$A,"&gt;=03/01/2020")</f>
        <v>0</v>
      </c>
      <c r="E68" s="21">
        <f>SUMIFS(Transactions!$D:$D,Transactions!$G:$G,$A68,Transactions!$A:$A,"&lt;=04/30/2020",Transactions!$A:$A,"&gt;=04/01/2020")</f>
        <v>0</v>
      </c>
      <c r="F68" s="21">
        <f>SUMIFS(Transactions!$D:$D,Transactions!$G:$G,$A68,Transactions!$A:$A,"&lt;=05/31/2020",Transactions!$A:$A,"&gt;=05/01/2020")</f>
        <v>0</v>
      </c>
      <c r="G68" s="21">
        <f>SUMIFS(Transactions!$D:$D,Transactions!$G:$G,$A68,Transactions!$A:$A,"&lt;=06/30/2020",Transactions!$A:$A,"&gt;=06/01/2020")</f>
        <v>0</v>
      </c>
      <c r="H68" s="21">
        <f>SUMIFS(Transactions!$D:$D,Transactions!$G:$G,$A68,Transactions!$A:$A,"&lt;=07/31/2020",Transactions!$A:$A,"&gt;=07/01/2020")</f>
        <v>0</v>
      </c>
      <c r="I68" s="21">
        <f>SUMIFS(Transactions!$D:$D,Transactions!$G:$G,$A68,Transactions!$A:$A,"&lt;=08/31/2020",Transactions!$A:$A,"&gt;=08/01/2020")</f>
        <v>0</v>
      </c>
      <c r="J68" s="21">
        <f>SUMIFS(Transactions!$D:$D,Transactions!$G:$G,$A68,Transactions!$A:$A,"&lt;=09/30/2020",Transactions!$A:$A,"&gt;=09/01/2020")</f>
        <v>0</v>
      </c>
      <c r="K68" s="21">
        <f>SUMIFS(Transactions!$D:$D,Transactions!$G:$G,$A68,Transactions!$A:$A,"&lt;=10/31/2020",Transactions!$A:$A,"&gt;=10/01/2020")</f>
        <v>0</v>
      </c>
      <c r="L68" s="21">
        <f>SUMIFS(Transactions!$D:$D,Transactions!$G:$G,$A68,Transactions!$A:$A,"&lt;=11/30/2020",Transactions!$A:$A,"&gt;=11/01/2020")</f>
        <v>0</v>
      </c>
      <c r="M68" s="21">
        <f>SUMIFS(Transactions!$D:$D,Transactions!$G:$G,$A68,Transactions!$A:$A,"&lt;=12/31/2020",Transactions!$A:$A,"&gt;=12/01/2020")</f>
        <v>0</v>
      </c>
      <c r="N68" s="22">
        <f t="shared" si="5"/>
        <v>0</v>
      </c>
    </row>
    <row r="69" spans="1:16" x14ac:dyDescent="0.35">
      <c r="A69" s="20" t="s">
        <v>9</v>
      </c>
      <c r="B69" s="21">
        <f>SUMIFS(Transactions!$D:$D,Transactions!G:G,A69,Transactions!A:A,"&lt;=01/31/2020",Transactions!A:A,"&gt;=01/01/2020")</f>
        <v>0</v>
      </c>
      <c r="C69" s="21">
        <f>SUMIFS(Transactions!$D:$D,Transactions!$G:$G,$A69,Transactions!$A:$A,"&lt;=02/29/2020",Transactions!$A:$A,"&gt;=02/01/2020")</f>
        <v>0</v>
      </c>
      <c r="D69" s="21">
        <f>SUMIFS(Transactions!$D:$D,Transactions!$G:$G,$A69,Transactions!$A:$A,"&lt;=03/31/2020",Transactions!$A:$A,"&gt;=03/01/2020")</f>
        <v>0</v>
      </c>
      <c r="E69" s="21">
        <f>SUMIFS(Transactions!$D:$D,Transactions!$G:$G,$A69,Transactions!$A:$A,"&lt;=04/30/2020",Transactions!$A:$A,"&gt;=04/01/2020")</f>
        <v>0</v>
      </c>
      <c r="F69" s="21">
        <f>SUMIFS(Transactions!$D:$D,Transactions!$G:$G,$A69,Transactions!$A:$A,"&lt;=05/31/2020",Transactions!$A:$A,"&gt;=05/01/2020")</f>
        <v>0</v>
      </c>
      <c r="G69" s="21">
        <f>SUMIFS(Transactions!$D:$D,Transactions!$G:$G,$A69,Transactions!$A:$A,"&lt;=06/30/2020",Transactions!$A:$A,"&gt;=06/01/2020")</f>
        <v>0</v>
      </c>
      <c r="H69" s="21">
        <f>SUMIFS(Transactions!$D:$D,Transactions!$G:$G,$A69,Transactions!$A:$A,"&lt;=07/31/2020",Transactions!$A:$A,"&gt;=07/01/2020")</f>
        <v>0</v>
      </c>
      <c r="I69" s="21">
        <f>SUMIFS(Transactions!$D:$D,Transactions!$G:$G,$A69,Transactions!$A:$A,"&lt;=08/31/2020",Transactions!$A:$A,"&gt;=08/01/2020")</f>
        <v>0</v>
      </c>
      <c r="J69" s="21">
        <f>SUMIFS(Transactions!$D:$D,Transactions!$G:$G,$A69,Transactions!$A:$A,"&lt;=09/30/2020",Transactions!$A:$A,"&gt;=09/01/2020")</f>
        <v>0</v>
      </c>
      <c r="K69" s="21">
        <f>SUMIFS(Transactions!$D:$D,Transactions!$G:$G,$A69,Transactions!$A:$A,"&lt;=10/31/2020",Transactions!$A:$A,"&gt;=10/01/2020")</f>
        <v>0</v>
      </c>
      <c r="L69" s="21">
        <f>SUMIFS(Transactions!$D:$D,Transactions!$G:$G,$A69,Transactions!$A:$A,"&lt;=11/30/2020",Transactions!$A:$A,"&gt;=11/01/2020")</f>
        <v>0</v>
      </c>
      <c r="M69" s="21">
        <f>SUMIFS(Transactions!$D:$D,Transactions!$G:$G,$A69,Transactions!$A:$A,"&lt;=12/31/2020",Transactions!$A:$A,"&gt;=12/01/2020")</f>
        <v>0</v>
      </c>
      <c r="N69" s="22">
        <f t="shared" si="5"/>
        <v>0</v>
      </c>
    </row>
    <row r="70" spans="1:16" x14ac:dyDescent="0.35">
      <c r="A70" s="20" t="s">
        <v>16</v>
      </c>
      <c r="B70" s="21">
        <f>SUMIFS(Transactions!$D:$D,Transactions!G:G,A70,Transactions!A:A,"&lt;=01/31/2020",Transactions!A:A,"&gt;=01/01/2020")</f>
        <v>0</v>
      </c>
      <c r="C70" s="21">
        <f>SUMIFS(Transactions!$D:$D,Transactions!$G:$G,$A70,Transactions!$A:$A,"&lt;=02/29/2020",Transactions!$A:$A,"&gt;=02/01/2020")</f>
        <v>0</v>
      </c>
      <c r="D70" s="21">
        <f>SUMIFS(Transactions!$D:$D,Transactions!$G:$G,$A70,Transactions!$A:$A,"&lt;=03/31/2020",Transactions!$A:$A,"&gt;=03/01/2020")</f>
        <v>0</v>
      </c>
      <c r="E70" s="21">
        <f>SUMIFS(Transactions!$D:$D,Transactions!$G:$G,$A70,Transactions!$A:$A,"&lt;=04/30/2020",Transactions!$A:$A,"&gt;=04/01/2020")</f>
        <v>0</v>
      </c>
      <c r="F70" s="21">
        <f>SUMIFS(Transactions!$D:$D,Transactions!$G:$G,$A70,Transactions!$A:$A,"&lt;=05/31/2020",Transactions!$A:$A,"&gt;=05/01/2020")</f>
        <v>0</v>
      </c>
      <c r="G70" s="21">
        <f>SUMIFS(Transactions!$D:$D,Transactions!$G:$G,$A70,Transactions!$A:$A,"&lt;=06/30/2020",Transactions!$A:$A,"&gt;=06/01/2020")</f>
        <v>0</v>
      </c>
      <c r="H70" s="21">
        <f>SUMIFS(Transactions!$D:$D,Transactions!$G:$G,$A70,Transactions!$A:$A,"&lt;=07/31/2020",Transactions!$A:$A,"&gt;=07/01/2020")</f>
        <v>0</v>
      </c>
      <c r="I70" s="21">
        <f>SUMIFS(Transactions!$D:$D,Transactions!$G:$G,$A70,Transactions!$A:$A,"&lt;=08/31/2020",Transactions!$A:$A,"&gt;=08/01/2020")</f>
        <v>0</v>
      </c>
      <c r="J70" s="21">
        <f>SUMIFS(Transactions!$D:$D,Transactions!$G:$G,$A70,Transactions!$A:$A,"&lt;=09/30/2020",Transactions!$A:$A,"&gt;=09/01/2020")</f>
        <v>0</v>
      </c>
      <c r="K70" s="21">
        <f>SUMIFS(Transactions!$D:$D,Transactions!$G:$G,$A70,Transactions!$A:$A,"&lt;=10/31/2020",Transactions!$A:$A,"&gt;=10/01/2020")</f>
        <v>0</v>
      </c>
      <c r="L70" s="21">
        <f>SUMIFS(Transactions!$D:$D,Transactions!$G:$G,$A70,Transactions!$A:$A,"&lt;=11/30/2020",Transactions!$A:$A,"&gt;=11/01/2020")</f>
        <v>0</v>
      </c>
      <c r="M70" s="21">
        <f>SUMIFS(Transactions!$D:$D,Transactions!$G:$G,$A70,Transactions!$A:$A,"&lt;=12/31/2020",Transactions!$A:$A,"&gt;=12/01/2020")</f>
        <v>0</v>
      </c>
      <c r="N70" s="22">
        <f t="shared" si="5"/>
        <v>0</v>
      </c>
    </row>
    <row r="71" spans="1:16" x14ac:dyDescent="0.35">
      <c r="A71" s="20" t="s">
        <v>75</v>
      </c>
      <c r="B71" s="21">
        <f>SUMIFS(Transactions!$D:$D,Transactions!G:G,A71,Transactions!A:A,"&lt;=01/31/2020",Transactions!A:A,"&gt;=01/01/2020")</f>
        <v>0</v>
      </c>
      <c r="C71" s="21">
        <f>SUMIFS(Transactions!$D:$D,Transactions!$G:$G,$A71,Transactions!$A:$A,"&lt;=02/29/2020",Transactions!$A:$A,"&gt;=02/01/2020")</f>
        <v>0</v>
      </c>
      <c r="D71" s="21">
        <f>SUMIFS(Transactions!$D:$D,Transactions!$G:$G,$A71,Transactions!$A:$A,"&lt;=03/31/2020",Transactions!$A:$A,"&gt;=03/01/2020")</f>
        <v>0</v>
      </c>
      <c r="E71" s="21">
        <f>SUMIFS(Transactions!$D:$D,Transactions!$G:$G,$A71,Transactions!$A:$A,"&lt;=04/30/2020",Transactions!$A:$A,"&gt;=04/01/2020")</f>
        <v>0</v>
      </c>
      <c r="F71" s="21">
        <f>SUMIFS(Transactions!$D:$D,Transactions!$G:$G,$A71,Transactions!$A:$A,"&lt;=05/31/2020",Transactions!$A:$A,"&gt;=05/01/2020")</f>
        <v>0</v>
      </c>
      <c r="G71" s="21">
        <f>SUMIFS(Transactions!$D:$D,Transactions!$G:$G,$A71,Transactions!$A:$A,"&lt;=06/30/2020",Transactions!$A:$A,"&gt;=06/01/2020")</f>
        <v>0</v>
      </c>
      <c r="H71" s="21">
        <f>SUMIFS(Transactions!$D:$D,Transactions!$G:$G,$A71,Transactions!$A:$A,"&lt;=07/31/2020",Transactions!$A:$A,"&gt;=07/01/2020")</f>
        <v>0</v>
      </c>
      <c r="I71" s="21">
        <f>SUMIFS(Transactions!$D:$D,Transactions!$G:$G,$A71,Transactions!$A:$A,"&lt;=08/31/2020",Transactions!$A:$A,"&gt;=08/01/2020")</f>
        <v>0</v>
      </c>
      <c r="J71" s="21">
        <f>SUMIFS(Transactions!$D:$D,Transactions!$G:$G,$A71,Transactions!$A:$A,"&lt;=09/30/2020",Transactions!$A:$A,"&gt;=09/01/2020")</f>
        <v>0</v>
      </c>
      <c r="K71" s="21">
        <f>SUMIFS(Transactions!$D:$D,Transactions!$G:$G,$A71,Transactions!$A:$A,"&lt;=10/31/2020",Transactions!$A:$A,"&gt;=10/01/2020")</f>
        <v>0</v>
      </c>
      <c r="L71" s="21">
        <f>SUMIFS(Transactions!$D:$D,Transactions!$G:$G,$A71,Transactions!$A:$A,"&lt;=11/30/2020",Transactions!$A:$A,"&gt;=11/01/2020")</f>
        <v>0</v>
      </c>
      <c r="M71" s="21">
        <f>SUMIFS(Transactions!$D:$D,Transactions!$G:$G,$A71,Transactions!$A:$A,"&lt;=12/31/2020",Transactions!$A:$A,"&gt;=12/01/2020")</f>
        <v>0</v>
      </c>
      <c r="N71" s="22">
        <f t="shared" si="5"/>
        <v>0</v>
      </c>
    </row>
    <row r="72" spans="1:16" x14ac:dyDescent="0.35">
      <c r="A72" s="20" t="s">
        <v>17</v>
      </c>
      <c r="B72" s="21">
        <f>SUMIFS(Transactions!$D:$D,Transactions!G:G,A72,Transactions!A:A,"&lt;=01/31/2020",Transactions!A:A,"&gt;=01/01/2020")</f>
        <v>0</v>
      </c>
      <c r="C72" s="21">
        <f>SUMIFS(Transactions!$D:$D,Transactions!$G:$G,$A72,Transactions!$A:$A,"&lt;=02/29/2020",Transactions!$A:$A,"&gt;=02/01/2020")</f>
        <v>0</v>
      </c>
      <c r="D72" s="21">
        <f>SUMIFS(Transactions!$D:$D,Transactions!$G:$G,$A72,Transactions!$A:$A,"&lt;=03/31/2020",Transactions!$A:$A,"&gt;=03/01/2020")</f>
        <v>0</v>
      </c>
      <c r="E72" s="21">
        <f>SUMIFS(Transactions!$D:$D,Transactions!$G:$G,$A72,Transactions!$A:$A,"&lt;=04/30/2020",Transactions!$A:$A,"&gt;=04/01/2020")</f>
        <v>0</v>
      </c>
      <c r="F72" s="21">
        <f>SUMIFS(Transactions!$D:$D,Transactions!$G:$G,$A72,Transactions!$A:$A,"&lt;=05/31/2020",Transactions!$A:$A,"&gt;=05/01/2020")</f>
        <v>0</v>
      </c>
      <c r="G72" s="21">
        <f>SUMIFS(Transactions!$D:$D,Transactions!$G:$G,$A72,Transactions!$A:$A,"&lt;=06/30/2020",Transactions!$A:$A,"&gt;=06/01/2020")</f>
        <v>0</v>
      </c>
      <c r="H72" s="21">
        <f>SUMIFS(Transactions!$D:$D,Transactions!$G:$G,$A72,Transactions!$A:$A,"&lt;=07/31/2020",Transactions!$A:$A,"&gt;=07/01/2020")</f>
        <v>0</v>
      </c>
      <c r="I72" s="21">
        <f>SUMIFS(Transactions!$D:$D,Transactions!$G:$G,$A72,Transactions!$A:$A,"&lt;=08/31/2020",Transactions!$A:$A,"&gt;=08/01/2020")</f>
        <v>0</v>
      </c>
      <c r="J72" s="21">
        <f>SUMIFS(Transactions!$D:$D,Transactions!$G:$G,$A72,Transactions!$A:$A,"&lt;=09/30/2020",Transactions!$A:$A,"&gt;=09/01/2020")</f>
        <v>0</v>
      </c>
      <c r="K72" s="21">
        <f>SUMIFS(Transactions!$D:$D,Transactions!$G:$G,$A72,Transactions!$A:$A,"&lt;=10/31/2020",Transactions!$A:$A,"&gt;=10/01/2020")</f>
        <v>0</v>
      </c>
      <c r="L72" s="21">
        <f>SUMIFS(Transactions!$D:$D,Transactions!$G:$G,$A72,Transactions!$A:$A,"&lt;=11/30/2020",Transactions!$A:$A,"&gt;=11/01/2020")</f>
        <v>0</v>
      </c>
      <c r="M72" s="21">
        <f>SUMIFS(Transactions!$D:$D,Transactions!$G:$G,$A72,Transactions!$A:$A,"&lt;=12/31/2020",Transactions!$A:$A,"&gt;=12/01/2020")</f>
        <v>0</v>
      </c>
      <c r="N72" s="22">
        <f t="shared" si="5"/>
        <v>0</v>
      </c>
    </row>
    <row r="73" spans="1:16" x14ac:dyDescent="0.35">
      <c r="A73" s="20" t="s">
        <v>18</v>
      </c>
      <c r="B73" s="21">
        <f>SUMIFS(Transactions!$D:$D,Transactions!G:G,A73,Transactions!A:A,"&lt;=01/31/2020",Transactions!A:A,"&gt;=01/01/2020")</f>
        <v>0</v>
      </c>
      <c r="C73" s="21">
        <f>SUMIFS(Transactions!$D:$D,Transactions!$G:$G,$A73,Transactions!$A:$A,"&lt;=02/29/2020",Transactions!$A:$A,"&gt;=02/01/2020")</f>
        <v>0</v>
      </c>
      <c r="D73" s="21">
        <f>SUMIFS(Transactions!$D:$D,Transactions!$G:$G,$A73,Transactions!$A:$A,"&lt;=03/31/2020",Transactions!$A:$A,"&gt;=03/01/2020")</f>
        <v>0</v>
      </c>
      <c r="E73" s="21">
        <f>SUMIFS(Transactions!$D:$D,Transactions!$G:$G,$A73,Transactions!$A:$A,"&lt;=04/30/2020",Transactions!$A:$A,"&gt;=04/01/2020")</f>
        <v>0</v>
      </c>
      <c r="F73" s="21">
        <f>SUMIFS(Transactions!$D:$D,Transactions!$G:$G,$A73,Transactions!$A:$A,"&lt;=05/31/2020",Transactions!$A:$A,"&gt;=05/01/2020")</f>
        <v>0</v>
      </c>
      <c r="G73" s="21">
        <f>SUMIFS(Transactions!$D:$D,Transactions!$G:$G,$A73,Transactions!$A:$A,"&lt;=06/30/2020",Transactions!$A:$A,"&gt;=06/01/2020")</f>
        <v>0</v>
      </c>
      <c r="H73" s="21">
        <f>SUMIFS(Transactions!$D:$D,Transactions!$G:$G,$A73,Transactions!$A:$A,"&lt;=07/31/2020",Transactions!$A:$A,"&gt;=07/01/2020")</f>
        <v>0</v>
      </c>
      <c r="I73" s="21">
        <f>SUMIFS(Transactions!$D:$D,Transactions!$G:$G,$A73,Transactions!$A:$A,"&lt;=08/31/2020",Transactions!$A:$A,"&gt;=08/01/2020")</f>
        <v>0</v>
      </c>
      <c r="J73" s="21">
        <f>SUMIFS(Transactions!$D:$D,Transactions!$G:$G,$A73,Transactions!$A:$A,"&lt;=09/30/2020",Transactions!$A:$A,"&gt;=09/01/2020")</f>
        <v>0</v>
      </c>
      <c r="K73" s="21">
        <f>SUMIFS(Transactions!$D:$D,Transactions!$G:$G,$A73,Transactions!$A:$A,"&lt;=10/31/2020",Transactions!$A:$A,"&gt;=10/01/2020")</f>
        <v>0</v>
      </c>
      <c r="L73" s="21">
        <f>SUMIFS(Transactions!$D:$D,Transactions!$G:$G,$A73,Transactions!$A:$A,"&lt;=11/30/2020",Transactions!$A:$A,"&gt;=11/01/2020")</f>
        <v>0</v>
      </c>
      <c r="M73" s="21">
        <f>SUMIFS(Transactions!$D:$D,Transactions!$G:$G,$A73,Transactions!$A:$A,"&lt;=12/31/2020",Transactions!$A:$A,"&gt;=12/01/2020")</f>
        <v>0</v>
      </c>
      <c r="N73" s="22">
        <f t="shared" si="5"/>
        <v>0</v>
      </c>
    </row>
    <row r="74" spans="1:16" x14ac:dyDescent="0.35">
      <c r="A74" s="20" t="s">
        <v>19</v>
      </c>
      <c r="B74" s="21">
        <f>SUMIFS(Transactions!$D:$D,Transactions!G:G,A74,Transactions!A:A,"&lt;=01/31/2020",Transactions!A:A,"&gt;=01/01/2020")</f>
        <v>0</v>
      </c>
      <c r="C74" s="21">
        <f>SUMIFS(Transactions!$D:$D,Transactions!$G:$G,$A74,Transactions!$A:$A,"&lt;=02/29/2020",Transactions!$A:$A,"&gt;=02/01/2020")</f>
        <v>0</v>
      </c>
      <c r="D74" s="21">
        <f>SUMIFS(Transactions!$D:$D,Transactions!$G:$G,$A74,Transactions!$A:$A,"&lt;=03/31/2020",Transactions!$A:$A,"&gt;=03/01/2020")</f>
        <v>0</v>
      </c>
      <c r="E74" s="21">
        <f>SUMIFS(Transactions!$D:$D,Transactions!$G:$G,$A74,Transactions!$A:$A,"&lt;=04/30/2020",Transactions!$A:$A,"&gt;=04/01/2020")</f>
        <v>0</v>
      </c>
      <c r="F74" s="21">
        <f>SUMIFS(Transactions!$D:$D,Transactions!$G:$G,$A74,Transactions!$A:$A,"&lt;=05/31/2020",Transactions!$A:$A,"&gt;=05/01/2020")</f>
        <v>0</v>
      </c>
      <c r="G74" s="21">
        <f>SUMIFS(Transactions!$D:$D,Transactions!$G:$G,$A74,Transactions!$A:$A,"&lt;=06/30/2020",Transactions!$A:$A,"&gt;=06/01/2020")</f>
        <v>0</v>
      </c>
      <c r="H74" s="21">
        <f>SUMIFS(Transactions!$D:$D,Transactions!$G:$G,$A74,Transactions!$A:$A,"&lt;=07/31/2020",Transactions!$A:$A,"&gt;=07/01/2020")</f>
        <v>0</v>
      </c>
      <c r="I74" s="21">
        <f>SUMIFS(Transactions!$D:$D,Transactions!$G:$G,$A74,Transactions!$A:$A,"&lt;=08/31/2020",Transactions!$A:$A,"&gt;=08/01/2020")</f>
        <v>0</v>
      </c>
      <c r="J74" s="21">
        <f>SUMIFS(Transactions!$D:$D,Transactions!$G:$G,$A74,Transactions!$A:$A,"&lt;=09/30/2020",Transactions!$A:$A,"&gt;=09/01/2020")</f>
        <v>0</v>
      </c>
      <c r="K74" s="21">
        <f>SUMIFS(Transactions!$D:$D,Transactions!$G:$G,$A74,Transactions!$A:$A,"&lt;=10/31/2020",Transactions!$A:$A,"&gt;=10/01/2020")</f>
        <v>0</v>
      </c>
      <c r="L74" s="21">
        <f>SUMIFS(Transactions!$D:$D,Transactions!$G:$G,$A74,Transactions!$A:$A,"&lt;=11/30/2020",Transactions!$A:$A,"&gt;=11/01/2020")</f>
        <v>0</v>
      </c>
      <c r="M74" s="21">
        <f>SUMIFS(Transactions!$D:$D,Transactions!$G:$G,$A74,Transactions!$A:$A,"&lt;=12/31/2020",Transactions!$A:$A,"&gt;=12/01/2020")</f>
        <v>0</v>
      </c>
      <c r="N74" s="22">
        <f t="shared" si="5"/>
        <v>0</v>
      </c>
    </row>
    <row r="75" spans="1:16" x14ac:dyDescent="0.35">
      <c r="A75" s="20" t="s">
        <v>65</v>
      </c>
      <c r="B75" s="21">
        <f>SUMIFS(Transactions!$D:$D,Transactions!G:G,A75,Transactions!A:A,"&lt;=01/31/2020",Transactions!A:A,"&gt;=01/01/2020")</f>
        <v>0</v>
      </c>
      <c r="C75" s="21">
        <f>SUMIFS(Transactions!$D:$D,Transactions!$G:$G,$A75,Transactions!$A:$A,"&lt;=02/29/2020",Transactions!$A:$A,"&gt;=02/01/2020")</f>
        <v>0</v>
      </c>
      <c r="D75" s="21">
        <f>SUMIFS(Transactions!$D:$D,Transactions!$G:$G,$A75,Transactions!$A:$A,"&lt;=03/31/2020",Transactions!$A:$A,"&gt;=03/01/2020")</f>
        <v>0</v>
      </c>
      <c r="E75" s="21">
        <f>SUMIFS(Transactions!$D:$D,Transactions!$G:$G,$A75,Transactions!$A:$A,"&lt;=04/30/2020",Transactions!$A:$A,"&gt;=04/01/2020")</f>
        <v>0</v>
      </c>
      <c r="F75" s="21">
        <f>SUMIFS(Transactions!$D:$D,Transactions!$G:$G,$A75,Transactions!$A:$A,"&lt;=05/31/2020",Transactions!$A:$A,"&gt;=05/01/2020")</f>
        <v>0</v>
      </c>
      <c r="G75" s="21">
        <f>SUMIFS(Transactions!$D:$D,Transactions!$G:$G,$A75,Transactions!$A:$A,"&lt;=06/30/2020",Transactions!$A:$A,"&gt;=06/01/2020")</f>
        <v>0</v>
      </c>
      <c r="H75" s="21">
        <f>SUMIFS(Transactions!$D:$D,Transactions!$G:$G,$A75,Transactions!$A:$A,"&lt;=07/31/2020",Transactions!$A:$A,"&gt;=07/01/2020")</f>
        <v>0</v>
      </c>
      <c r="I75" s="21">
        <f>SUMIFS(Transactions!$D:$D,Transactions!$G:$G,$A75,Transactions!$A:$A,"&lt;=08/31/2020",Transactions!$A:$A,"&gt;=08/01/2020")</f>
        <v>0</v>
      </c>
      <c r="J75" s="21">
        <f>SUMIFS(Transactions!$D:$D,Transactions!$G:$G,$A75,Transactions!$A:$A,"&lt;=09/30/2020",Transactions!$A:$A,"&gt;=09/01/2020")</f>
        <v>0</v>
      </c>
      <c r="K75" s="21">
        <f>SUMIFS(Transactions!$D:$D,Transactions!$G:$G,$A75,Transactions!$A:$A,"&lt;=10/31/2020",Transactions!$A:$A,"&gt;=10/01/2020")</f>
        <v>0</v>
      </c>
      <c r="L75" s="21">
        <f>SUMIFS(Transactions!$D:$D,Transactions!$G:$G,$A75,Transactions!$A:$A,"&lt;=11/30/2020",Transactions!$A:$A,"&gt;=11/01/2020")</f>
        <v>0</v>
      </c>
      <c r="M75" s="21">
        <f>SUMIFS(Transactions!$D:$D,Transactions!$G:$G,$A75,Transactions!$A:$A,"&lt;=12/31/2020",Transactions!$A:$A,"&gt;=12/01/2020")</f>
        <v>0</v>
      </c>
      <c r="N75" s="22">
        <f>SUM(B75:M75)</f>
        <v>0</v>
      </c>
    </row>
    <row r="76" spans="1:16" x14ac:dyDescent="0.35">
      <c r="A76" s="20" t="s">
        <v>35</v>
      </c>
      <c r="B76" s="21">
        <f>SUMIFS(Transactions!$D:$D,Transactions!G:G,A76,Transactions!A:A,"&lt;=01/31/2020",Transactions!A:A,"&gt;=01/01/2020")</f>
        <v>0</v>
      </c>
      <c r="C76" s="21">
        <f>SUMIFS(Transactions!$D:$D,Transactions!$G:$G,$A76,Transactions!$A:$A,"&lt;=02/29/2020",Transactions!$A:$A,"&gt;=02/01/2020")</f>
        <v>0</v>
      </c>
      <c r="D76" s="21">
        <f>SUMIFS(Transactions!$D:$D,Transactions!$G:$G,$A76,Transactions!$A:$A,"&lt;=03/31/2020",Transactions!$A:$A,"&gt;=03/01/2020")</f>
        <v>0</v>
      </c>
      <c r="E76" s="21">
        <f>SUMIFS(Transactions!$D:$D,Transactions!$G:$G,$A76,Transactions!$A:$A,"&lt;=04/30/2020",Transactions!$A:$A,"&gt;=04/01/2020")</f>
        <v>0</v>
      </c>
      <c r="F76" s="21">
        <f>SUMIFS(Transactions!$D:$D,Transactions!$G:$G,$A76,Transactions!$A:$A,"&lt;=05/31/2020",Transactions!$A:$A,"&gt;=05/01/2020")</f>
        <v>0</v>
      </c>
      <c r="G76" s="21">
        <f>SUMIFS(Transactions!$D:$D,Transactions!$G:$G,$A76,Transactions!$A:$A,"&lt;=06/30/2020",Transactions!$A:$A,"&gt;=06/01/2020")</f>
        <v>0</v>
      </c>
      <c r="H76" s="21">
        <f>SUMIFS(Transactions!$D:$D,Transactions!$G:$G,$A76,Transactions!$A:$A,"&lt;=07/31/2020",Transactions!$A:$A,"&gt;=07/01/2020")</f>
        <v>0</v>
      </c>
      <c r="I76" s="21">
        <f>SUMIFS(Transactions!$D:$D,Transactions!$G:$G,$A76,Transactions!$A:$A,"&lt;=08/31/2020",Transactions!$A:$A,"&gt;=08/01/2020")</f>
        <v>0</v>
      </c>
      <c r="J76" s="21">
        <f>SUMIFS(Transactions!$D:$D,Transactions!$G:$G,$A76,Transactions!$A:$A,"&lt;=09/30/2020",Transactions!$A:$A,"&gt;=09/01/2020")</f>
        <v>0</v>
      </c>
      <c r="K76" s="21">
        <f>SUMIFS(Transactions!$D:$D,Transactions!$G:$G,$A76,Transactions!$A:$A,"&lt;=10/31/2020",Transactions!$A:$A,"&gt;=10/01/2020")</f>
        <v>0</v>
      </c>
      <c r="L76" s="21">
        <f>SUMIFS(Transactions!$D:$D,Transactions!$G:$G,$A76,Transactions!$A:$A,"&lt;=11/30/2020",Transactions!$A:$A,"&gt;=11/01/2020")</f>
        <v>0</v>
      </c>
      <c r="M76" s="21">
        <f>SUMIFS(Transactions!$D:$D,Transactions!$G:$G,$A76,Transactions!$A:$A,"&lt;=12/31/2020",Transactions!$A:$A,"&gt;=12/01/2020")</f>
        <v>0</v>
      </c>
      <c r="N76" s="22">
        <f>SUM(B76:M76)</f>
        <v>0</v>
      </c>
    </row>
    <row r="77" spans="1:16" x14ac:dyDescent="0.35">
      <c r="A77" s="20"/>
      <c r="B77" s="20"/>
      <c r="C77" s="21"/>
      <c r="D77" s="21"/>
      <c r="E77" s="21"/>
      <c r="F77" s="21"/>
      <c r="G77" s="21"/>
      <c r="H77" s="21"/>
      <c r="I77" s="21"/>
      <c r="J77" s="21"/>
      <c r="K77" s="21"/>
      <c r="L77" s="21"/>
      <c r="M77" s="21"/>
      <c r="N77" s="22"/>
    </row>
    <row r="78" spans="1:16" x14ac:dyDescent="0.35">
      <c r="A78" s="23" t="s">
        <v>38</v>
      </c>
      <c r="B78" s="24">
        <f>SUM(B64:B76)</f>
        <v>2400</v>
      </c>
      <c r="C78" s="24">
        <f>SUM(C64:C76)</f>
        <v>0</v>
      </c>
      <c r="D78" s="24">
        <f>SUM(D64:D76)</f>
        <v>0</v>
      </c>
      <c r="E78" s="24">
        <f>SUM(E64:E76)</f>
        <v>0</v>
      </c>
      <c r="F78" s="24">
        <f>SUM(F64:F76)</f>
        <v>0</v>
      </c>
      <c r="G78" s="24">
        <f>SUM(G64:G76)</f>
        <v>0</v>
      </c>
      <c r="H78" s="24">
        <f>SUM(H64:H76)</f>
        <v>0</v>
      </c>
      <c r="I78" s="24">
        <f>SUM(I64:I76)</f>
        <v>0</v>
      </c>
      <c r="J78" s="24">
        <f>SUM(J64:J76)</f>
        <v>0</v>
      </c>
      <c r="K78" s="24">
        <f>SUM(K64:K76)</f>
        <v>0</v>
      </c>
      <c r="L78" s="24">
        <f>SUM(L64:L76)</f>
        <v>0</v>
      </c>
      <c r="M78" s="24">
        <f>SUM(M64:M76)</f>
        <v>0</v>
      </c>
      <c r="N78" s="25">
        <f>SUM(B78:M78)</f>
        <v>2400</v>
      </c>
    </row>
    <row r="79" spans="1:16" x14ac:dyDescent="0.35">
      <c r="A79" s="20" t="s">
        <v>10</v>
      </c>
      <c r="B79" s="21">
        <f>SUMIFS(Transactions!$E:$E,Transactions!G:G,A79,Transactions!A:A,"&lt;=01/31/2020",Transactions!A:A,"&gt;=01/01/2020")*-1</f>
        <v>0</v>
      </c>
      <c r="C79" s="21">
        <f>SUMIFS(Transactions!$E:$E,Transactions!$G:$G,$A79,Transactions!$A:$A,"&lt;=02/28/2020",Transactions!$A:$A,"&gt;=02/01/2020")*-1</f>
        <v>0</v>
      </c>
      <c r="D79" s="21">
        <f>SUMIFS(Transactions!$E:$E,Transactions!$G:$G,$A79,Transactions!$A:$A,"&lt;=03/31/2020",Transactions!$A:$A,"&gt;=03/01/2020")*-1</f>
        <v>0</v>
      </c>
      <c r="E79" s="21">
        <f>SUMIFS(Transactions!$E:$E,Transactions!$G:$G,$A79,Transactions!$A:$A,"&lt;=04/30/2020",Transactions!$A:$A,"&gt;=04/01/2020")*-1</f>
        <v>0</v>
      </c>
      <c r="F79" s="21">
        <f>SUMIFS(Transactions!$E:$E,Transactions!$G:$G,$A79,Transactions!$A:$A,"&lt;=05/31/2020",Transactions!$A:$A,"&gt;=05/01/2020")*-1</f>
        <v>0</v>
      </c>
      <c r="G79" s="21">
        <f>SUMIFS(Transactions!$E:$E,Transactions!$G:$G,$A79,Transactions!$A:$A,"&lt;=06/30/2020",Transactions!$A:$A,"&gt;=06/01/2020")*-1</f>
        <v>0</v>
      </c>
      <c r="H79" s="21">
        <f>SUMIFS(Transactions!$E:$E,Transactions!$G:$G,$A79,Transactions!$A:$A,"&lt;=07/31/2020",Transactions!$A:$A,"&gt;=07/01/2020")*-1</f>
        <v>0</v>
      </c>
      <c r="I79" s="21">
        <f>SUMIFS(Transactions!$E:$E,Transactions!$G:$G,$A79,Transactions!$A:$A,"&lt;=08/31/2020",Transactions!$A:$A,"&gt;=08/01/2020")*-1</f>
        <v>0</v>
      </c>
      <c r="J79" s="21">
        <f>SUMIFS(Transactions!$E:$E,Transactions!$G:$G,$A79,Transactions!$A:$A,"&lt;=09/30/2020",Transactions!$A:$A,"&gt;=09/01/2020")*-1</f>
        <v>0</v>
      </c>
      <c r="K79" s="21">
        <f>SUMIFS(Transactions!$E:$E,Transactions!$G:$G,$A79,Transactions!$A:$A,"&lt;=10/31/2020",Transactions!$A:$A,"&gt;=10/01/2020")*-1</f>
        <v>0</v>
      </c>
      <c r="L79" s="21">
        <f>SUMIFS(Transactions!$E:$E,Transactions!$G:$G,$A79,Transactions!$A:$A,"&lt;=11/30/2020",Transactions!$A:$A,"&gt;=11/01/2020")*-1</f>
        <v>0</v>
      </c>
      <c r="M79" s="21">
        <f>SUMIFS(Transactions!$E:$E,Transactions!$G:$G,$A79,Transactions!$A:$A,"&lt;=12/31/2020",Transactions!$A:$A,"&gt;=12/01/2020")*-1</f>
        <v>0</v>
      </c>
      <c r="N79" s="22">
        <f>SUM(B79:M79)</f>
        <v>0</v>
      </c>
    </row>
    <row r="80" spans="1:16" ht="15" thickBot="1" x14ac:dyDescent="0.4">
      <c r="A80" s="66" t="s">
        <v>68</v>
      </c>
      <c r="B80" s="67">
        <f>B61+B78</f>
        <v>1653</v>
      </c>
      <c r="C80" s="67">
        <f>C61+C78</f>
        <v>0</v>
      </c>
      <c r="D80" s="67">
        <f>D61+D78</f>
        <v>0</v>
      </c>
      <c r="E80" s="67">
        <f>E61+E78</f>
        <v>0</v>
      </c>
      <c r="F80" s="67">
        <f>F61+F78</f>
        <v>0</v>
      </c>
      <c r="G80" s="67">
        <f>G61+G78</f>
        <v>0</v>
      </c>
      <c r="H80" s="67">
        <f>H61+H78</f>
        <v>0</v>
      </c>
      <c r="I80" s="67">
        <f>I61+I78</f>
        <v>0</v>
      </c>
      <c r="J80" s="67">
        <f>J61+J78</f>
        <v>0</v>
      </c>
      <c r="K80" s="67">
        <f>K61+K78</f>
        <v>0</v>
      </c>
      <c r="L80" s="67">
        <f>L61+L78</f>
        <v>0</v>
      </c>
      <c r="M80" s="67">
        <f>M61+M78</f>
        <v>0</v>
      </c>
      <c r="N80" s="67">
        <f>SUM(B80:M80)</f>
        <v>1653</v>
      </c>
      <c r="P80" s="3"/>
    </row>
    <row r="81" spans="1:14" ht="15" thickTop="1" x14ac:dyDescent="0.35">
      <c r="A81" s="16"/>
    </row>
    <row r="82" spans="1:14" x14ac:dyDescent="0.35">
      <c r="A82" s="16"/>
    </row>
    <row r="83" spans="1:14" s="18" customFormat="1" ht="19" outlineLevel="1" thickBot="1" x14ac:dyDescent="0.5">
      <c r="A83" s="31">
        <v>2019</v>
      </c>
      <c r="B83" s="17" t="s">
        <v>22</v>
      </c>
      <c r="C83" s="17" t="s">
        <v>23</v>
      </c>
      <c r="D83" s="17" t="s">
        <v>24</v>
      </c>
      <c r="E83" s="17" t="s">
        <v>25</v>
      </c>
      <c r="F83" s="17" t="s">
        <v>26</v>
      </c>
      <c r="G83" s="17" t="s">
        <v>27</v>
      </c>
      <c r="H83" s="17" t="s">
        <v>28</v>
      </c>
      <c r="I83" s="17" t="s">
        <v>29</v>
      </c>
      <c r="J83" s="17" t="s">
        <v>30</v>
      </c>
      <c r="K83" s="17" t="s">
        <v>31</v>
      </c>
      <c r="L83" s="17" t="s">
        <v>32</v>
      </c>
      <c r="M83" s="17" t="s">
        <v>33</v>
      </c>
      <c r="N83" s="17" t="s">
        <v>34</v>
      </c>
    </row>
    <row r="84" spans="1:14" s="18" customFormat="1" ht="13" outlineLevel="1" x14ac:dyDescent="0.3">
      <c r="A84" s="19"/>
    </row>
    <row r="85" spans="1:14" s="18" customFormat="1" ht="13" outlineLevel="1" x14ac:dyDescent="0.3">
      <c r="A85" s="18" t="s">
        <v>36</v>
      </c>
    </row>
    <row r="86" spans="1:14" s="20" customFormat="1" ht="13" outlineLevel="1" x14ac:dyDescent="0.3">
      <c r="A86" s="20" t="s">
        <v>14</v>
      </c>
      <c r="B86" s="21">
        <f>SUMIFS(Transactions!$C:$C,Transactions!$G:$G,$A86,Transactions!$A:$A,"&lt;=01/31/2019",Transactions!$A:$A,"&gt;=01/01/2019")</f>
        <v>0</v>
      </c>
      <c r="C86" s="21">
        <f>SUMIFS(Transactions!$C:$C,Transactions!$G:$G,$A86,Transactions!$A:$A,"&lt;=02/28/2019",Transactions!$A:$A,"&gt;=02/01/2019")</f>
        <v>0</v>
      </c>
      <c r="D86" s="21">
        <f>SUMIFS(Transactions!$C:$C,Transactions!$G:$G,$A86,Transactions!$A:$A,"&lt;=03/31/2019",Transactions!$A:$A,"&gt;=03/01/2019")</f>
        <v>0</v>
      </c>
      <c r="E86" s="21">
        <f>SUMIFS(Transactions!$C:$C,Transactions!$G:$G,$A86,Transactions!$A:$A,"&lt;=04/30/2019",Transactions!$A:$A,"&gt;=04/01/2019")</f>
        <v>0</v>
      </c>
      <c r="F86" s="21">
        <f>SUMIFS(Transactions!$C:$C,Transactions!$G:$G,$A86,Transactions!$A:$A,"&lt;=05/31/2019",Transactions!$A:$A,"&gt;=05/01/2019")</f>
        <v>0</v>
      </c>
      <c r="G86" s="21">
        <f>SUMIFS(Transactions!$C:$C,Transactions!$G:$G,$A86,Transactions!$A:$A,"&lt;=06/30/2019",Transactions!$A:$A,"&gt;=06/01/2019")</f>
        <v>0</v>
      </c>
      <c r="H86" s="21">
        <f>SUMIFS(Transactions!$C:$C,Transactions!$G:$G,$A86,Transactions!$A:$A,"&lt;=07/31/2019",Transactions!$A:$A,"&gt;=07/01/2019")</f>
        <v>0</v>
      </c>
      <c r="I86" s="21">
        <f>SUMIFS(Transactions!$C:$C,Transactions!$G:$G,$A86,Transactions!$A:$A,"&lt;=08/31/2019",Transactions!$A:$A,"&gt;=08/01/2019")</f>
        <v>0</v>
      </c>
      <c r="J86" s="21">
        <f>SUMIFS(Transactions!$C:$C,Transactions!$G:$G,$A86,Transactions!$A:$A,"&lt;=09/30/2019",Transactions!$A:$A,"&gt;=09/01/2019")</f>
        <v>0</v>
      </c>
      <c r="K86" s="21">
        <f>SUMIFS(Transactions!$C:$C,Transactions!$G:$G,$A86,Transactions!$A:$A,"&lt;=10/31/2019",Transactions!$A:$A,"&gt;=10/01/2019")</f>
        <v>0</v>
      </c>
      <c r="L86" s="21">
        <f>SUMIFS(Transactions!$C:$C,Transactions!$G:$G,$A86,Transactions!$A:$A,"&lt;=11/30/2019",Transactions!$A:$A,"&gt;=11/01/2019")</f>
        <v>0</v>
      </c>
      <c r="M86" s="21">
        <f>SUMIFS(Transactions!$C:$C,Transactions!$G:$G,$A86,Transactions!$A:$A,"&lt;=12/31/2019",Transactions!$A:$A,"&gt;=12/01/2019")</f>
        <v>0</v>
      </c>
      <c r="N86" s="22">
        <f t="shared" ref="N86:N97" si="6">SUM(B86:M86)</f>
        <v>0</v>
      </c>
    </row>
    <row r="87" spans="1:14" s="20" customFormat="1" ht="13" outlineLevel="1" x14ac:dyDescent="0.3">
      <c r="A87" s="20" t="s">
        <v>15</v>
      </c>
      <c r="B87" s="21">
        <f>SUMIFS(Transactions!$C:$C,Transactions!$G:$G,$A87,Transactions!$A:$A,"&lt;=01/31/2019",Transactions!$A:$A,"&gt;=01/01/2019")</f>
        <v>0</v>
      </c>
      <c r="C87" s="21">
        <f>SUMIFS(Transactions!$C:$C,Transactions!$G:$G,$A87,Transactions!$A:$A,"&lt;=02/28/2019",Transactions!$A:$A,"&gt;=02/01/2019")</f>
        <v>0</v>
      </c>
      <c r="D87" s="21">
        <f>SUMIFS(Transactions!$C:$C,Transactions!$G:$G,$A87,Transactions!$A:$A,"&lt;=03/31/2019",Transactions!$A:$A,"&gt;=03/01/2019")</f>
        <v>0</v>
      </c>
      <c r="E87" s="21">
        <f>SUMIFS(Transactions!$C:$C,Transactions!$G:$G,$A87,Transactions!$A:$A,"&lt;=04/30/2019",Transactions!$A:$A,"&gt;=04/01/2019")</f>
        <v>0</v>
      </c>
      <c r="F87" s="21">
        <f>SUMIFS(Transactions!$C:$C,Transactions!$G:$G,$A87,Transactions!$A:$A,"&lt;=05/31/2019",Transactions!$A:$A,"&gt;=05/01/2019")</f>
        <v>0</v>
      </c>
      <c r="G87" s="21">
        <f>SUMIFS(Transactions!$C:$C,Transactions!$G:$G,$A87,Transactions!$A:$A,"&lt;=06/30/2019",Transactions!$A:$A,"&gt;=06/01/2019")</f>
        <v>0</v>
      </c>
      <c r="H87" s="21">
        <f>SUMIFS(Transactions!$C:$C,Transactions!$G:$G,$A87,Transactions!$A:$A,"&lt;=07/31/2019",Transactions!$A:$A,"&gt;=07/01/2019")</f>
        <v>0</v>
      </c>
      <c r="I87" s="21">
        <f>SUMIFS(Transactions!$C:$C,Transactions!$G:$G,$A87,Transactions!$A:$A,"&lt;=08/31/2019",Transactions!$A:$A,"&gt;=08/01/2019")</f>
        <v>0</v>
      </c>
      <c r="J87" s="21">
        <f>SUMIFS(Transactions!$C:$C,Transactions!$G:$G,$A87,Transactions!$A:$A,"&lt;=09/30/2019",Transactions!$A:$A,"&gt;=09/01/2019")</f>
        <v>0</v>
      </c>
      <c r="K87" s="21">
        <f>SUMIFS(Transactions!$C:$C,Transactions!$G:$G,$A87,Transactions!$A:$A,"&lt;=10/31/2019",Transactions!$A:$A,"&gt;=10/01/2019")</f>
        <v>0</v>
      </c>
      <c r="L87" s="21">
        <f>SUMIFS(Transactions!$C:$C,Transactions!$G:$G,$A87,Transactions!$A:$A,"&lt;=11/30/2019",Transactions!$A:$A,"&gt;=11/01/2019")</f>
        <v>0</v>
      </c>
      <c r="M87" s="21">
        <f>SUMIFS(Transactions!$C:$C,Transactions!$G:$G,$A87,Transactions!$A:$A,"&lt;=12/31/2019",Transactions!$A:$A,"&gt;=12/01/2019")</f>
        <v>0</v>
      </c>
      <c r="N87" s="22">
        <f t="shared" si="6"/>
        <v>0</v>
      </c>
    </row>
    <row r="88" spans="1:14" s="20" customFormat="1" ht="13" outlineLevel="1" x14ac:dyDescent="0.3">
      <c r="A88" s="20" t="s">
        <v>7</v>
      </c>
      <c r="B88" s="21">
        <f>SUMIFS(Transactions!$C:$C,Transactions!$G:$G,$A88,Transactions!$A:$A,"&lt;=01/31/2019",Transactions!$A:$A,"&gt;=01/01/2019")</f>
        <v>0</v>
      </c>
      <c r="C88" s="21">
        <f>SUMIFS(Transactions!$C:$C,Transactions!$G:$G,$A88,Transactions!$A:$A,"&lt;=02/28/2019",Transactions!$A:$A,"&gt;=02/01/2019")</f>
        <v>0</v>
      </c>
      <c r="D88" s="21">
        <f>SUMIFS(Transactions!$C:$C,Transactions!$G:$G,$A88,Transactions!$A:$A,"&lt;=03/31/2019",Transactions!$A:$A,"&gt;=03/01/2019")</f>
        <v>0</v>
      </c>
      <c r="E88" s="21">
        <f>SUMIFS(Transactions!$C:$C,Transactions!$G:$G,$A88,Transactions!$A:$A,"&lt;=04/30/2019",Transactions!$A:$A,"&gt;=04/01/2019")</f>
        <v>0</v>
      </c>
      <c r="F88" s="21">
        <f>SUMIFS(Transactions!$C:$C,Transactions!$G:$G,$A88,Transactions!$A:$A,"&lt;=05/31/2019",Transactions!$A:$A,"&gt;=05/01/2019")</f>
        <v>0</v>
      </c>
      <c r="G88" s="21">
        <f>SUMIFS(Transactions!$C:$C,Transactions!$G:$G,$A88,Transactions!$A:$A,"&lt;=06/30/2019",Transactions!$A:$A,"&gt;=06/01/2019")</f>
        <v>0</v>
      </c>
      <c r="H88" s="21">
        <f>SUMIFS(Transactions!$C:$C,Transactions!$G:$G,$A88,Transactions!$A:$A,"&lt;=07/31/2019",Transactions!$A:$A,"&gt;=07/01/2019")</f>
        <v>0</v>
      </c>
      <c r="I88" s="21">
        <f>SUMIFS(Transactions!$C:$C,Transactions!$G:$G,$A88,Transactions!$A:$A,"&lt;=08/31/2019",Transactions!$A:$A,"&gt;=08/01/2019")</f>
        <v>0</v>
      </c>
      <c r="J88" s="21">
        <f>SUMIFS(Transactions!$C:$C,Transactions!$G:$G,$A88,Transactions!$A:$A,"&lt;=09/30/2019",Transactions!$A:$A,"&gt;=09/01/2019")</f>
        <v>0</v>
      </c>
      <c r="K88" s="21">
        <f>SUMIFS(Transactions!$C:$C,Transactions!$G:$G,$A88,Transactions!$A:$A,"&lt;=10/31/2019",Transactions!$A:$A,"&gt;=10/01/2019")</f>
        <v>0</v>
      </c>
      <c r="L88" s="21">
        <f>SUMIFS(Transactions!$C:$C,Transactions!$G:$G,$A88,Transactions!$A:$A,"&lt;=11/30/2019",Transactions!$A:$A,"&gt;=11/01/2019")</f>
        <v>0</v>
      </c>
      <c r="M88" s="21">
        <f>SUMIFS(Transactions!$C:$C,Transactions!$G:$G,$A88,Transactions!$A:$A,"&lt;=12/31/2019",Transactions!$A:$A,"&gt;=12/01/2019")</f>
        <v>0</v>
      </c>
      <c r="N88" s="22">
        <f t="shared" si="6"/>
        <v>0</v>
      </c>
    </row>
    <row r="89" spans="1:14" s="20" customFormat="1" ht="13" outlineLevel="1" x14ac:dyDescent="0.3">
      <c r="A89" s="20" t="s">
        <v>9</v>
      </c>
      <c r="B89" s="21">
        <f>SUMIFS(Transactions!$C:$C,Transactions!$G:$G,$A89,Transactions!$A:$A,"&lt;=01/31/2019",Transactions!$A:$A,"&gt;=01/01/2019")</f>
        <v>0</v>
      </c>
      <c r="C89" s="21">
        <f>SUMIFS(Transactions!$C:$C,Transactions!$G:$G,$A89,Transactions!$A:$A,"&lt;=02/28/2019",Transactions!$A:$A,"&gt;=02/01/2019")</f>
        <v>0</v>
      </c>
      <c r="D89" s="21">
        <f>SUMIFS(Transactions!$C:$C,Transactions!$G:$G,$A89,Transactions!$A:$A,"&lt;=03/31/2019",Transactions!$A:$A,"&gt;=03/01/2019")</f>
        <v>0</v>
      </c>
      <c r="E89" s="21">
        <f>SUMIFS(Transactions!$C:$C,Transactions!$G:$G,$A89,Transactions!$A:$A,"&lt;=04/30/2019",Transactions!$A:$A,"&gt;=04/01/2019")</f>
        <v>0</v>
      </c>
      <c r="F89" s="21">
        <f>SUMIFS(Transactions!$C:$C,Transactions!$G:$G,$A89,Transactions!$A:$A,"&lt;=05/31/2019",Transactions!$A:$A,"&gt;=05/01/2019")</f>
        <v>0</v>
      </c>
      <c r="G89" s="21">
        <f>SUMIFS(Transactions!$C:$C,Transactions!$G:$G,$A89,Transactions!$A:$A,"&lt;=06/30/2019",Transactions!$A:$A,"&gt;=06/01/2019")</f>
        <v>0</v>
      </c>
      <c r="H89" s="21">
        <f>SUMIFS(Transactions!$C:$C,Transactions!$G:$G,$A89,Transactions!$A:$A,"&lt;=07/31/2019",Transactions!$A:$A,"&gt;=07/01/2019")</f>
        <v>0</v>
      </c>
      <c r="I89" s="21">
        <f>SUMIFS(Transactions!$C:$C,Transactions!$G:$G,$A89,Transactions!$A:$A,"&lt;=08/31/2019",Transactions!$A:$A,"&gt;=08/01/2019")</f>
        <v>0</v>
      </c>
      <c r="J89" s="21">
        <f>SUMIFS(Transactions!$C:$C,Transactions!$G:$G,$A89,Transactions!$A:$A,"&lt;=09/30/2019",Transactions!$A:$A,"&gt;=09/01/2019")</f>
        <v>0</v>
      </c>
      <c r="K89" s="21">
        <f>SUMIFS(Transactions!$C:$C,Transactions!$G:$G,$A89,Transactions!$A:$A,"&lt;=10/31/2019",Transactions!$A:$A,"&gt;=10/01/2019")</f>
        <v>0</v>
      </c>
      <c r="L89" s="21">
        <f>SUMIFS(Transactions!$C:$C,Transactions!$G:$G,$A89,Transactions!$A:$A,"&lt;=11/30/2019",Transactions!$A:$A,"&gt;=11/01/2019")</f>
        <v>0</v>
      </c>
      <c r="M89" s="21">
        <f>SUMIFS(Transactions!$C:$C,Transactions!$G:$G,$A89,Transactions!$A:$A,"&lt;=12/31/2019",Transactions!$A:$A,"&gt;=12/01/2019")</f>
        <v>0</v>
      </c>
      <c r="N89" s="22">
        <f t="shared" si="6"/>
        <v>0</v>
      </c>
    </row>
    <row r="90" spans="1:14" s="20" customFormat="1" ht="13" outlineLevel="1" x14ac:dyDescent="0.3">
      <c r="A90" s="20" t="s">
        <v>16</v>
      </c>
      <c r="B90" s="21">
        <f>SUMIFS(Transactions!$C:$C,Transactions!$G:$G,$A90,Transactions!$A:$A,"&lt;=01/31/2019",Transactions!$A:$A,"&gt;=01/01/2019")</f>
        <v>0</v>
      </c>
      <c r="C90" s="21">
        <f>SUMIFS(Transactions!$C:$C,Transactions!$G:$G,$A90,Transactions!$A:$A,"&lt;=02/28/2019",Transactions!$A:$A,"&gt;=02/01/2019")</f>
        <v>0</v>
      </c>
      <c r="D90" s="21">
        <f>SUMIFS(Transactions!$C:$C,Transactions!$G:$G,$A90,Transactions!$A:$A,"&lt;=03/31/2019",Transactions!$A:$A,"&gt;=03/01/2019")</f>
        <v>0</v>
      </c>
      <c r="E90" s="21">
        <f>SUMIFS(Transactions!$C:$C,Transactions!$G:$G,$A90,Transactions!$A:$A,"&lt;=04/30/2019",Transactions!$A:$A,"&gt;=04/01/2019")</f>
        <v>0</v>
      </c>
      <c r="F90" s="21">
        <f>SUMIFS(Transactions!$C:$C,Transactions!$G:$G,$A90,Transactions!$A:$A,"&lt;=05/31/2019",Transactions!$A:$A,"&gt;=05/01/2019")</f>
        <v>0</v>
      </c>
      <c r="G90" s="21">
        <f>SUMIFS(Transactions!$C:$C,Transactions!$G:$G,$A90,Transactions!$A:$A,"&lt;=06/30/2019",Transactions!$A:$A,"&gt;=06/01/2019")</f>
        <v>0</v>
      </c>
      <c r="H90" s="21">
        <f>SUMIFS(Transactions!$C:$C,Transactions!$G:$G,$A90,Transactions!$A:$A,"&lt;=07/31/2019",Transactions!$A:$A,"&gt;=07/01/2019")</f>
        <v>0</v>
      </c>
      <c r="I90" s="21">
        <f>SUMIFS(Transactions!$C:$C,Transactions!$G:$G,$A90,Transactions!$A:$A,"&lt;=08/31/2019",Transactions!$A:$A,"&gt;=08/01/2019")</f>
        <v>0</v>
      </c>
      <c r="J90" s="21">
        <f>SUMIFS(Transactions!$C:$C,Transactions!$G:$G,$A90,Transactions!$A:$A,"&lt;=09/30/2019",Transactions!$A:$A,"&gt;=09/01/2019")</f>
        <v>0</v>
      </c>
      <c r="K90" s="21">
        <f>SUMIFS(Transactions!$C:$C,Transactions!$G:$G,$A90,Transactions!$A:$A,"&lt;=10/31/2019",Transactions!$A:$A,"&gt;=10/01/2019")</f>
        <v>0</v>
      </c>
      <c r="L90" s="21">
        <f>SUMIFS(Transactions!$C:$C,Transactions!$G:$G,$A90,Transactions!$A:$A,"&lt;=11/30/2019",Transactions!$A:$A,"&gt;=11/01/2019")</f>
        <v>0</v>
      </c>
      <c r="M90" s="21">
        <f>SUMIFS(Transactions!$C:$C,Transactions!$G:$G,$A90,Transactions!$A:$A,"&lt;=12/31/2019",Transactions!$A:$A,"&gt;=12/01/2019")</f>
        <v>0</v>
      </c>
      <c r="N90" s="22">
        <f t="shared" si="6"/>
        <v>0</v>
      </c>
    </row>
    <row r="91" spans="1:14" s="20" customFormat="1" ht="13" outlineLevel="1" x14ac:dyDescent="0.3">
      <c r="A91" s="20" t="s">
        <v>75</v>
      </c>
      <c r="B91" s="21">
        <f>SUMIFS(Transactions!$C:$C,Transactions!$G:$G,$A91,Transactions!$A:$A,"&lt;=01/31/2019",Transactions!$A:$A,"&gt;=01/01/2019")</f>
        <v>0</v>
      </c>
      <c r="C91" s="21">
        <f>SUMIFS(Transactions!$C:$C,Transactions!$G:$G,$A91,Transactions!$A:$A,"&lt;=02/28/2019",Transactions!$A:$A,"&gt;=02/01/2019")</f>
        <v>0</v>
      </c>
      <c r="D91" s="21">
        <f>SUMIFS(Transactions!$C:$C,Transactions!$G:$G,$A91,Transactions!$A:$A,"&lt;=03/31/2019",Transactions!$A:$A,"&gt;=03/01/2019")</f>
        <v>0</v>
      </c>
      <c r="E91" s="21">
        <f>SUMIFS(Transactions!$C:$C,Transactions!$G:$G,$A91,Transactions!$A:$A,"&lt;=04/30/2019",Transactions!$A:$A,"&gt;=04/01/2019")</f>
        <v>0</v>
      </c>
      <c r="F91" s="21">
        <f>SUMIFS(Transactions!$C:$C,Transactions!$G:$G,$A91,Transactions!$A:$A,"&lt;=05/31/2019",Transactions!$A:$A,"&gt;=05/01/2019")</f>
        <v>0</v>
      </c>
      <c r="G91" s="21">
        <f>SUMIFS(Transactions!$C:$C,Transactions!$G:$G,$A91,Transactions!$A:$A,"&lt;=06/30/2019",Transactions!$A:$A,"&gt;=06/01/2019")</f>
        <v>0</v>
      </c>
      <c r="H91" s="21">
        <f>SUMIFS(Transactions!$C:$C,Transactions!$G:$G,$A91,Transactions!$A:$A,"&lt;=07/31/2019",Transactions!$A:$A,"&gt;=07/01/2019")</f>
        <v>0</v>
      </c>
      <c r="I91" s="21">
        <f>SUMIFS(Transactions!$C:$C,Transactions!$G:$G,$A91,Transactions!$A:$A,"&lt;=08/31/2019",Transactions!$A:$A,"&gt;=08/01/2019")</f>
        <v>0</v>
      </c>
      <c r="J91" s="21">
        <f>SUMIFS(Transactions!$C:$C,Transactions!$G:$G,$A91,Transactions!$A:$A,"&lt;=09/30/2019",Transactions!$A:$A,"&gt;=09/01/2019")</f>
        <v>0</v>
      </c>
      <c r="K91" s="21">
        <f>SUMIFS(Transactions!$C:$C,Transactions!$G:$G,$A91,Transactions!$A:$A,"&lt;=10/31/2019",Transactions!$A:$A,"&gt;=10/01/2019")</f>
        <v>0</v>
      </c>
      <c r="L91" s="21">
        <f>SUMIFS(Transactions!$C:$C,Transactions!$G:$G,$A91,Transactions!$A:$A,"&lt;=11/30/2019",Transactions!$A:$A,"&gt;=11/01/2019")</f>
        <v>0</v>
      </c>
      <c r="M91" s="21">
        <f>SUMIFS(Transactions!$C:$C,Transactions!$G:$G,$A91,Transactions!$A:$A,"&lt;=12/31/2019",Transactions!$A:$A,"&gt;=12/01/2019")</f>
        <v>0</v>
      </c>
      <c r="N91" s="22">
        <f t="shared" si="6"/>
        <v>0</v>
      </c>
    </row>
    <row r="92" spans="1:14" s="20" customFormat="1" ht="13" outlineLevel="1" x14ac:dyDescent="0.3">
      <c r="A92" s="20" t="s">
        <v>17</v>
      </c>
      <c r="B92" s="21">
        <f>SUMIFS(Transactions!$C:$C,Transactions!$G:$G,$A92,Transactions!$A:$A,"&lt;=01/31/2019",Transactions!$A:$A,"&gt;=01/01/2019")</f>
        <v>0</v>
      </c>
      <c r="C92" s="21">
        <f>SUMIFS(Transactions!$C:$C,Transactions!$G:$G,$A92,Transactions!$A:$A,"&lt;=02/28/2019",Transactions!$A:$A,"&gt;=02/01/2019")</f>
        <v>0</v>
      </c>
      <c r="D92" s="21">
        <f>SUMIFS(Transactions!$C:$C,Transactions!$G:$G,$A92,Transactions!$A:$A,"&lt;=03/31/2019",Transactions!$A:$A,"&gt;=03/01/2019")</f>
        <v>0</v>
      </c>
      <c r="E92" s="21">
        <f>SUMIFS(Transactions!$C:$C,Transactions!$G:$G,$A92,Transactions!$A:$A,"&lt;=04/30/2019",Transactions!$A:$A,"&gt;=04/01/2019")</f>
        <v>0</v>
      </c>
      <c r="F92" s="21">
        <f>SUMIFS(Transactions!$C:$C,Transactions!$G:$G,$A92,Transactions!$A:$A,"&lt;=05/31/2019",Transactions!$A:$A,"&gt;=05/01/2019")</f>
        <v>0</v>
      </c>
      <c r="G92" s="21">
        <f>SUMIFS(Transactions!$C:$C,Transactions!$G:$G,$A92,Transactions!$A:$A,"&lt;=06/30/2019",Transactions!$A:$A,"&gt;=06/01/2019")</f>
        <v>0</v>
      </c>
      <c r="H92" s="21">
        <f>SUMIFS(Transactions!$C:$C,Transactions!$G:$G,$A92,Transactions!$A:$A,"&lt;=07/31/2019",Transactions!$A:$A,"&gt;=07/01/2019")</f>
        <v>0</v>
      </c>
      <c r="I92" s="21">
        <f>SUMIFS(Transactions!$C:$C,Transactions!$G:$G,$A92,Transactions!$A:$A,"&lt;=08/31/2019",Transactions!$A:$A,"&gt;=08/01/2019")</f>
        <v>0</v>
      </c>
      <c r="J92" s="21">
        <f>SUMIFS(Transactions!$C:$C,Transactions!$G:$G,$A92,Transactions!$A:$A,"&lt;=09/30/2019",Transactions!$A:$A,"&gt;=09/01/2019")</f>
        <v>0</v>
      </c>
      <c r="K92" s="21">
        <f>SUMIFS(Transactions!$C:$C,Transactions!$G:$G,$A92,Transactions!$A:$A,"&lt;=10/31/2019",Transactions!$A:$A,"&gt;=10/01/2019")</f>
        <v>0</v>
      </c>
      <c r="L92" s="21">
        <f>SUMIFS(Transactions!$C:$C,Transactions!$G:$G,$A92,Transactions!$A:$A,"&lt;=11/30/2019",Transactions!$A:$A,"&gt;=11/01/2019")</f>
        <v>0</v>
      </c>
      <c r="M92" s="21">
        <f>SUMIFS(Transactions!$C:$C,Transactions!$G:$G,$A92,Transactions!$A:$A,"&lt;=12/31/2019",Transactions!$A:$A,"&gt;=12/01/2019")</f>
        <v>0</v>
      </c>
      <c r="N92" s="22">
        <f t="shared" si="6"/>
        <v>0</v>
      </c>
    </row>
    <row r="93" spans="1:14" s="20" customFormat="1" ht="13" outlineLevel="1" x14ac:dyDescent="0.3">
      <c r="A93" s="20" t="s">
        <v>18</v>
      </c>
      <c r="B93" s="21">
        <f>SUMIFS(Transactions!$C:$C,Transactions!$G:$G,$A93,Transactions!$A:$A,"&lt;=01/31/2019",Transactions!$A:$A,"&gt;=01/01/2019")</f>
        <v>0</v>
      </c>
      <c r="C93" s="21">
        <f>SUMIFS(Transactions!$C:$C,Transactions!$G:$G,$A93,Transactions!$A:$A,"&lt;=02/28/2019",Transactions!$A:$A,"&gt;=02/01/2019")</f>
        <v>0</v>
      </c>
      <c r="D93" s="21">
        <f>SUMIFS(Transactions!$C:$C,Transactions!$G:$G,$A93,Transactions!$A:$A,"&lt;=03/31/2019",Transactions!$A:$A,"&gt;=03/01/2019")</f>
        <v>0</v>
      </c>
      <c r="E93" s="21">
        <f>SUMIFS(Transactions!$C:$C,Transactions!$G:$G,$A93,Transactions!$A:$A,"&lt;=04/30/2019",Transactions!$A:$A,"&gt;=04/01/2019")</f>
        <v>0</v>
      </c>
      <c r="F93" s="21">
        <f>SUMIFS(Transactions!$C:$C,Transactions!$G:$G,$A93,Transactions!$A:$A,"&lt;=05/31/2019",Transactions!$A:$A,"&gt;=05/01/2019")</f>
        <v>0</v>
      </c>
      <c r="G93" s="21">
        <f>SUMIFS(Transactions!$C:$C,Transactions!$G:$G,$A93,Transactions!$A:$A,"&lt;=06/30/2019",Transactions!$A:$A,"&gt;=06/01/2019")</f>
        <v>0</v>
      </c>
      <c r="H93" s="21">
        <f>SUMIFS(Transactions!$C:$C,Transactions!$G:$G,$A93,Transactions!$A:$A,"&lt;=07/31/2019",Transactions!$A:$A,"&gt;=07/01/2019")</f>
        <v>0</v>
      </c>
      <c r="I93" s="21">
        <f>SUMIFS(Transactions!$C:$C,Transactions!$G:$G,$A93,Transactions!$A:$A,"&lt;=08/31/2019",Transactions!$A:$A,"&gt;=08/01/2019")</f>
        <v>0</v>
      </c>
      <c r="J93" s="21">
        <f>SUMIFS(Transactions!$C:$C,Transactions!$G:$G,$A93,Transactions!$A:$A,"&lt;=09/30/2019",Transactions!$A:$A,"&gt;=09/01/2019")</f>
        <v>0</v>
      </c>
      <c r="K93" s="21">
        <f>SUMIFS(Transactions!$C:$C,Transactions!$G:$G,$A93,Transactions!$A:$A,"&lt;=10/31/2019",Transactions!$A:$A,"&gt;=10/01/2019")</f>
        <v>0</v>
      </c>
      <c r="L93" s="21">
        <f>SUMIFS(Transactions!$C:$C,Transactions!$G:$G,$A93,Transactions!$A:$A,"&lt;=11/30/2019",Transactions!$A:$A,"&gt;=11/01/2019")</f>
        <v>0</v>
      </c>
      <c r="M93" s="21">
        <f>SUMIFS(Transactions!$C:$C,Transactions!$G:$G,$A93,Transactions!$A:$A,"&lt;=12/31/2019",Transactions!$A:$A,"&gt;=12/01/2019")</f>
        <v>0</v>
      </c>
      <c r="N93" s="22">
        <f t="shared" si="6"/>
        <v>0</v>
      </c>
    </row>
    <row r="94" spans="1:14" s="20" customFormat="1" ht="13" outlineLevel="1" x14ac:dyDescent="0.3">
      <c r="A94" s="20" t="s">
        <v>19</v>
      </c>
      <c r="B94" s="21">
        <f>SUMIFS(Transactions!$C:$C,Transactions!$G:$G,$A94,Transactions!$A:$A,"&lt;=01/31/2019",Transactions!$A:$A,"&gt;=01/01/2019")</f>
        <v>0</v>
      </c>
      <c r="C94" s="21">
        <f>SUMIFS(Transactions!$C:$C,Transactions!$G:$G,$A94,Transactions!$A:$A,"&lt;=02/28/2019",Transactions!$A:$A,"&gt;=02/01/2019")</f>
        <v>0</v>
      </c>
      <c r="D94" s="21">
        <f>SUMIFS(Transactions!$C:$C,Transactions!$G:$G,$A94,Transactions!$A:$A,"&lt;=03/31/2019",Transactions!$A:$A,"&gt;=03/01/2019")</f>
        <v>0</v>
      </c>
      <c r="E94" s="21">
        <f>SUMIFS(Transactions!$C:$C,Transactions!$G:$G,$A94,Transactions!$A:$A,"&lt;=04/30/2019",Transactions!$A:$A,"&gt;=04/01/2019")</f>
        <v>0</v>
      </c>
      <c r="F94" s="21">
        <f>SUMIFS(Transactions!$C:$C,Transactions!$G:$G,$A94,Transactions!$A:$A,"&lt;=05/31/2019",Transactions!$A:$A,"&gt;=05/01/2019")</f>
        <v>0</v>
      </c>
      <c r="G94" s="21">
        <f>SUMIFS(Transactions!$C:$C,Transactions!$G:$G,$A94,Transactions!$A:$A,"&lt;=06/30/2019",Transactions!$A:$A,"&gt;=06/01/2019")</f>
        <v>0</v>
      </c>
      <c r="H94" s="21">
        <f>SUMIFS(Transactions!$C:$C,Transactions!$G:$G,$A94,Transactions!$A:$A,"&lt;=07/31/2019",Transactions!$A:$A,"&gt;=07/01/2019")</f>
        <v>0</v>
      </c>
      <c r="I94" s="21">
        <f>SUMIFS(Transactions!$C:$C,Transactions!$G:$G,$A94,Transactions!$A:$A,"&lt;=08/31/2019",Transactions!$A:$A,"&gt;=08/01/2019")</f>
        <v>0</v>
      </c>
      <c r="J94" s="21">
        <f>SUMIFS(Transactions!$C:$C,Transactions!$G:$G,$A94,Transactions!$A:$A,"&lt;=09/30/2019",Transactions!$A:$A,"&gt;=09/01/2019")</f>
        <v>0</v>
      </c>
      <c r="K94" s="21">
        <f>SUMIFS(Transactions!$C:$C,Transactions!$G:$G,$A94,Transactions!$A:$A,"&lt;=10/31/2019",Transactions!$A:$A,"&gt;=10/01/2019")</f>
        <v>0</v>
      </c>
      <c r="L94" s="21">
        <f>SUMIFS(Transactions!$C:$C,Transactions!$G:$G,$A94,Transactions!$A:$A,"&lt;=11/30/2019",Transactions!$A:$A,"&gt;=11/01/2019")</f>
        <v>0</v>
      </c>
      <c r="M94" s="21">
        <f>SUMIFS(Transactions!$C:$C,Transactions!$G:$G,$A94,Transactions!$A:$A,"&lt;=12/31/2019",Transactions!$A:$A,"&gt;=12/01/2019")</f>
        <v>0</v>
      </c>
      <c r="N94" s="22">
        <f t="shared" si="6"/>
        <v>0</v>
      </c>
    </row>
    <row r="95" spans="1:14" s="20" customFormat="1" ht="13" outlineLevel="1" x14ac:dyDescent="0.3">
      <c r="A95" s="20" t="s">
        <v>65</v>
      </c>
      <c r="B95" s="21">
        <f>SUMIFS(Transactions!$C:$C,Transactions!$G:$G,$A95,Transactions!$A:$A,"&lt;=01/31/2019",Transactions!$A:$A,"&gt;=01/01/2019")</f>
        <v>0</v>
      </c>
      <c r="C95" s="21">
        <f>SUMIFS(Transactions!$C:$C,Transactions!$G:$G,$A95,Transactions!$A:$A,"&lt;=02/28/2019",Transactions!$A:$A,"&gt;=02/01/2019")</f>
        <v>0</v>
      </c>
      <c r="D95" s="21">
        <f>SUMIFS(Transactions!$C:$C,Transactions!$G:$G,$A95,Transactions!$A:$A,"&lt;=03/31/2019",Transactions!$A:$A,"&gt;=03/01/2019")</f>
        <v>0</v>
      </c>
      <c r="E95" s="21">
        <f>SUMIFS(Transactions!$C:$C,Transactions!$G:$G,$A95,Transactions!$A:$A,"&lt;=04/30/2019",Transactions!$A:$A,"&gt;=04/01/2019")</f>
        <v>0</v>
      </c>
      <c r="F95" s="21">
        <f>SUMIFS(Transactions!$C:$C,Transactions!$G:$G,$A95,Transactions!$A:$A,"&lt;=05/31/2019",Transactions!$A:$A,"&gt;=05/01/2019")</f>
        <v>0</v>
      </c>
      <c r="G95" s="21">
        <f>SUMIFS(Transactions!$C:$C,Transactions!$G:$G,$A95,Transactions!$A:$A,"&lt;=06/30/2019",Transactions!$A:$A,"&gt;=06/01/2019")</f>
        <v>0</v>
      </c>
      <c r="H95" s="21">
        <f>SUMIFS(Transactions!$C:$C,Transactions!$G:$G,$A95,Transactions!$A:$A,"&lt;=07/31/2019",Transactions!$A:$A,"&gt;=07/01/2019")</f>
        <v>0</v>
      </c>
      <c r="I95" s="21">
        <f>SUMIFS(Transactions!$C:$C,Transactions!$G:$G,$A95,Transactions!$A:$A,"&lt;=08/31/2019",Transactions!$A:$A,"&gt;=08/01/2019")</f>
        <v>0</v>
      </c>
      <c r="J95" s="21">
        <f>SUMIFS(Transactions!$C:$C,Transactions!$G:$G,$A95,Transactions!$A:$A,"&lt;=09/30/2019",Transactions!$A:$A,"&gt;=09/01/2019")</f>
        <v>0</v>
      </c>
      <c r="K95" s="21">
        <f>SUMIFS(Transactions!$C:$C,Transactions!$G:$G,$A95,Transactions!$A:$A,"&lt;=10/31/2019",Transactions!$A:$A,"&gt;=10/01/2019")</f>
        <v>0</v>
      </c>
      <c r="L95" s="21">
        <f>SUMIFS(Transactions!$C:$C,Transactions!$G:$G,$A95,Transactions!$A:$A,"&lt;=11/30/2019",Transactions!$A:$A,"&gt;=11/01/2019")</f>
        <v>0</v>
      </c>
      <c r="M95" s="21">
        <f>SUMIFS(Transactions!$C:$C,Transactions!$G:$G,$A95,Transactions!$A:$A,"&lt;=12/31/2019",Transactions!$A:$A,"&gt;=12/01/2019")</f>
        <v>0</v>
      </c>
      <c r="N95" s="22">
        <f t="shared" si="6"/>
        <v>0</v>
      </c>
    </row>
    <row r="96" spans="1:14" s="20" customFormat="1" ht="13" outlineLevel="1" x14ac:dyDescent="0.3">
      <c r="A96" s="20" t="s">
        <v>35</v>
      </c>
      <c r="B96" s="21">
        <f>SUMIFS(Transactions!$C:$C,Transactions!$G:$G,$A96,Transactions!$A:$A,"&lt;=01/31/2019",Transactions!$A:$A,"&gt;=01/01/2019")</f>
        <v>0</v>
      </c>
      <c r="C96" s="21">
        <f>SUMIFS(Transactions!$C:$C,Transactions!$G:$G,$A96,Transactions!$A:$A,"&lt;=02/28/2019",Transactions!$A:$A,"&gt;=02/01/2019")</f>
        <v>0</v>
      </c>
      <c r="D96" s="21">
        <f>SUMIFS(Transactions!$C:$C,Transactions!$G:$G,$A96,Transactions!$A:$A,"&lt;=03/31/2019",Transactions!$A:$A,"&gt;=03/01/2019")</f>
        <v>0</v>
      </c>
      <c r="E96" s="21">
        <f>SUMIFS(Transactions!$C:$C,Transactions!$G:$G,$A96,Transactions!$A:$A,"&lt;=04/30/2019",Transactions!$A:$A,"&gt;=04/01/2019")</f>
        <v>0</v>
      </c>
      <c r="F96" s="21">
        <f>SUMIFS(Transactions!$C:$C,Transactions!$G:$G,$A96,Transactions!$A:$A,"&lt;=05/31/2019",Transactions!$A:$A,"&gt;=05/01/2019")</f>
        <v>0</v>
      </c>
      <c r="G96" s="21">
        <f>SUMIFS(Transactions!$C:$C,Transactions!$G:$G,$A96,Transactions!$A:$A,"&lt;=06/30/2019",Transactions!$A:$A,"&gt;=06/01/2019")</f>
        <v>0</v>
      </c>
      <c r="H96" s="21">
        <f>SUMIFS(Transactions!$C:$C,Transactions!$G:$G,$A96,Transactions!$A:$A,"&lt;=07/31/2019",Transactions!$A:$A,"&gt;=07/01/2019")</f>
        <v>0</v>
      </c>
      <c r="I96" s="21">
        <f>SUMIFS(Transactions!$C:$C,Transactions!$G:$G,$A96,Transactions!$A:$A,"&lt;=08/31/2019",Transactions!$A:$A,"&gt;=08/01/2019")</f>
        <v>0</v>
      </c>
      <c r="J96" s="21">
        <f>SUMIFS(Transactions!$C:$C,Transactions!$G:$G,$A96,Transactions!$A:$A,"&lt;=09/30/2019",Transactions!$A:$A,"&gt;=09/01/2019")</f>
        <v>0</v>
      </c>
      <c r="K96" s="21">
        <f>SUMIFS(Transactions!$C:$C,Transactions!$G:$G,$A96,Transactions!$A:$A,"&lt;=10/31/2019",Transactions!$A:$A,"&gt;=10/01/2019")</f>
        <v>0</v>
      </c>
      <c r="L96" s="21">
        <f>SUMIFS(Transactions!$C:$C,Transactions!$G:$G,$A96,Transactions!$A:$A,"&lt;=11/30/2019",Transactions!$A:$A,"&gt;=11/01/2019")</f>
        <v>0</v>
      </c>
      <c r="M96" s="21">
        <f>SUMIFS(Transactions!$C:$C,Transactions!$G:$G,$A96,Transactions!$A:$A,"&lt;=12/31/2019",Transactions!$A:$A,"&gt;=12/01/2019")</f>
        <v>0</v>
      </c>
      <c r="N96" s="22">
        <f t="shared" si="6"/>
        <v>0</v>
      </c>
    </row>
    <row r="97" spans="1:14" s="20" customFormat="1" ht="13" outlineLevel="1" x14ac:dyDescent="0.3">
      <c r="A97" s="20" t="s">
        <v>61</v>
      </c>
      <c r="B97" s="21">
        <f>SUMIFS(Transactions!$C:$C,Transactions!$G:$G,$A97,Transactions!$A:$A,"&lt;=01/31/2019",Transactions!$A:$A,"&gt;=01/01/2019")</f>
        <v>0</v>
      </c>
      <c r="C97" s="21">
        <f>SUMIFS(Transactions!$C:$C,Transactions!$G:$G,$A97,Transactions!$A:$A,"&lt;=02/28/2019",Transactions!$A:$A,"&gt;=02/01/2019")</f>
        <v>0</v>
      </c>
      <c r="D97" s="21">
        <f>SUMIFS(Transactions!$C:$C,Transactions!$G:$G,$A97,Transactions!$A:$A,"&lt;=03/31/2019",Transactions!$A:$A,"&gt;=03/01/2019")</f>
        <v>0</v>
      </c>
      <c r="E97" s="21">
        <f>SUMIFS(Transactions!$C:$C,Transactions!$G:$G,$A97,Transactions!$A:$A,"&lt;=04/30/2019",Transactions!$A:$A,"&gt;=04/01/2019")</f>
        <v>0</v>
      </c>
      <c r="F97" s="21">
        <f>SUMIFS(Transactions!$C:$C,Transactions!$G:$G,$A97,Transactions!$A:$A,"&lt;=05/31/2019",Transactions!$A:$A,"&gt;=05/01/2019")</f>
        <v>0</v>
      </c>
      <c r="G97" s="21">
        <f>SUMIFS(Transactions!$C:$C,Transactions!$G:$G,$A97,Transactions!$A:$A,"&lt;=06/30/2019",Transactions!$A:$A,"&gt;=06/01/2019")</f>
        <v>0</v>
      </c>
      <c r="H97" s="21">
        <f>SUMIFS(Transactions!$C:$C,Transactions!$G:$G,$A97,Transactions!$A:$A,"&lt;=07/31/2019",Transactions!$A:$A,"&gt;=07/01/2019")</f>
        <v>0</v>
      </c>
      <c r="I97" s="21">
        <f>SUMIFS(Transactions!$C:$C,Transactions!$G:$G,$A97,Transactions!$A:$A,"&lt;=08/31/2019",Transactions!$A:$A,"&gt;=08/01/2019")</f>
        <v>0</v>
      </c>
      <c r="J97" s="21">
        <v>0</v>
      </c>
      <c r="K97" s="21">
        <v>0</v>
      </c>
      <c r="L97" s="21">
        <v>0</v>
      </c>
      <c r="M97" s="21">
        <v>0</v>
      </c>
      <c r="N97" s="22">
        <f t="shared" si="6"/>
        <v>0</v>
      </c>
    </row>
    <row r="98" spans="1:14" s="20" customFormat="1" ht="13" outlineLevel="1" x14ac:dyDescent="0.3">
      <c r="B98" s="21"/>
      <c r="C98" s="21"/>
      <c r="D98" s="21"/>
      <c r="E98" s="21"/>
      <c r="F98" s="21"/>
      <c r="G98" s="21"/>
      <c r="H98" s="21"/>
      <c r="I98" s="21"/>
      <c r="J98" s="21"/>
      <c r="K98" s="21"/>
      <c r="L98" s="21"/>
      <c r="M98" s="21"/>
      <c r="N98" s="22"/>
    </row>
    <row r="99" spans="1:14" s="18" customFormat="1" ht="13" outlineLevel="1" x14ac:dyDescent="0.3">
      <c r="A99" s="23" t="s">
        <v>37</v>
      </c>
      <c r="B99" s="24">
        <f>SUM(B86:B97)</f>
        <v>0</v>
      </c>
      <c r="C99" s="24">
        <f>SUM(C86:C97)</f>
        <v>0</v>
      </c>
      <c r="D99" s="24">
        <f>SUM(D86:D97)</f>
        <v>0</v>
      </c>
      <c r="E99" s="24">
        <f>SUM(E86:E97)</f>
        <v>0</v>
      </c>
      <c r="F99" s="24">
        <f>SUM(F86:F97)</f>
        <v>0</v>
      </c>
      <c r="G99" s="24">
        <f>SUM(G86:G97)</f>
        <v>0</v>
      </c>
      <c r="H99" s="24">
        <f>SUM(H86:H97)</f>
        <v>0</v>
      </c>
      <c r="I99" s="24">
        <f>SUM(I86:I97)</f>
        <v>0</v>
      </c>
      <c r="J99" s="24">
        <f>SUM(J86:J97)</f>
        <v>0</v>
      </c>
      <c r="K99" s="24">
        <f>SUM(K86:K97)</f>
        <v>0</v>
      </c>
      <c r="L99" s="24">
        <f>SUM(L86:L97)</f>
        <v>0</v>
      </c>
      <c r="M99" s="24">
        <f>SUM(M86:M97)</f>
        <v>0</v>
      </c>
      <c r="N99" s="25">
        <f>SUM(B99:M99)</f>
        <v>0</v>
      </c>
    </row>
    <row r="100" spans="1:14" s="20" customFormat="1" ht="13" outlineLevel="1" x14ac:dyDescent="0.3">
      <c r="B100" s="21"/>
      <c r="C100" s="21"/>
      <c r="D100" s="21"/>
      <c r="E100" s="21"/>
      <c r="F100" s="21"/>
      <c r="G100" s="21"/>
      <c r="H100" s="21"/>
      <c r="I100" s="21"/>
      <c r="J100" s="21"/>
      <c r="K100" s="21"/>
      <c r="L100" s="21"/>
      <c r="M100" s="21"/>
      <c r="N100" s="22"/>
    </row>
    <row r="101" spans="1:14" s="20" customFormat="1" ht="13" outlineLevel="1" x14ac:dyDescent="0.3">
      <c r="A101" s="18" t="s">
        <v>62</v>
      </c>
      <c r="B101" s="21"/>
      <c r="C101" s="21"/>
      <c r="D101" s="21"/>
      <c r="E101" s="21"/>
      <c r="F101" s="21"/>
      <c r="G101" s="21"/>
      <c r="H101" s="21"/>
      <c r="I101" s="21"/>
      <c r="J101" s="21"/>
      <c r="K101" s="21"/>
      <c r="L101" s="21"/>
      <c r="M101" s="21"/>
      <c r="N101" s="22"/>
    </row>
    <row r="102" spans="1:14" s="20" customFormat="1" ht="13" outlineLevel="1" x14ac:dyDescent="0.3">
      <c r="A102" s="20" t="s">
        <v>52</v>
      </c>
      <c r="B102" s="21">
        <f>SUMIFS(Transactions!$D:$D,Transactions!G:G,A102,Transactions!A:A,"&lt;=01/31/2019",Transactions!A:A,"&gt;=01/01/2019")</f>
        <v>0</v>
      </c>
      <c r="C102" s="21">
        <f>SUMIFS(Transactions!$D:$D,Transactions!$G:$G,$A102,Transactions!$A:$A,"&lt;=02/28/2019",Transactions!$A:$A,"&gt;=02/01/2019")</f>
        <v>0</v>
      </c>
      <c r="D102" s="21">
        <f>SUMIFS(Transactions!$D:$D,Transactions!$G:$G,$A102,Transactions!$A:$A,"&lt;=03/31/2019",Transactions!$A:$A,"&gt;=03/01/2019")</f>
        <v>0</v>
      </c>
      <c r="E102" s="21">
        <f>SUMIFS(Transactions!$D:$D,Transactions!$G:$G,$A102,Transactions!$A:$A,"&lt;=04/30/2019",Transactions!$A:$A,"&gt;=04/01/2019")</f>
        <v>0</v>
      </c>
      <c r="F102" s="21">
        <f>SUMIFS(Transactions!$D:$D,Transactions!$G:$G,$A102,Transactions!$A:$A,"&lt;=05/31/2019",Transactions!$A:$A,"&gt;=05/01/2019")</f>
        <v>0</v>
      </c>
      <c r="G102" s="21">
        <f>SUMIFS(Transactions!$D:$D,Transactions!$G:$G,$A102,Transactions!$A:$A,"&lt;=06/30/2019",Transactions!$A:$A,"&gt;=06/01/2019")</f>
        <v>0</v>
      </c>
      <c r="H102" s="21">
        <f>SUMIFS(Transactions!$D:$D,Transactions!$G:$G,$A102,Transactions!$A:$A,"&lt;=07/31/2019",Transactions!$A:$A,"&gt;=07/01/2019")</f>
        <v>0</v>
      </c>
      <c r="I102" s="21">
        <f>SUMIFS(Transactions!$D:$D,Transactions!$G:$G,$A102,Transactions!$A:$A,"&lt;=08/31/2019",Transactions!$A:$A,"&gt;=08/01/2019")</f>
        <v>0</v>
      </c>
      <c r="J102" s="21">
        <f>SUMIFS(Transactions!$D:$D,Transactions!$G:$G,$A102,Transactions!$A:$A,"&lt;=09/30/2019",Transactions!$A:$A,"&gt;=09/01/2019")</f>
        <v>0</v>
      </c>
      <c r="K102" s="21">
        <f>SUMIFS(Transactions!$D:$D,Transactions!$G:$G,$A102,Transactions!$A:$A,"&lt;=10/31/2019",Transactions!$A:$A,"&gt;=10/01/2019")</f>
        <v>0</v>
      </c>
      <c r="L102" s="21">
        <f>SUMIFS(Transactions!$D:$D,Transactions!$G:$G,$A102,Transactions!$A:$A,"&lt;=11/30/2019",Transactions!$A:$A,"&gt;=11/01/2019")</f>
        <v>0</v>
      </c>
      <c r="M102" s="21">
        <f>SUMIFS(Transactions!$D:$D,Transactions!$G:$G,$A102,Transactions!$A:$A,"&lt;=12/31/2019",Transactions!$A:$A,"&gt;=12/01/2019")</f>
        <v>0</v>
      </c>
      <c r="N102" s="22">
        <f>SUM(B102:M102)</f>
        <v>0</v>
      </c>
    </row>
    <row r="103" spans="1:14" s="20" customFormat="1" ht="13" outlineLevel="1" x14ac:dyDescent="0.3">
      <c r="A103" s="20" t="s">
        <v>8</v>
      </c>
      <c r="B103" s="21">
        <f>SUMIFS(Transactions!$D:$D,Transactions!G:G,A103,Transactions!A:A,"&lt;=01/31/2019",Transactions!A:A,"&gt;=01/01/2019")</f>
        <v>0</v>
      </c>
      <c r="C103" s="21">
        <f>SUMIFS(Transactions!$D:$D,Transactions!$G:$G,$A103,Transactions!$A:$A,"&lt;=02/28/2019",Transactions!$A:$A,"&gt;=02/01/2019")</f>
        <v>0</v>
      </c>
      <c r="D103" s="21">
        <f>SUMIFS(Transactions!$D:$D,Transactions!$G:$G,$A103,Transactions!$A:$A,"&lt;=03/31/2019",Transactions!$A:$A,"&gt;=03/01/2019")</f>
        <v>0</v>
      </c>
      <c r="E103" s="21">
        <f>SUMIFS(Transactions!$D:$D,Transactions!$G:$G,$A103,Transactions!$A:$A,"&lt;=04/30/2019",Transactions!$A:$A,"&gt;=04/01/2019")</f>
        <v>0</v>
      </c>
      <c r="F103" s="21">
        <f>SUMIFS(Transactions!$D:$D,Transactions!$G:$G,$A103,Transactions!$A:$A,"&lt;=05/31/2019",Transactions!$A:$A,"&gt;=05/01/2019")</f>
        <v>0</v>
      </c>
      <c r="G103" s="21">
        <f>SUMIFS(Transactions!$D:$D,Transactions!$G:$G,$A103,Transactions!$A:$A,"&lt;=06/30/2019",Transactions!$A:$A,"&gt;=06/01/2019")</f>
        <v>0</v>
      </c>
      <c r="H103" s="21">
        <f>SUMIFS(Transactions!$D:$D,Transactions!$G:$G,$A103,Transactions!$A:$A,"&lt;=07/31/2019",Transactions!$A:$A,"&gt;=07/01/2019")</f>
        <v>0</v>
      </c>
      <c r="I103" s="21">
        <f>SUMIFS(Transactions!$D:$D,Transactions!$G:$G,$A103,Transactions!$A:$A,"&lt;=08/31/2019",Transactions!$A:$A,"&gt;=08/01/2019")</f>
        <v>0</v>
      </c>
      <c r="J103" s="21">
        <f>SUMIFS(Transactions!$D:$D,Transactions!$G:$G,$A103,Transactions!$A:$A,"&lt;=09/30/2019",Transactions!$A:$A,"&gt;=09/01/2019")</f>
        <v>0</v>
      </c>
      <c r="K103" s="21">
        <f>SUMIFS(Transactions!$D:$D,Transactions!$G:$G,$A103,Transactions!$A:$A,"&lt;=10/31/2019",Transactions!$A:$A,"&gt;=10/01/2019")</f>
        <v>0</v>
      </c>
      <c r="L103" s="21">
        <f>SUMIFS(Transactions!$D:$D,Transactions!$G:$G,$A103,Transactions!$A:$A,"&lt;=11/30/2019",Transactions!$A:$A,"&gt;=11/01/2019")</f>
        <v>0</v>
      </c>
      <c r="M103" s="21">
        <f>SUMIFS(Transactions!$D:$D,Transactions!$G:$G,$A103,Transactions!$A:$A,"&lt;=12/31/2019",Transactions!$A:$A,"&gt;=12/01/2019")</f>
        <v>0</v>
      </c>
      <c r="N103" s="22">
        <f>SUM(B103:M103)</f>
        <v>0</v>
      </c>
    </row>
    <row r="104" spans="1:14" s="20" customFormat="1" ht="13" outlineLevel="1" x14ac:dyDescent="0.3">
      <c r="A104" s="20" t="s">
        <v>14</v>
      </c>
      <c r="B104" s="21">
        <f>SUMIFS(Transactions!$D:$D,Transactions!G:G,A104,Transactions!A:A,"&lt;=01/31/2019",Transactions!A:A,"&gt;=01/01/2019")</f>
        <v>0</v>
      </c>
      <c r="C104" s="21">
        <f>SUMIFS(Transactions!$D:$D,Transactions!$G:$G,$A104,Transactions!$A:$A,"&lt;=02/28/2019",Transactions!$A:$A,"&gt;=02/01/2019")</f>
        <v>0</v>
      </c>
      <c r="D104" s="21">
        <f>SUMIFS(Transactions!$D:$D,Transactions!$G:$G,$A104,Transactions!$A:$A,"&lt;=03/31/2019",Transactions!$A:$A,"&gt;=03/01/2019")</f>
        <v>0</v>
      </c>
      <c r="E104" s="21">
        <f>SUMIFS(Transactions!$D:$D,Transactions!$G:$G,$A104,Transactions!$A:$A,"&lt;=04/30/2019",Transactions!$A:$A,"&gt;=04/01/2019")</f>
        <v>0</v>
      </c>
      <c r="F104" s="21">
        <f>SUMIFS(Transactions!$D:$D,Transactions!$G:$G,$A104,Transactions!$A:$A,"&lt;=05/31/2019",Transactions!$A:$A,"&gt;=05/01/2019")</f>
        <v>0</v>
      </c>
      <c r="G104" s="21">
        <f>SUMIFS(Transactions!$D:$D,Transactions!$G:$G,$A104,Transactions!$A:$A,"&lt;=06/30/2019",Transactions!$A:$A,"&gt;=06/01/2019")</f>
        <v>0</v>
      </c>
      <c r="H104" s="21">
        <f>SUMIFS(Transactions!$D:$D,Transactions!$G:$G,$A104,Transactions!$A:$A,"&lt;=07/31/2019",Transactions!$A:$A,"&gt;=07/01/2019")</f>
        <v>0</v>
      </c>
      <c r="I104" s="21">
        <f>SUMIFS(Transactions!$D:$D,Transactions!$G:$G,$A104,Transactions!$A:$A,"&lt;=08/31/2019",Transactions!$A:$A,"&gt;=08/01/2019")</f>
        <v>0</v>
      </c>
      <c r="J104" s="21">
        <f>SUMIFS(Transactions!$D:$D,Transactions!$G:$G,$A104,Transactions!$A:$A,"&lt;=09/30/2019",Transactions!$A:$A,"&gt;=09/01/2019")</f>
        <v>0</v>
      </c>
      <c r="K104" s="21">
        <f>SUMIFS(Transactions!$D:$D,Transactions!$G:$G,$A104,Transactions!$A:$A,"&lt;=10/31/2019",Transactions!$A:$A,"&gt;=10/01/2019")</f>
        <v>0</v>
      </c>
      <c r="L104" s="21">
        <f>SUMIFS(Transactions!$D:$D,Transactions!$G:$G,$A104,Transactions!$A:$A,"&lt;=11/30/2019",Transactions!$A:$A,"&gt;=11/01/2019")</f>
        <v>0</v>
      </c>
      <c r="M104" s="21">
        <f>SUMIFS(Transactions!$D:$D,Transactions!$G:$G,$A104,Transactions!$A:$A,"&lt;=12/31/2019",Transactions!$A:$A,"&gt;=12/01/2019")</f>
        <v>0</v>
      </c>
      <c r="N104" s="22">
        <f>SUM(B104:M104)</f>
        <v>0</v>
      </c>
    </row>
    <row r="105" spans="1:14" s="20" customFormat="1" ht="13" outlineLevel="1" x14ac:dyDescent="0.3">
      <c r="A105" s="20" t="s">
        <v>15</v>
      </c>
      <c r="B105" s="21">
        <f>SUMIFS(Transactions!$D:$D,Transactions!G:G,A105,Transactions!A:A,"&lt;=01/31/2019",Transactions!A:A,"&gt;=01/01/2019")</f>
        <v>0</v>
      </c>
      <c r="C105" s="21">
        <f>SUMIFS(Transactions!$D:$D,Transactions!$G:$G,$A105,Transactions!$A:$A,"&lt;=02/28/2019",Transactions!$A:$A,"&gt;=02/01/2019")</f>
        <v>0</v>
      </c>
      <c r="D105" s="21">
        <f>SUMIFS(Transactions!$D:$D,Transactions!$G:$G,$A105,Transactions!$A:$A,"&lt;=03/31/2019",Transactions!$A:$A,"&gt;=03/01/2019")</f>
        <v>0</v>
      </c>
      <c r="E105" s="21">
        <f>SUMIFS(Transactions!$D:$D,Transactions!$G:$G,$A105,Transactions!$A:$A,"&lt;=04/30/2019",Transactions!$A:$A,"&gt;=04/01/2019")</f>
        <v>0</v>
      </c>
      <c r="F105" s="21">
        <f>SUMIFS(Transactions!$D:$D,Transactions!$G:$G,$A105,Transactions!$A:$A,"&lt;=05/31/2019",Transactions!$A:$A,"&gt;=05/01/2019")</f>
        <v>0</v>
      </c>
      <c r="G105" s="21">
        <f>SUMIFS(Transactions!$D:$D,Transactions!$G:$G,$A105,Transactions!$A:$A,"&lt;=06/30/2019",Transactions!$A:$A,"&gt;=06/01/2019")</f>
        <v>0</v>
      </c>
      <c r="H105" s="21">
        <f>SUMIFS(Transactions!$D:$D,Transactions!$G:$G,$A105,Transactions!$A:$A,"&lt;=07/31/2019",Transactions!$A:$A,"&gt;=07/01/2019")</f>
        <v>0</v>
      </c>
      <c r="I105" s="21">
        <f>SUMIFS(Transactions!$D:$D,Transactions!$G:$G,$A105,Transactions!$A:$A,"&lt;=08/31/2019",Transactions!$A:$A,"&gt;=08/01/2019")</f>
        <v>0</v>
      </c>
      <c r="J105" s="21">
        <f>SUMIFS(Transactions!$D:$D,Transactions!$G:$G,$A105,Transactions!$A:$A,"&lt;=09/30/2019",Transactions!$A:$A,"&gt;=09/01/2019")</f>
        <v>0</v>
      </c>
      <c r="K105" s="21">
        <f>SUMIFS(Transactions!$D:$D,Transactions!$G:$G,$A105,Transactions!$A:$A,"&lt;=10/31/2019",Transactions!$A:$A,"&gt;=10/01/2019")</f>
        <v>0</v>
      </c>
      <c r="L105" s="21">
        <f>SUMIFS(Transactions!$D:$D,Transactions!$G:$G,$A105,Transactions!$A:$A,"&lt;=11/30/2019",Transactions!$A:$A,"&gt;=11/01/2019")</f>
        <v>0</v>
      </c>
      <c r="M105" s="21">
        <f>SUMIFS(Transactions!$D:$D,Transactions!$G:$G,$A105,Transactions!$A:$A,"&lt;=12/31/2019",Transactions!$A:$A,"&gt;=12/01/2019")</f>
        <v>0</v>
      </c>
      <c r="N105" s="22">
        <f t="shared" ref="N105:N112" si="7">SUM(B105:M105)</f>
        <v>0</v>
      </c>
    </row>
    <row r="106" spans="1:14" s="20" customFormat="1" ht="13" outlineLevel="1" x14ac:dyDescent="0.3">
      <c r="A106" s="20" t="s">
        <v>7</v>
      </c>
      <c r="B106" s="21">
        <f>SUMIFS(Transactions!$D:$D,Transactions!G:G,A106,Transactions!A:A,"&lt;=01/31/2019",Transactions!A:A,"&gt;=01/01/2019")</f>
        <v>0</v>
      </c>
      <c r="C106" s="21">
        <f>SUMIFS(Transactions!$D:$D,Transactions!$G:$G,$A106,Transactions!$A:$A,"&lt;=02/28/2019",Transactions!$A:$A,"&gt;=02/01/2019")</f>
        <v>0</v>
      </c>
      <c r="D106" s="21">
        <f>SUMIFS(Transactions!$D:$D,Transactions!$G:$G,$A106,Transactions!$A:$A,"&lt;=03/31/2019",Transactions!$A:$A,"&gt;=03/01/2019")</f>
        <v>0</v>
      </c>
      <c r="E106" s="21">
        <f>SUMIFS(Transactions!$D:$D,Transactions!$G:$G,$A106,Transactions!$A:$A,"&lt;=04/30/2019",Transactions!$A:$A,"&gt;=04/01/2019")</f>
        <v>0</v>
      </c>
      <c r="F106" s="21">
        <f>SUMIFS(Transactions!$D:$D,Transactions!$G:$G,$A106,Transactions!$A:$A,"&lt;=05/31/2019",Transactions!$A:$A,"&gt;=05/01/2019")</f>
        <v>0</v>
      </c>
      <c r="G106" s="21">
        <f>SUMIFS(Transactions!$D:$D,Transactions!$G:$G,$A106,Transactions!$A:$A,"&lt;=06/30/2019",Transactions!$A:$A,"&gt;=06/01/2019")</f>
        <v>0</v>
      </c>
      <c r="H106" s="21">
        <f>SUMIFS(Transactions!$D:$D,Transactions!$G:$G,$A106,Transactions!$A:$A,"&lt;=07/31/2019",Transactions!$A:$A,"&gt;=07/01/2019")</f>
        <v>0</v>
      </c>
      <c r="I106" s="21">
        <f>SUMIFS(Transactions!$D:$D,Transactions!$G:$G,$A106,Transactions!$A:$A,"&lt;=08/31/2019",Transactions!$A:$A,"&gt;=08/01/2019")</f>
        <v>0</v>
      </c>
      <c r="J106" s="21">
        <f>SUMIFS(Transactions!$D:$D,Transactions!$G:$G,$A106,Transactions!$A:$A,"&lt;=09/30/2019",Transactions!$A:$A,"&gt;=09/01/2019")</f>
        <v>0</v>
      </c>
      <c r="K106" s="21">
        <f>SUMIFS(Transactions!$D:$D,Transactions!$G:$G,$A106,Transactions!$A:$A,"&lt;=10/31/2019",Transactions!$A:$A,"&gt;=10/01/2019")</f>
        <v>0</v>
      </c>
      <c r="L106" s="21">
        <f>SUMIFS(Transactions!$D:$D,Transactions!$G:$G,$A106,Transactions!$A:$A,"&lt;=11/30/2019",Transactions!$A:$A,"&gt;=11/01/2019")</f>
        <v>0</v>
      </c>
      <c r="M106" s="21">
        <f>SUMIFS(Transactions!$D:$D,Transactions!$G:$G,$A106,Transactions!$A:$A,"&lt;=12/31/2019",Transactions!$A:$A,"&gt;=12/01/2019")</f>
        <v>0</v>
      </c>
      <c r="N106" s="22">
        <f t="shared" si="7"/>
        <v>0</v>
      </c>
    </row>
    <row r="107" spans="1:14" s="20" customFormat="1" ht="13" outlineLevel="1" x14ac:dyDescent="0.3">
      <c r="A107" s="20" t="s">
        <v>9</v>
      </c>
      <c r="B107" s="21">
        <f>SUMIFS(Transactions!$D:$D,Transactions!G:G,A107,Transactions!A:A,"&lt;=01/31/2019",Transactions!A:A,"&gt;=01/01/2019")</f>
        <v>0</v>
      </c>
      <c r="C107" s="21">
        <f>SUMIFS(Transactions!$D:$D,Transactions!$G:$G,$A107,Transactions!$A:$A,"&lt;=02/28/2019",Transactions!$A:$A,"&gt;=02/01/2019")</f>
        <v>0</v>
      </c>
      <c r="D107" s="21">
        <f>SUMIFS(Transactions!$D:$D,Transactions!$G:$G,$A107,Transactions!$A:$A,"&lt;=03/31/2019",Transactions!$A:$A,"&gt;=03/01/2019")</f>
        <v>0</v>
      </c>
      <c r="E107" s="21">
        <f>SUMIFS(Transactions!$D:$D,Transactions!$G:$G,$A107,Transactions!$A:$A,"&lt;=04/30/2019",Transactions!$A:$A,"&gt;=04/01/2019")</f>
        <v>0</v>
      </c>
      <c r="F107" s="21">
        <f>SUMIFS(Transactions!$D:$D,Transactions!$G:$G,$A107,Transactions!$A:$A,"&lt;=05/31/2019",Transactions!$A:$A,"&gt;=05/01/2019")</f>
        <v>0</v>
      </c>
      <c r="G107" s="21">
        <f>SUMIFS(Transactions!$D:$D,Transactions!$G:$G,$A107,Transactions!$A:$A,"&lt;=06/30/2019",Transactions!$A:$A,"&gt;=06/01/2019")</f>
        <v>0</v>
      </c>
      <c r="H107" s="21">
        <f>SUMIFS(Transactions!$D:$D,Transactions!$G:$G,$A107,Transactions!$A:$A,"&lt;=07/31/2019",Transactions!$A:$A,"&gt;=07/01/2019")</f>
        <v>0</v>
      </c>
      <c r="I107" s="21">
        <f>SUMIFS(Transactions!$D:$D,Transactions!$G:$G,$A107,Transactions!$A:$A,"&lt;=08/31/2019",Transactions!$A:$A,"&gt;=08/01/2019")</f>
        <v>0</v>
      </c>
      <c r="J107" s="21">
        <f>SUMIFS(Transactions!$D:$D,Transactions!$G:$G,$A107,Transactions!$A:$A,"&lt;=09/30/2019",Transactions!$A:$A,"&gt;=09/01/2019")</f>
        <v>0</v>
      </c>
      <c r="K107" s="21">
        <f>SUMIFS(Transactions!$D:$D,Transactions!$G:$G,$A107,Transactions!$A:$A,"&lt;=10/31/2019",Transactions!$A:$A,"&gt;=10/01/2019")</f>
        <v>0</v>
      </c>
      <c r="L107" s="21">
        <f>SUMIFS(Transactions!$D:$D,Transactions!$G:$G,$A107,Transactions!$A:$A,"&lt;=11/30/2019",Transactions!$A:$A,"&gt;=11/01/2019")</f>
        <v>0</v>
      </c>
      <c r="M107" s="21">
        <f>SUMIFS(Transactions!$D:$D,Transactions!$G:$G,$A107,Transactions!$A:$A,"&lt;=12/31/2019",Transactions!$A:$A,"&gt;=12/01/2019")</f>
        <v>0</v>
      </c>
      <c r="N107" s="22">
        <f t="shared" si="7"/>
        <v>0</v>
      </c>
    </row>
    <row r="108" spans="1:14" s="20" customFormat="1" ht="13" outlineLevel="1" x14ac:dyDescent="0.3">
      <c r="A108" s="20" t="s">
        <v>16</v>
      </c>
      <c r="B108" s="21">
        <f>SUMIFS(Transactions!$D:$D,Transactions!G:G,A108,Transactions!A:A,"&lt;=01/31/2019",Transactions!A:A,"&gt;=01/01/2019")</f>
        <v>0</v>
      </c>
      <c r="C108" s="21">
        <f>SUMIFS(Transactions!$D:$D,Transactions!$G:$G,$A108,Transactions!$A:$A,"&lt;=02/28/2019",Transactions!$A:$A,"&gt;=02/01/2019")</f>
        <v>0</v>
      </c>
      <c r="D108" s="21">
        <f>SUMIFS(Transactions!$D:$D,Transactions!$G:$G,$A108,Transactions!$A:$A,"&lt;=03/31/2019",Transactions!$A:$A,"&gt;=03/01/2019")</f>
        <v>0</v>
      </c>
      <c r="E108" s="21">
        <f>SUMIFS(Transactions!$D:$D,Transactions!$G:$G,$A108,Transactions!$A:$A,"&lt;=04/30/2019",Transactions!$A:$A,"&gt;=04/01/2019")</f>
        <v>0</v>
      </c>
      <c r="F108" s="21">
        <f>SUMIFS(Transactions!$D:$D,Transactions!$G:$G,$A108,Transactions!$A:$A,"&lt;=05/31/2019",Transactions!$A:$A,"&gt;=05/01/2019")</f>
        <v>0</v>
      </c>
      <c r="G108" s="21">
        <f>SUMIFS(Transactions!$D:$D,Transactions!$G:$G,$A108,Transactions!$A:$A,"&lt;=06/30/2019",Transactions!$A:$A,"&gt;=06/01/2019")</f>
        <v>0</v>
      </c>
      <c r="H108" s="21">
        <f>SUMIFS(Transactions!$D:$D,Transactions!$G:$G,$A108,Transactions!$A:$A,"&lt;=07/31/2019",Transactions!$A:$A,"&gt;=07/01/2019")</f>
        <v>0</v>
      </c>
      <c r="I108" s="21">
        <f>SUMIFS(Transactions!$D:$D,Transactions!$G:$G,$A108,Transactions!$A:$A,"&lt;=08/31/2019",Transactions!$A:$A,"&gt;=08/01/2019")</f>
        <v>0</v>
      </c>
      <c r="J108" s="21">
        <f>SUMIFS(Transactions!$D:$D,Transactions!$G:$G,$A108,Transactions!$A:$A,"&lt;=09/30/2019",Transactions!$A:$A,"&gt;=09/01/2019")</f>
        <v>0</v>
      </c>
      <c r="K108" s="21">
        <f>SUMIFS(Transactions!$D:$D,Transactions!$G:$G,$A108,Transactions!$A:$A,"&lt;=10/31/2019",Transactions!$A:$A,"&gt;=10/01/2019")</f>
        <v>0</v>
      </c>
      <c r="L108" s="21">
        <f>SUMIFS(Transactions!$D:$D,Transactions!$G:$G,$A108,Transactions!$A:$A,"&lt;=11/30/2019",Transactions!$A:$A,"&gt;=11/01/2019")</f>
        <v>0</v>
      </c>
      <c r="M108" s="21">
        <f>SUMIFS(Transactions!$D:$D,Transactions!$G:$G,$A108,Transactions!$A:$A,"&lt;=12/31/2019",Transactions!$A:$A,"&gt;=12/01/2019")</f>
        <v>0</v>
      </c>
      <c r="N108" s="22">
        <f t="shared" si="7"/>
        <v>0</v>
      </c>
    </row>
    <row r="109" spans="1:14" s="20" customFormat="1" ht="13" outlineLevel="1" x14ac:dyDescent="0.3">
      <c r="A109" s="20" t="s">
        <v>75</v>
      </c>
      <c r="B109" s="21">
        <f>SUMIFS(Transactions!$D:$D,Transactions!G:G,A109,Transactions!A:A,"&lt;=01/31/2019",Transactions!A:A,"&gt;=01/01/2019")</f>
        <v>0</v>
      </c>
      <c r="C109" s="21">
        <f>SUMIFS(Transactions!$D:$D,Transactions!$G:$G,$A109,Transactions!$A:$A,"&lt;=02/28/2019",Transactions!$A:$A,"&gt;=02/01/2019")</f>
        <v>0</v>
      </c>
      <c r="D109" s="21">
        <f>SUMIFS(Transactions!$D:$D,Transactions!$G:$G,$A109,Transactions!$A:$A,"&lt;=03/31/2019",Transactions!$A:$A,"&gt;=03/01/2019")</f>
        <v>0</v>
      </c>
      <c r="E109" s="21">
        <f>SUMIFS(Transactions!$D:$D,Transactions!$G:$G,$A109,Transactions!$A:$A,"&lt;=04/30/2019",Transactions!$A:$A,"&gt;=04/01/2019")</f>
        <v>0</v>
      </c>
      <c r="F109" s="21">
        <f>SUMIFS(Transactions!$D:$D,Transactions!$G:$G,$A109,Transactions!$A:$A,"&lt;=05/31/2019",Transactions!$A:$A,"&gt;=05/01/2019")</f>
        <v>0</v>
      </c>
      <c r="G109" s="21">
        <f>SUMIFS(Transactions!$D:$D,Transactions!$G:$G,$A109,Transactions!$A:$A,"&lt;=06/30/2019",Transactions!$A:$A,"&gt;=06/01/2019")</f>
        <v>0</v>
      </c>
      <c r="H109" s="21">
        <f>SUMIFS(Transactions!$D:$D,Transactions!$G:$G,$A109,Transactions!$A:$A,"&lt;=07/31/2019",Transactions!$A:$A,"&gt;=07/01/2019")</f>
        <v>0</v>
      </c>
      <c r="I109" s="21">
        <f>SUMIFS(Transactions!$D:$D,Transactions!$G:$G,$A109,Transactions!$A:$A,"&lt;=08/31/2019",Transactions!$A:$A,"&gt;=08/01/2019")</f>
        <v>0</v>
      </c>
      <c r="J109" s="21">
        <f>SUMIFS(Transactions!$D:$D,Transactions!$G:$G,$A109,Transactions!$A:$A,"&lt;=09/30/2019",Transactions!$A:$A,"&gt;=09/01/2019")</f>
        <v>0</v>
      </c>
      <c r="K109" s="21">
        <f>SUMIFS(Transactions!$D:$D,Transactions!$G:$G,$A109,Transactions!$A:$A,"&lt;=10/31/2019",Transactions!$A:$A,"&gt;=10/01/2019")</f>
        <v>0</v>
      </c>
      <c r="L109" s="21">
        <f>SUMIFS(Transactions!$D:$D,Transactions!$G:$G,$A109,Transactions!$A:$A,"&lt;=11/30/2019",Transactions!$A:$A,"&gt;=11/01/2019")</f>
        <v>0</v>
      </c>
      <c r="M109" s="21">
        <f>SUMIFS(Transactions!$D:$D,Transactions!$G:$G,$A109,Transactions!$A:$A,"&lt;=12/31/2019",Transactions!$A:$A,"&gt;=12/01/2019")</f>
        <v>0</v>
      </c>
      <c r="N109" s="22">
        <f t="shared" si="7"/>
        <v>0</v>
      </c>
    </row>
    <row r="110" spans="1:14" s="20" customFormat="1" ht="13" outlineLevel="1" x14ac:dyDescent="0.3">
      <c r="A110" s="20" t="s">
        <v>17</v>
      </c>
      <c r="B110" s="21">
        <f>SUMIFS(Transactions!$D:$D,Transactions!G:G,A110,Transactions!A:A,"&lt;=01/31/2019",Transactions!A:A,"&gt;=01/01/2019")</f>
        <v>0</v>
      </c>
      <c r="C110" s="21">
        <f>SUMIFS(Transactions!$D:$D,Transactions!$G:$G,$A110,Transactions!$A:$A,"&lt;=02/28/2019",Transactions!$A:$A,"&gt;=02/01/2019")</f>
        <v>0</v>
      </c>
      <c r="D110" s="21">
        <f>SUMIFS(Transactions!$D:$D,Transactions!$G:$G,$A110,Transactions!$A:$A,"&lt;=03/31/2019",Transactions!$A:$A,"&gt;=03/01/2019")</f>
        <v>0</v>
      </c>
      <c r="E110" s="21">
        <f>SUMIFS(Transactions!$D:$D,Transactions!$G:$G,$A110,Transactions!$A:$A,"&lt;=04/30/2019",Transactions!$A:$A,"&gt;=04/01/2019")</f>
        <v>0</v>
      </c>
      <c r="F110" s="21">
        <f>SUMIFS(Transactions!$D:$D,Transactions!$G:$G,$A110,Transactions!$A:$A,"&lt;=05/31/2019",Transactions!$A:$A,"&gt;=05/01/2019")</f>
        <v>0</v>
      </c>
      <c r="G110" s="21">
        <f>SUMIFS(Transactions!$D:$D,Transactions!$G:$G,$A110,Transactions!$A:$A,"&lt;=06/30/2019",Transactions!$A:$A,"&gt;=06/01/2019")</f>
        <v>0</v>
      </c>
      <c r="H110" s="21">
        <f>SUMIFS(Transactions!$D:$D,Transactions!$G:$G,$A110,Transactions!$A:$A,"&lt;=07/31/2019",Transactions!$A:$A,"&gt;=07/01/2019")</f>
        <v>0</v>
      </c>
      <c r="I110" s="21">
        <f>SUMIFS(Transactions!$D:$D,Transactions!$G:$G,$A110,Transactions!$A:$A,"&lt;=08/31/2019",Transactions!$A:$A,"&gt;=08/01/2019")</f>
        <v>0</v>
      </c>
      <c r="J110" s="21">
        <f>SUMIFS(Transactions!$D:$D,Transactions!$G:$G,$A110,Transactions!$A:$A,"&lt;=09/30/2019",Transactions!$A:$A,"&gt;=09/01/2019")</f>
        <v>0</v>
      </c>
      <c r="K110" s="21">
        <f>SUMIFS(Transactions!$D:$D,Transactions!$G:$G,$A110,Transactions!$A:$A,"&lt;=10/31/2019",Transactions!$A:$A,"&gt;=10/01/2019")</f>
        <v>0</v>
      </c>
      <c r="L110" s="21">
        <f>SUMIFS(Transactions!$D:$D,Transactions!$G:$G,$A110,Transactions!$A:$A,"&lt;=11/30/2019",Transactions!$A:$A,"&gt;=11/01/2019")</f>
        <v>0</v>
      </c>
      <c r="M110" s="21">
        <f>SUMIFS(Transactions!$D:$D,Transactions!$G:$G,$A110,Transactions!$A:$A,"&lt;=12/31/2019",Transactions!$A:$A,"&gt;=12/01/2019")</f>
        <v>0</v>
      </c>
      <c r="N110" s="22">
        <f t="shared" si="7"/>
        <v>0</v>
      </c>
    </row>
    <row r="111" spans="1:14" s="20" customFormat="1" ht="13" outlineLevel="1" x14ac:dyDescent="0.3">
      <c r="A111" s="20" t="s">
        <v>18</v>
      </c>
      <c r="B111" s="21">
        <f>SUMIFS(Transactions!$D:$D,Transactions!G:G,A111,Transactions!A:A,"&lt;=01/31/2019",Transactions!A:A,"&gt;=01/01/2019")</f>
        <v>0</v>
      </c>
      <c r="C111" s="21">
        <f>SUMIFS(Transactions!$D:$D,Transactions!$G:$G,$A111,Transactions!$A:$A,"&lt;=02/28/2019",Transactions!$A:$A,"&gt;=02/01/2019")</f>
        <v>0</v>
      </c>
      <c r="D111" s="21">
        <f>SUMIFS(Transactions!$D:$D,Transactions!$G:$G,$A111,Transactions!$A:$A,"&lt;=03/31/2019",Transactions!$A:$A,"&gt;=03/01/2019")</f>
        <v>0</v>
      </c>
      <c r="E111" s="21">
        <f>SUMIFS(Transactions!$D:$D,Transactions!$G:$G,$A111,Transactions!$A:$A,"&lt;=04/30/2019",Transactions!$A:$A,"&gt;=04/01/2019")</f>
        <v>0</v>
      </c>
      <c r="F111" s="21">
        <f>SUMIFS(Transactions!$D:$D,Transactions!$G:$G,$A111,Transactions!$A:$A,"&lt;=05/31/2019",Transactions!$A:$A,"&gt;=05/01/2019")</f>
        <v>0</v>
      </c>
      <c r="G111" s="21">
        <f>SUMIFS(Transactions!$D:$D,Transactions!$G:$G,$A111,Transactions!$A:$A,"&lt;=06/30/2019",Transactions!$A:$A,"&gt;=06/01/2019")</f>
        <v>0</v>
      </c>
      <c r="H111" s="21">
        <f>SUMIFS(Transactions!$D:$D,Transactions!$G:$G,$A111,Transactions!$A:$A,"&lt;=07/31/2019",Transactions!$A:$A,"&gt;=07/01/2019")</f>
        <v>0</v>
      </c>
      <c r="I111" s="21">
        <f>SUMIFS(Transactions!$D:$D,Transactions!$G:$G,$A111,Transactions!$A:$A,"&lt;=08/31/2019",Transactions!$A:$A,"&gt;=08/01/2019")</f>
        <v>0</v>
      </c>
      <c r="J111" s="21">
        <f>SUMIFS(Transactions!$D:$D,Transactions!$G:$G,$A111,Transactions!$A:$A,"&lt;=09/30/2019",Transactions!$A:$A,"&gt;=09/01/2019")</f>
        <v>0</v>
      </c>
      <c r="K111" s="21">
        <f>SUMIFS(Transactions!$D:$D,Transactions!$G:$G,$A111,Transactions!$A:$A,"&lt;=10/31/2019",Transactions!$A:$A,"&gt;=10/01/2019")</f>
        <v>0</v>
      </c>
      <c r="L111" s="21">
        <f>SUMIFS(Transactions!$D:$D,Transactions!$G:$G,$A111,Transactions!$A:$A,"&lt;=11/30/2019",Transactions!$A:$A,"&gt;=11/01/2019")</f>
        <v>0</v>
      </c>
      <c r="M111" s="21">
        <f>SUMIFS(Transactions!$D:$D,Transactions!$G:$G,$A111,Transactions!$A:$A,"&lt;=12/31/2019",Transactions!$A:$A,"&gt;=12/01/2019")</f>
        <v>0</v>
      </c>
      <c r="N111" s="22">
        <f t="shared" si="7"/>
        <v>0</v>
      </c>
    </row>
    <row r="112" spans="1:14" s="20" customFormat="1" ht="13" outlineLevel="1" x14ac:dyDescent="0.3">
      <c r="A112" s="20" t="s">
        <v>19</v>
      </c>
      <c r="B112" s="21">
        <f>SUMIFS(Transactions!$D:$D,Transactions!G:G,A112,Transactions!A:A,"&lt;=01/31/2019",Transactions!A:A,"&gt;=01/01/2019")</f>
        <v>0</v>
      </c>
      <c r="C112" s="21">
        <f>SUMIFS(Transactions!$D:$D,Transactions!$G:$G,$A112,Transactions!$A:$A,"&lt;=02/28/2019",Transactions!$A:$A,"&gt;=02/01/2019")</f>
        <v>0</v>
      </c>
      <c r="D112" s="21">
        <f>SUMIFS(Transactions!$D:$D,Transactions!$G:$G,$A112,Transactions!$A:$A,"&lt;=03/31/2019",Transactions!$A:$A,"&gt;=03/01/2019")</f>
        <v>0</v>
      </c>
      <c r="E112" s="21">
        <f>SUMIFS(Transactions!$D:$D,Transactions!$G:$G,$A112,Transactions!$A:$A,"&lt;=04/30/2019",Transactions!$A:$A,"&gt;=04/01/2019")</f>
        <v>0</v>
      </c>
      <c r="F112" s="21">
        <f>SUMIFS(Transactions!$D:$D,Transactions!$G:$G,$A112,Transactions!$A:$A,"&lt;=05/31/2019",Transactions!$A:$A,"&gt;=05/01/2019")</f>
        <v>0</v>
      </c>
      <c r="G112" s="21">
        <f>SUMIFS(Transactions!$D:$D,Transactions!$G:$G,$A112,Transactions!$A:$A,"&lt;=06/30/2019",Transactions!$A:$A,"&gt;=06/01/2019")</f>
        <v>0</v>
      </c>
      <c r="H112" s="21">
        <f>SUMIFS(Transactions!$D:$D,Transactions!$G:$G,$A112,Transactions!$A:$A,"&lt;=07/31/2019",Transactions!$A:$A,"&gt;=07/01/2019")</f>
        <v>0</v>
      </c>
      <c r="I112" s="21">
        <f>SUMIFS(Transactions!$D:$D,Transactions!$G:$G,$A112,Transactions!$A:$A,"&lt;=08/31/2019",Transactions!$A:$A,"&gt;=08/01/2019")</f>
        <v>0</v>
      </c>
      <c r="J112" s="21">
        <f>SUMIFS(Transactions!$D:$D,Transactions!$G:$G,$A112,Transactions!$A:$A,"&lt;=09/30/2019",Transactions!$A:$A,"&gt;=09/01/2019")</f>
        <v>0</v>
      </c>
      <c r="K112" s="21">
        <f>SUMIFS(Transactions!$D:$D,Transactions!$G:$G,$A112,Transactions!$A:$A,"&lt;=10/31/2019",Transactions!$A:$A,"&gt;=10/01/2019")</f>
        <v>0</v>
      </c>
      <c r="L112" s="21">
        <f>SUMIFS(Transactions!$D:$D,Transactions!$G:$G,$A112,Transactions!$A:$A,"&lt;=11/30/2019",Transactions!$A:$A,"&gt;=11/01/2019")</f>
        <v>0</v>
      </c>
      <c r="M112" s="21">
        <f>SUMIFS(Transactions!$D:$D,Transactions!$G:$G,$A112,Transactions!$A:$A,"&lt;=12/31/2019",Transactions!$A:$A,"&gt;=12/01/2019")</f>
        <v>0</v>
      </c>
      <c r="N112" s="22">
        <f t="shared" si="7"/>
        <v>0</v>
      </c>
    </row>
    <row r="113" spans="1:14" s="20" customFormat="1" ht="13" outlineLevel="1" x14ac:dyDescent="0.3">
      <c r="A113" s="20" t="s">
        <v>65</v>
      </c>
      <c r="B113" s="21">
        <f>SUMIFS(Transactions!$D:$D,Transactions!G:G,A113,Transactions!A:A,"&lt;=01/31/2019",Transactions!A:A,"&gt;=01/01/2019")</f>
        <v>0</v>
      </c>
      <c r="C113" s="21">
        <f>SUMIFS(Transactions!$D:$D,Transactions!$G:$G,$A113,Transactions!$A:$A,"&lt;=02/28/2019",Transactions!$A:$A,"&gt;=02/01/2019")</f>
        <v>0</v>
      </c>
      <c r="D113" s="21">
        <f>SUMIFS(Transactions!$D:$D,Transactions!$G:$G,$A113,Transactions!$A:$A,"&lt;=03/31/2019",Transactions!$A:$A,"&gt;=03/01/2019")</f>
        <v>0</v>
      </c>
      <c r="E113" s="21">
        <f>SUMIFS(Transactions!$D:$D,Transactions!$G:$G,$A113,Transactions!$A:$A,"&lt;=04/30/2019",Transactions!$A:$A,"&gt;=04/01/2019")</f>
        <v>0</v>
      </c>
      <c r="F113" s="21">
        <f>SUMIFS(Transactions!$D:$D,Transactions!$G:$G,$A113,Transactions!$A:$A,"&lt;=05/31/2019",Transactions!$A:$A,"&gt;=05/01/2019")</f>
        <v>0</v>
      </c>
      <c r="G113" s="21">
        <f>SUMIFS(Transactions!$D:$D,Transactions!$G:$G,$A113,Transactions!$A:$A,"&lt;=06/30/2019",Transactions!$A:$A,"&gt;=06/01/2019")</f>
        <v>0</v>
      </c>
      <c r="H113" s="21">
        <f>SUMIFS(Transactions!$D:$D,Transactions!$G:$G,$A113,Transactions!$A:$A,"&lt;=07/31/2019",Transactions!$A:$A,"&gt;=07/01/2019")</f>
        <v>0</v>
      </c>
      <c r="I113" s="21">
        <f>SUMIFS(Transactions!$D:$D,Transactions!$G:$G,$A113,Transactions!$A:$A,"&lt;=08/31/2019",Transactions!$A:$A,"&gt;=08/01/2019")</f>
        <v>0</v>
      </c>
      <c r="J113" s="21">
        <f>SUMIFS(Transactions!$D:$D,Transactions!$G:$G,$A113,Transactions!$A:$A,"&lt;=09/30/2019",Transactions!$A:$A,"&gt;=09/01/2019")</f>
        <v>0</v>
      </c>
      <c r="K113" s="21">
        <f>SUMIFS(Transactions!$D:$D,Transactions!$G:$G,$A113,Transactions!$A:$A,"&lt;=10/31/2019",Transactions!$A:$A,"&gt;=10/01/2019")</f>
        <v>0</v>
      </c>
      <c r="L113" s="21">
        <f>SUMIFS(Transactions!$D:$D,Transactions!$G:$G,$A113,Transactions!$A:$A,"&lt;=11/30/2019",Transactions!$A:$A,"&gt;=11/01/2019")</f>
        <v>0</v>
      </c>
      <c r="M113" s="21">
        <f>SUMIFS(Transactions!$D:$D,Transactions!$G:$G,$A113,Transactions!$A:$A,"&lt;=12/31/2019",Transactions!$A:$A,"&gt;=12/01/2019")</f>
        <v>0</v>
      </c>
      <c r="N113" s="22">
        <f>SUM(B113:M113)</f>
        <v>0</v>
      </c>
    </row>
    <row r="114" spans="1:14" s="20" customFormat="1" ht="13" outlineLevel="1" x14ac:dyDescent="0.3">
      <c r="A114" s="20" t="s">
        <v>35</v>
      </c>
      <c r="B114" s="21">
        <f>SUMIFS(Transactions!$D:$D,Transactions!G:G,A114,Transactions!A:A,"&lt;=01/31/2019",Transactions!A:A,"&gt;=01/01/2019")</f>
        <v>0</v>
      </c>
      <c r="C114" s="21">
        <f>SUMIFS(Transactions!$D:$D,Transactions!$G:$G,$A114,Transactions!$A:$A,"&lt;=02/28/2019",Transactions!$A:$A,"&gt;=02/01/2019")</f>
        <v>0</v>
      </c>
      <c r="D114" s="21">
        <f>SUMIFS(Transactions!$D:$D,Transactions!$G:$G,$A114,Transactions!$A:$A,"&lt;=03/31/2019",Transactions!$A:$A,"&gt;=03/01/2019")</f>
        <v>0</v>
      </c>
      <c r="E114" s="21">
        <f>SUMIFS(Transactions!$D:$D,Transactions!$G:$G,$A114,Transactions!$A:$A,"&lt;=04/30/2019",Transactions!$A:$A,"&gt;=04/01/2019")</f>
        <v>0</v>
      </c>
      <c r="F114" s="21">
        <f>SUMIFS(Transactions!$D:$D,Transactions!$G:$G,$A114,Transactions!$A:$A,"&lt;=05/31/2019",Transactions!$A:$A,"&gt;=05/01/2019")</f>
        <v>0</v>
      </c>
      <c r="G114" s="21">
        <f>SUMIFS(Transactions!$D:$D,Transactions!$G:$G,$A114,Transactions!$A:$A,"&lt;=06/30/2019",Transactions!$A:$A,"&gt;=06/01/2019")</f>
        <v>0</v>
      </c>
      <c r="H114" s="21">
        <f>SUMIFS(Transactions!$D:$D,Transactions!$G:$G,$A114,Transactions!$A:$A,"&lt;=07/31/2019",Transactions!$A:$A,"&gt;=07/01/2019")</f>
        <v>0</v>
      </c>
      <c r="I114" s="21">
        <f>SUMIFS(Transactions!$D:$D,Transactions!$G:$G,$A114,Transactions!$A:$A,"&lt;=08/31/2019",Transactions!$A:$A,"&gt;=08/01/2019")</f>
        <v>0</v>
      </c>
      <c r="J114" s="21">
        <f>SUMIFS(Transactions!$D:$D,Transactions!$G:$G,$A114,Transactions!$A:$A,"&lt;=09/30/2019",Transactions!$A:$A,"&gt;=09/01/2019")</f>
        <v>0</v>
      </c>
      <c r="K114" s="21">
        <f>SUMIFS(Transactions!$D:$D,Transactions!$G:$G,$A114,Transactions!$A:$A,"&lt;=10/31/2019",Transactions!$A:$A,"&gt;=10/01/2019")</f>
        <v>0</v>
      </c>
      <c r="L114" s="21">
        <f>SUMIFS(Transactions!$D:$D,Transactions!$G:$G,$A114,Transactions!$A:$A,"&lt;=11/30/2019",Transactions!$A:$A,"&gt;=11/01/2019")</f>
        <v>0</v>
      </c>
      <c r="M114" s="21">
        <f>SUMIFS(Transactions!$D:$D,Transactions!$G:$G,$A114,Transactions!$A:$A,"&lt;=12/31/2019",Transactions!$A:$A,"&gt;=12/01/2019")</f>
        <v>0</v>
      </c>
      <c r="N114" s="22">
        <f>SUM(B114:M114)</f>
        <v>0</v>
      </c>
    </row>
    <row r="115" spans="1:14" s="20" customFormat="1" ht="13" outlineLevel="1" x14ac:dyDescent="0.3">
      <c r="C115" s="21"/>
      <c r="D115" s="21"/>
      <c r="E115" s="21"/>
      <c r="F115" s="21"/>
      <c r="G115" s="21"/>
      <c r="H115" s="21"/>
      <c r="I115" s="21"/>
      <c r="J115" s="21"/>
      <c r="K115" s="21"/>
      <c r="L115" s="21"/>
      <c r="M115" s="21"/>
      <c r="N115" s="22"/>
    </row>
    <row r="116" spans="1:14" s="18" customFormat="1" ht="13" outlineLevel="1" x14ac:dyDescent="0.3">
      <c r="A116" s="23" t="s">
        <v>38</v>
      </c>
      <c r="B116" s="24">
        <f>SUM(B102:B114)</f>
        <v>0</v>
      </c>
      <c r="C116" s="24">
        <f>SUM(C102:C114)</f>
        <v>0</v>
      </c>
      <c r="D116" s="24">
        <f>SUM(D102:D114)</f>
        <v>0</v>
      </c>
      <c r="E116" s="24">
        <f>SUM(E102:E114)</f>
        <v>0</v>
      </c>
      <c r="F116" s="24">
        <f>SUM(F102:F114)</f>
        <v>0</v>
      </c>
      <c r="G116" s="24">
        <f>SUM(G102:G114)</f>
        <v>0</v>
      </c>
      <c r="H116" s="24">
        <f>SUM(H102:H114)</f>
        <v>0</v>
      </c>
      <c r="I116" s="24">
        <f>SUM(I102:I114)</f>
        <v>0</v>
      </c>
      <c r="J116" s="24">
        <f>SUM(J102:J114)</f>
        <v>0</v>
      </c>
      <c r="K116" s="24">
        <f>SUM(K102:K114)</f>
        <v>0</v>
      </c>
      <c r="L116" s="24">
        <f>SUM(L102:L114)</f>
        <v>0</v>
      </c>
      <c r="M116" s="24">
        <f>SUM(M102:M114)</f>
        <v>0</v>
      </c>
      <c r="N116" s="25">
        <f>SUM(B116:M116)</f>
        <v>0</v>
      </c>
    </row>
    <row r="117" spans="1:14" s="20" customFormat="1" ht="13" outlineLevel="1" x14ac:dyDescent="0.3">
      <c r="A117" s="20" t="s">
        <v>10</v>
      </c>
      <c r="B117" s="21">
        <f>SUMIFS(Transactions!$E:$E,Transactions!G:G,A117,Transactions!A:A,"&lt;=01/31/2019",Transactions!A:A,"&gt;=01/01/2019")*-1</f>
        <v>0</v>
      </c>
      <c r="C117" s="21">
        <f>SUMIFS(Transactions!$E:$E,Transactions!$G:$G,$A117,Transactions!$A:$A,"&lt;=02/28/2019",Transactions!$A:$A,"&gt;=02/01/2019")*-1</f>
        <v>0</v>
      </c>
      <c r="D117" s="21">
        <f>SUMIFS(Transactions!$E:$E,Transactions!$G:$G,$A117,Transactions!$A:$A,"&lt;=03/31/2019",Transactions!$A:$A,"&gt;=03/01/2019")*-1</f>
        <v>0</v>
      </c>
      <c r="E117" s="21">
        <f>SUMIFS(Transactions!$E:$E,Transactions!$G:$G,$A117,Transactions!$A:$A,"&lt;=04/30/2019",Transactions!$A:$A,"&gt;=04/01/2019")*-1</f>
        <v>0</v>
      </c>
      <c r="F117" s="21">
        <f>SUMIFS(Transactions!$E:$E,Transactions!$G:$G,$A117,Transactions!$A:$A,"&lt;=05/31/2019",Transactions!$A:$A,"&gt;=05/01/2019")*-1</f>
        <v>0</v>
      </c>
      <c r="G117" s="21">
        <f>SUMIFS(Transactions!$E:$E,Transactions!$G:$G,$A117,Transactions!$A:$A,"&lt;=06/30/2019",Transactions!$A:$A,"&gt;=06/01/2019")*-1</f>
        <v>0</v>
      </c>
      <c r="H117" s="21">
        <f>SUMIFS(Transactions!$E:$E,Transactions!$G:$G,$A117,Transactions!$A:$A,"&lt;=07/31/2019",Transactions!$A:$A,"&gt;=07/01/2019")*-1</f>
        <v>0</v>
      </c>
      <c r="I117" s="21">
        <f>SUMIFS(Transactions!$E:$E,Transactions!$G:$G,$A117,Transactions!$A:$A,"&lt;=08/31/2019",Transactions!$A:$A,"&gt;=08/01/2019")*-1</f>
        <v>0</v>
      </c>
      <c r="J117" s="21">
        <f>SUMIFS(Transactions!$E:$E,Transactions!$G:$G,$A117,Transactions!$A:$A,"&lt;=09/30/2019",Transactions!$A:$A,"&gt;=09/01/2019")*-1</f>
        <v>0</v>
      </c>
      <c r="K117" s="21">
        <f>SUMIFS(Transactions!$E:$E,Transactions!$G:$G,$A117,Transactions!$A:$A,"&lt;=10/31/2019",Transactions!$A:$A,"&gt;=10/01/2019")*-1</f>
        <v>0</v>
      </c>
      <c r="L117" s="21">
        <f>SUMIFS(Transactions!$E:$E,Transactions!$G:$G,$A117,Transactions!$A:$A,"&lt;=11/30/2019",Transactions!$A:$A,"&gt;=11/01/2019")*-1</f>
        <v>0</v>
      </c>
      <c r="M117" s="21">
        <f>SUMIFS(Transactions!$E:$E,Transactions!$G:$G,$A117,Transactions!$A:$A,"&lt;=12/31/2019",Transactions!$A:$A,"&gt;=12/01/2019")*-1</f>
        <v>0</v>
      </c>
      <c r="N117" s="22">
        <f>SUM(B117:M117)</f>
        <v>0</v>
      </c>
    </row>
    <row r="118" spans="1:14" s="18" customFormat="1" ht="13.5" outlineLevel="1" thickBot="1" x14ac:dyDescent="0.35">
      <c r="A118" s="66" t="s">
        <v>63</v>
      </c>
      <c r="B118" s="67">
        <f>B99+B116</f>
        <v>0</v>
      </c>
      <c r="C118" s="67">
        <f>C99+C116</f>
        <v>0</v>
      </c>
      <c r="D118" s="67">
        <f>D99+D116</f>
        <v>0</v>
      </c>
      <c r="E118" s="67">
        <f>E99+E116</f>
        <v>0</v>
      </c>
      <c r="F118" s="67">
        <f>F99+F116</f>
        <v>0</v>
      </c>
      <c r="G118" s="67">
        <f>G99+G116</f>
        <v>0</v>
      </c>
      <c r="H118" s="67">
        <f>H99+H116</f>
        <v>0</v>
      </c>
      <c r="I118" s="67">
        <f>I99+I116</f>
        <v>0</v>
      </c>
      <c r="J118" s="67">
        <f>J99+J116</f>
        <v>0</v>
      </c>
      <c r="K118" s="67">
        <f>K99+K116</f>
        <v>0</v>
      </c>
      <c r="L118" s="67">
        <f>L99+L116</f>
        <v>0</v>
      </c>
      <c r="M118" s="67">
        <f>M99+M116</f>
        <v>0</v>
      </c>
      <c r="N118" s="67">
        <f>SUM(B118:M118)</f>
        <v>0</v>
      </c>
    </row>
    <row r="119" spans="1:14" ht="15" thickTop="1" x14ac:dyDescent="0.35">
      <c r="A119" s="16"/>
    </row>
    <row r="120" spans="1:14" x14ac:dyDescent="0.35">
      <c r="A120" s="4"/>
    </row>
    <row r="121" spans="1:14" s="18" customFormat="1" ht="19" outlineLevel="1" thickBot="1" x14ac:dyDescent="0.5">
      <c r="A121" s="31">
        <v>2018</v>
      </c>
      <c r="B121" s="17" t="s">
        <v>22</v>
      </c>
      <c r="C121" s="17" t="s">
        <v>23</v>
      </c>
      <c r="D121" s="17" t="s">
        <v>24</v>
      </c>
      <c r="E121" s="17" t="s">
        <v>25</v>
      </c>
      <c r="F121" s="17" t="s">
        <v>26</v>
      </c>
      <c r="G121" s="17" t="s">
        <v>27</v>
      </c>
      <c r="H121" s="17" t="s">
        <v>28</v>
      </c>
      <c r="I121" s="17" t="s">
        <v>29</v>
      </c>
      <c r="J121" s="17" t="s">
        <v>30</v>
      </c>
      <c r="K121" s="17" t="s">
        <v>31</v>
      </c>
      <c r="L121" s="17" t="s">
        <v>32</v>
      </c>
      <c r="M121" s="17" t="s">
        <v>33</v>
      </c>
      <c r="N121" s="17" t="s">
        <v>34</v>
      </c>
    </row>
    <row r="122" spans="1:14" s="18" customFormat="1" ht="13" outlineLevel="1" x14ac:dyDescent="0.3">
      <c r="A122" s="19"/>
    </row>
    <row r="123" spans="1:14" s="18" customFormat="1" ht="13" outlineLevel="1" x14ac:dyDescent="0.3">
      <c r="A123" s="18" t="s">
        <v>36</v>
      </c>
    </row>
    <row r="124" spans="1:14" s="20" customFormat="1" ht="13" outlineLevel="1" x14ac:dyDescent="0.3">
      <c r="A124" s="20" t="s">
        <v>14</v>
      </c>
      <c r="B124" s="21">
        <f>SUMIFS(Transactions!$C:$C,Transactions!$G:$G,$A124,Transactions!$A:$A,"&lt;=01/31/2018",Transactions!$A:$A,"&gt;=01/01/2018")</f>
        <v>0</v>
      </c>
      <c r="C124" s="21">
        <f>SUMIFS(Transactions!$C:$C,Transactions!$G:$G,$A124,Transactions!$A:$A,"&lt;=02/28/2018",Transactions!$A:$A,"&gt;=02/01/2018")</f>
        <v>0</v>
      </c>
      <c r="D124" s="21">
        <f>SUMIFS(Transactions!$C:$C,Transactions!$G:$G,$A124,Transactions!$A:$A,"&lt;=03/31/2018",Transactions!$A:$A,"&gt;=03/01/2018")</f>
        <v>0</v>
      </c>
      <c r="E124" s="21">
        <f>SUMIFS(Transactions!$C:$C,Transactions!$G:$G,$A124,Transactions!$A:$A,"&lt;=04/30/2018",Transactions!$A:$A,"&gt;=04/01/2018")</f>
        <v>0</v>
      </c>
      <c r="F124" s="21">
        <f>SUMIFS(Transactions!$C:$C,Transactions!$G:$G,$A124,Transactions!$A:$A,"&lt;=05/31/2018",Transactions!$A:$A,"&gt;=05/01/2018")</f>
        <v>0</v>
      </c>
      <c r="G124" s="21">
        <f>SUMIFS(Transactions!$C:$C,Transactions!$G:$G,$A124,Transactions!$A:$A,"&lt;=06/30/2018",Transactions!$A:$A,"&gt;=06/01/2018")</f>
        <v>0</v>
      </c>
      <c r="H124" s="21">
        <f>SUMIFS(Transactions!$C:$C,Transactions!$G:$G,$A124,Transactions!$A:$A,"&lt;=07/31/2018",Transactions!$A:$A,"&gt;=07/01/2018")</f>
        <v>0</v>
      </c>
      <c r="I124" s="21">
        <f>SUMIFS(Transactions!$C:$C,Transactions!$G:$G,$A124,Transactions!$A:$A,"&lt;=08/31/2018",Transactions!$A:$A,"&gt;=08/01/2018")</f>
        <v>0</v>
      </c>
      <c r="J124" s="21">
        <f>SUMIFS(Transactions!$C:$C,Transactions!$G:$G,$A124,Transactions!$A:$A,"&lt;=09/30/2018",Transactions!$A:$A,"&gt;=09/01/2018")</f>
        <v>0</v>
      </c>
      <c r="K124" s="21">
        <f>SUMIFS(Transactions!$C:$C,Transactions!$G:$G,$A124,Transactions!$A:$A,"&lt;=10/31/2018",Transactions!$A:$A,"&gt;=10/01/2018")</f>
        <v>0</v>
      </c>
      <c r="L124" s="21">
        <f>SUMIFS(Transactions!$C:$C,Transactions!$G:$G,$A124,Transactions!$A:$A,"&lt;=11/30/2018",Transactions!$A:$A,"&gt;=11/01/2018")</f>
        <v>0</v>
      </c>
      <c r="M124" s="21">
        <f>SUMIFS(Transactions!$C:$C,Transactions!$G:$G,$A124,Transactions!$A:$A,"&lt;=12/31/2018",Transactions!$A:$A,"&gt;=12/01/2018")</f>
        <v>0</v>
      </c>
      <c r="N124" s="22">
        <f t="shared" ref="N124:N135" si="8">SUM(B124:M124)</f>
        <v>0</v>
      </c>
    </row>
    <row r="125" spans="1:14" s="20" customFormat="1" ht="13" outlineLevel="1" x14ac:dyDescent="0.3">
      <c r="A125" s="20" t="s">
        <v>15</v>
      </c>
      <c r="B125" s="21">
        <f>SUMIFS(Transactions!$C:$C,Transactions!$G:$G,$A125,Transactions!$A:$A,"&lt;=01/31/2018",Transactions!$A:$A,"&gt;=01/01/2018")</f>
        <v>0</v>
      </c>
      <c r="C125" s="21">
        <f>SUMIFS(Transactions!$C:$C,Transactions!$G:$G,$A125,Transactions!$A:$A,"&lt;=02/28/2018",Transactions!$A:$A,"&gt;=02/01/2018")</f>
        <v>0</v>
      </c>
      <c r="D125" s="21">
        <f>SUMIFS(Transactions!$C:$C,Transactions!$G:$G,$A125,Transactions!$A:$A,"&lt;=03/31/2018",Transactions!$A:$A,"&gt;=03/01/2018")</f>
        <v>0</v>
      </c>
      <c r="E125" s="21">
        <f>SUMIFS(Transactions!$C:$C,Transactions!$G:$G,$A125,Transactions!$A:$A,"&lt;=04/30/2018",Transactions!$A:$A,"&gt;=04/01/2018")</f>
        <v>0</v>
      </c>
      <c r="F125" s="21">
        <f>SUMIFS(Transactions!$C:$C,Transactions!$G:$G,$A125,Transactions!$A:$A,"&lt;=05/31/2018",Transactions!$A:$A,"&gt;=05/01/2018")</f>
        <v>0</v>
      </c>
      <c r="G125" s="21">
        <f>SUMIFS(Transactions!$C:$C,Transactions!$G:$G,$A125,Transactions!$A:$A,"&lt;=06/30/2018",Transactions!$A:$A,"&gt;=06/01/2018")</f>
        <v>0</v>
      </c>
      <c r="H125" s="21">
        <f>SUMIFS(Transactions!$C:$C,Transactions!$G:$G,$A125,Transactions!$A:$A,"&lt;=07/31/2018",Transactions!$A:$A,"&gt;=07/01/2018")</f>
        <v>0</v>
      </c>
      <c r="I125" s="21">
        <f>SUMIFS(Transactions!$C:$C,Transactions!$G:$G,$A125,Transactions!$A:$A,"&lt;=08/31/2018",Transactions!$A:$A,"&gt;=08/01/2018")</f>
        <v>0</v>
      </c>
      <c r="J125" s="21">
        <f>SUMIFS(Transactions!$C:$C,Transactions!$G:$G,$A125,Transactions!$A:$A,"&lt;=09/30/2018",Transactions!$A:$A,"&gt;=09/01/2018")</f>
        <v>0</v>
      </c>
      <c r="K125" s="21">
        <f>SUMIFS(Transactions!$C:$C,Transactions!$G:$G,$A125,Transactions!$A:$A,"&lt;=10/31/2018",Transactions!$A:$A,"&gt;=10/01/2018")</f>
        <v>0</v>
      </c>
      <c r="L125" s="21">
        <f>SUMIFS(Transactions!$C:$C,Transactions!$G:$G,$A125,Transactions!$A:$A,"&lt;=11/30/2018",Transactions!$A:$A,"&gt;=11/01/2018")</f>
        <v>0</v>
      </c>
      <c r="M125" s="21">
        <f>SUMIFS(Transactions!$C:$C,Transactions!$G:$G,$A125,Transactions!$A:$A,"&lt;=12/31/2018",Transactions!$A:$A,"&gt;=12/01/2018")</f>
        <v>0</v>
      </c>
      <c r="N125" s="22">
        <f t="shared" si="8"/>
        <v>0</v>
      </c>
    </row>
    <row r="126" spans="1:14" s="20" customFormat="1" ht="13" outlineLevel="1" x14ac:dyDescent="0.3">
      <c r="A126" s="20" t="s">
        <v>7</v>
      </c>
      <c r="B126" s="21">
        <f>SUMIFS(Transactions!$C:$C,Transactions!$G:$G,$A126,Transactions!$A:$A,"&lt;=01/31/2018",Transactions!$A:$A,"&gt;=01/01/2018")</f>
        <v>0</v>
      </c>
      <c r="C126" s="21">
        <f>SUMIFS(Transactions!$C:$C,Transactions!$G:$G,$A126,Transactions!$A:$A,"&lt;=02/28/2018",Transactions!$A:$A,"&gt;=02/01/2018")</f>
        <v>0</v>
      </c>
      <c r="D126" s="21">
        <f>SUMIFS(Transactions!$C:$C,Transactions!$G:$G,$A126,Transactions!$A:$A,"&lt;=03/31/2018",Transactions!$A:$A,"&gt;=03/01/2018")</f>
        <v>0</v>
      </c>
      <c r="E126" s="21">
        <f>SUMIFS(Transactions!$C:$C,Transactions!$G:$G,$A126,Transactions!$A:$A,"&lt;=04/30/2018",Transactions!$A:$A,"&gt;=04/01/2018")</f>
        <v>0</v>
      </c>
      <c r="F126" s="21">
        <f>SUMIFS(Transactions!$C:$C,Transactions!$G:$G,$A126,Transactions!$A:$A,"&lt;=05/31/2018",Transactions!$A:$A,"&gt;=05/01/2018")</f>
        <v>0</v>
      </c>
      <c r="G126" s="21">
        <f>SUMIFS(Transactions!$C:$C,Transactions!$G:$G,$A126,Transactions!$A:$A,"&lt;=06/30/2018",Transactions!$A:$A,"&gt;=06/01/2018")</f>
        <v>0</v>
      </c>
      <c r="H126" s="21">
        <f>SUMIFS(Transactions!$C:$C,Transactions!$G:$G,$A126,Transactions!$A:$A,"&lt;=07/31/2018",Transactions!$A:$A,"&gt;=07/01/2018")</f>
        <v>0</v>
      </c>
      <c r="I126" s="21">
        <f>SUMIFS(Transactions!$C:$C,Transactions!$G:$G,$A126,Transactions!$A:$A,"&lt;=08/31/2018",Transactions!$A:$A,"&gt;=08/01/2018")</f>
        <v>0</v>
      </c>
      <c r="J126" s="21">
        <f>SUMIFS(Transactions!$C:$C,Transactions!$G:$G,$A126,Transactions!$A:$A,"&lt;=09/30/2018",Transactions!$A:$A,"&gt;=09/01/2018")</f>
        <v>0</v>
      </c>
      <c r="K126" s="21">
        <f>SUMIFS(Transactions!$C:$C,Transactions!$G:$G,$A126,Transactions!$A:$A,"&lt;=10/31/2018",Transactions!$A:$A,"&gt;=10/01/2018")</f>
        <v>0</v>
      </c>
      <c r="L126" s="21">
        <f>SUMIFS(Transactions!$C:$C,Transactions!$G:$G,$A126,Transactions!$A:$A,"&lt;=11/30/2018",Transactions!$A:$A,"&gt;=11/01/2018")</f>
        <v>0</v>
      </c>
      <c r="M126" s="21">
        <f>SUMIFS(Transactions!$C:$C,Transactions!$G:$G,$A126,Transactions!$A:$A,"&lt;=12/31/2018",Transactions!$A:$A,"&gt;=12/01/2018")</f>
        <v>0</v>
      </c>
      <c r="N126" s="22">
        <f t="shared" si="8"/>
        <v>0</v>
      </c>
    </row>
    <row r="127" spans="1:14" s="20" customFormat="1" ht="13" outlineLevel="1" x14ac:dyDescent="0.3">
      <c r="A127" s="20" t="s">
        <v>9</v>
      </c>
      <c r="B127" s="21">
        <f>SUMIFS(Transactions!$C:$C,Transactions!$G:$G,$A127,Transactions!$A:$A,"&lt;=01/31/2018",Transactions!$A:$A,"&gt;=01/01/2018")</f>
        <v>0</v>
      </c>
      <c r="C127" s="21">
        <f>SUMIFS(Transactions!$C:$C,Transactions!$G:$G,$A127,Transactions!$A:$A,"&lt;=02/28/2018",Transactions!$A:$A,"&gt;=02/01/2018")</f>
        <v>0</v>
      </c>
      <c r="D127" s="21">
        <f>SUMIFS(Transactions!$C:$C,Transactions!$G:$G,$A127,Transactions!$A:$A,"&lt;=03/31/2018",Transactions!$A:$A,"&gt;=03/01/2018")</f>
        <v>0</v>
      </c>
      <c r="E127" s="21">
        <f>SUMIFS(Transactions!$C:$C,Transactions!$G:$G,$A127,Transactions!$A:$A,"&lt;=04/30/2018",Transactions!$A:$A,"&gt;=04/01/2018")</f>
        <v>0</v>
      </c>
      <c r="F127" s="21">
        <f>SUMIFS(Transactions!$C:$C,Transactions!$G:$G,$A127,Transactions!$A:$A,"&lt;=05/31/2018",Transactions!$A:$A,"&gt;=05/01/2018")</f>
        <v>0</v>
      </c>
      <c r="G127" s="21">
        <f>SUMIFS(Transactions!$C:$C,Transactions!$G:$G,$A127,Transactions!$A:$A,"&lt;=06/30/2018",Transactions!$A:$A,"&gt;=06/01/2018")</f>
        <v>0</v>
      </c>
      <c r="H127" s="21">
        <f>SUMIFS(Transactions!$C:$C,Transactions!$G:$G,$A127,Transactions!$A:$A,"&lt;=07/31/2018",Transactions!$A:$A,"&gt;=07/01/2018")</f>
        <v>0</v>
      </c>
      <c r="I127" s="21">
        <f>SUMIFS(Transactions!$C:$C,Transactions!$G:$G,$A127,Transactions!$A:$A,"&lt;=08/31/2018",Transactions!$A:$A,"&gt;=08/01/2018")</f>
        <v>0</v>
      </c>
      <c r="J127" s="21">
        <f>SUMIFS(Transactions!$C:$C,Transactions!$G:$G,$A127,Transactions!$A:$A,"&lt;=09/30/2018",Transactions!$A:$A,"&gt;=09/01/2018")</f>
        <v>0</v>
      </c>
      <c r="K127" s="21">
        <f>SUMIFS(Transactions!$C:$C,Transactions!$G:$G,$A127,Transactions!$A:$A,"&lt;=10/31/2018",Transactions!$A:$A,"&gt;=10/01/2018")</f>
        <v>0</v>
      </c>
      <c r="L127" s="21">
        <f>SUMIFS(Transactions!$C:$C,Transactions!$G:$G,$A127,Transactions!$A:$A,"&lt;=11/30/2018",Transactions!$A:$A,"&gt;=11/01/2018")</f>
        <v>0</v>
      </c>
      <c r="M127" s="21">
        <f>SUMIFS(Transactions!$C:$C,Transactions!$G:$G,$A127,Transactions!$A:$A,"&lt;=12/31/2018",Transactions!$A:$A,"&gt;=12/01/2018")</f>
        <v>0</v>
      </c>
      <c r="N127" s="22">
        <f t="shared" si="8"/>
        <v>0</v>
      </c>
    </row>
    <row r="128" spans="1:14" s="20" customFormat="1" ht="13" outlineLevel="1" x14ac:dyDescent="0.3">
      <c r="A128" s="20" t="s">
        <v>16</v>
      </c>
      <c r="B128" s="21">
        <f>SUMIFS(Transactions!$C:$C,Transactions!$G:$G,$A128,Transactions!$A:$A,"&lt;=01/31/2018",Transactions!$A:$A,"&gt;=01/01/2018")</f>
        <v>0</v>
      </c>
      <c r="C128" s="21">
        <f>SUMIFS(Transactions!$C:$C,Transactions!$G:$G,$A128,Transactions!$A:$A,"&lt;=02/28/2018",Transactions!$A:$A,"&gt;=02/01/2018")</f>
        <v>0</v>
      </c>
      <c r="D128" s="21">
        <f>SUMIFS(Transactions!$C:$C,Transactions!$G:$G,$A128,Transactions!$A:$A,"&lt;=03/31/2018",Transactions!$A:$A,"&gt;=03/01/2018")</f>
        <v>0</v>
      </c>
      <c r="E128" s="21">
        <f>SUMIFS(Transactions!$C:$C,Transactions!$G:$G,$A128,Transactions!$A:$A,"&lt;=04/30/2018",Transactions!$A:$A,"&gt;=04/01/2018")</f>
        <v>0</v>
      </c>
      <c r="F128" s="21">
        <f>SUMIFS(Transactions!$C:$C,Transactions!$G:$G,$A128,Transactions!$A:$A,"&lt;=05/31/2018",Transactions!$A:$A,"&gt;=05/01/2018")</f>
        <v>0</v>
      </c>
      <c r="G128" s="21">
        <f>SUMIFS(Transactions!$C:$C,Transactions!$G:$G,$A128,Transactions!$A:$A,"&lt;=06/30/2018",Transactions!$A:$A,"&gt;=06/01/2018")</f>
        <v>0</v>
      </c>
      <c r="H128" s="21">
        <f>SUMIFS(Transactions!$C:$C,Transactions!$G:$G,$A128,Transactions!$A:$A,"&lt;=07/31/2018",Transactions!$A:$A,"&gt;=07/01/2018")</f>
        <v>0</v>
      </c>
      <c r="I128" s="21">
        <f>SUMIFS(Transactions!$C:$C,Transactions!$G:$G,$A128,Transactions!$A:$A,"&lt;=08/31/2018",Transactions!$A:$A,"&gt;=08/01/2018")</f>
        <v>0</v>
      </c>
      <c r="J128" s="21">
        <f>SUMIFS(Transactions!$C:$C,Transactions!$G:$G,$A128,Transactions!$A:$A,"&lt;=09/30/2018",Transactions!$A:$A,"&gt;=09/01/2018")</f>
        <v>0</v>
      </c>
      <c r="K128" s="21">
        <f>SUMIFS(Transactions!$C:$C,Transactions!$G:$G,$A128,Transactions!$A:$A,"&lt;=10/31/2018",Transactions!$A:$A,"&gt;=10/01/2018")</f>
        <v>0</v>
      </c>
      <c r="L128" s="21">
        <f>SUMIFS(Transactions!$C:$C,Transactions!$G:$G,$A128,Transactions!$A:$A,"&lt;=11/30/2018",Transactions!$A:$A,"&gt;=11/01/2018")</f>
        <v>0</v>
      </c>
      <c r="M128" s="21">
        <f>SUMIFS(Transactions!$C:$C,Transactions!$G:$G,$A128,Transactions!$A:$A,"&lt;=12/31/2018",Transactions!$A:$A,"&gt;=12/01/2018")</f>
        <v>0</v>
      </c>
      <c r="N128" s="22">
        <f t="shared" si="8"/>
        <v>0</v>
      </c>
    </row>
    <row r="129" spans="1:14" s="20" customFormat="1" ht="13" outlineLevel="1" x14ac:dyDescent="0.3">
      <c r="A129" s="20" t="s">
        <v>75</v>
      </c>
      <c r="B129" s="21">
        <f>SUMIFS(Transactions!$C:$C,Transactions!$G:$G,$A129,Transactions!$A:$A,"&lt;=01/31/2018",Transactions!$A:$A,"&gt;=01/01/2018")</f>
        <v>0</v>
      </c>
      <c r="C129" s="21">
        <f>SUMIFS(Transactions!$C:$C,Transactions!$G:$G,$A129,Transactions!$A:$A,"&lt;=02/28/2018",Transactions!$A:$A,"&gt;=02/01/2018")</f>
        <v>0</v>
      </c>
      <c r="D129" s="21">
        <f>SUMIFS(Transactions!$C:$C,Transactions!$G:$G,$A129,Transactions!$A:$A,"&lt;=03/31/2018",Transactions!$A:$A,"&gt;=03/01/2018")</f>
        <v>0</v>
      </c>
      <c r="E129" s="21">
        <f>SUMIFS(Transactions!$C:$C,Transactions!$G:$G,$A129,Transactions!$A:$A,"&lt;=04/30/2018",Transactions!$A:$A,"&gt;=04/01/2018")</f>
        <v>0</v>
      </c>
      <c r="F129" s="21">
        <f>SUMIFS(Transactions!$C:$C,Transactions!$G:$G,$A129,Transactions!$A:$A,"&lt;=05/31/2018",Transactions!$A:$A,"&gt;=05/01/2018")</f>
        <v>0</v>
      </c>
      <c r="G129" s="21">
        <f>SUMIFS(Transactions!$C:$C,Transactions!$G:$G,$A129,Transactions!$A:$A,"&lt;=06/30/2018",Transactions!$A:$A,"&gt;=06/01/2018")</f>
        <v>0</v>
      </c>
      <c r="H129" s="21">
        <f>SUMIFS(Transactions!$C:$C,Transactions!$G:$G,$A129,Transactions!$A:$A,"&lt;=07/31/2018",Transactions!$A:$A,"&gt;=07/01/2018")</f>
        <v>0</v>
      </c>
      <c r="I129" s="21">
        <f>SUMIFS(Transactions!$C:$C,Transactions!$G:$G,$A129,Transactions!$A:$A,"&lt;=08/31/2018",Transactions!$A:$A,"&gt;=08/01/2018")</f>
        <v>0</v>
      </c>
      <c r="J129" s="21">
        <f>SUMIFS(Transactions!$C:$C,Transactions!$G:$G,$A129,Transactions!$A:$A,"&lt;=09/30/2018",Transactions!$A:$A,"&gt;=09/01/2018")</f>
        <v>0</v>
      </c>
      <c r="K129" s="21">
        <f>SUMIFS(Transactions!$C:$C,Transactions!$G:$G,$A129,Transactions!$A:$A,"&lt;=10/31/2018",Transactions!$A:$A,"&gt;=10/01/2018")</f>
        <v>0</v>
      </c>
      <c r="L129" s="21">
        <f>SUMIFS(Transactions!$C:$C,Transactions!$G:$G,$A129,Transactions!$A:$A,"&lt;=11/30/2018",Transactions!$A:$A,"&gt;=11/01/2018")</f>
        <v>0</v>
      </c>
      <c r="M129" s="21">
        <f>SUMIFS(Transactions!$C:$C,Transactions!$G:$G,$A129,Transactions!$A:$A,"&lt;=12/31/2018",Transactions!$A:$A,"&gt;=12/01/2018")</f>
        <v>0</v>
      </c>
      <c r="N129" s="22">
        <f t="shared" si="8"/>
        <v>0</v>
      </c>
    </row>
    <row r="130" spans="1:14" s="20" customFormat="1" ht="13" outlineLevel="1" x14ac:dyDescent="0.3">
      <c r="A130" s="20" t="s">
        <v>17</v>
      </c>
      <c r="B130" s="21">
        <f>SUMIFS(Transactions!$C:$C,Transactions!$G:$G,$A130,Transactions!$A:$A,"&lt;=01/31/2018",Transactions!$A:$A,"&gt;=01/01/2018")</f>
        <v>0</v>
      </c>
      <c r="C130" s="21">
        <f>SUMIFS(Transactions!$C:$C,Transactions!$G:$G,$A130,Transactions!$A:$A,"&lt;=02/28/2018",Transactions!$A:$A,"&gt;=02/01/2018")</f>
        <v>0</v>
      </c>
      <c r="D130" s="21">
        <f>SUMIFS(Transactions!$C:$C,Transactions!$G:$G,$A130,Transactions!$A:$A,"&lt;=03/31/2018",Transactions!$A:$A,"&gt;=03/01/2018")</f>
        <v>0</v>
      </c>
      <c r="E130" s="21">
        <f>SUMIFS(Transactions!$C:$C,Transactions!$G:$G,$A130,Transactions!$A:$A,"&lt;=04/30/2018",Transactions!$A:$A,"&gt;=04/01/2018")</f>
        <v>0</v>
      </c>
      <c r="F130" s="21">
        <f>SUMIFS(Transactions!$C:$C,Transactions!$G:$G,$A130,Transactions!$A:$A,"&lt;=05/31/2018",Transactions!$A:$A,"&gt;=05/01/2018")</f>
        <v>0</v>
      </c>
      <c r="G130" s="21">
        <f>SUMIFS(Transactions!$C:$C,Transactions!$G:$G,$A130,Transactions!$A:$A,"&lt;=06/30/2018",Transactions!$A:$A,"&gt;=06/01/2018")</f>
        <v>0</v>
      </c>
      <c r="H130" s="21">
        <f>SUMIFS(Transactions!$C:$C,Transactions!$G:$G,$A130,Transactions!$A:$A,"&lt;=07/31/2018",Transactions!$A:$A,"&gt;=07/01/2018")</f>
        <v>0</v>
      </c>
      <c r="I130" s="21">
        <f>SUMIFS(Transactions!$C:$C,Transactions!$G:$G,$A130,Transactions!$A:$A,"&lt;=08/31/2018",Transactions!$A:$A,"&gt;=08/01/2018")</f>
        <v>0</v>
      </c>
      <c r="J130" s="21">
        <f>SUMIFS(Transactions!$C:$C,Transactions!$G:$G,$A130,Transactions!$A:$A,"&lt;=09/30/2018",Transactions!$A:$A,"&gt;=09/01/2018")</f>
        <v>0</v>
      </c>
      <c r="K130" s="21">
        <f>SUMIFS(Transactions!$C:$C,Transactions!$G:$G,$A130,Transactions!$A:$A,"&lt;=10/31/2018",Transactions!$A:$A,"&gt;=10/01/2018")</f>
        <v>0</v>
      </c>
      <c r="L130" s="21">
        <f>SUMIFS(Transactions!$C:$C,Transactions!$G:$G,$A130,Transactions!$A:$A,"&lt;=11/30/2018",Transactions!$A:$A,"&gt;=11/01/2018")</f>
        <v>0</v>
      </c>
      <c r="M130" s="21">
        <f>SUMIFS(Transactions!$C:$C,Transactions!$G:$G,$A130,Transactions!$A:$A,"&lt;=12/31/2018",Transactions!$A:$A,"&gt;=12/01/2018")</f>
        <v>0</v>
      </c>
      <c r="N130" s="22">
        <f t="shared" si="8"/>
        <v>0</v>
      </c>
    </row>
    <row r="131" spans="1:14" s="20" customFormat="1" ht="13" outlineLevel="1" x14ac:dyDescent="0.3">
      <c r="A131" s="20" t="s">
        <v>18</v>
      </c>
      <c r="B131" s="21">
        <f>SUMIFS(Transactions!$C:$C,Transactions!$G:$G,$A131,Transactions!$A:$A,"&lt;=01/31/2018",Transactions!$A:$A,"&gt;=01/01/2018")</f>
        <v>0</v>
      </c>
      <c r="C131" s="21">
        <f>SUMIFS(Transactions!$C:$C,Transactions!$G:$G,$A131,Transactions!$A:$A,"&lt;=02/28/2018",Transactions!$A:$A,"&gt;=02/01/2018")</f>
        <v>0</v>
      </c>
      <c r="D131" s="21">
        <f>SUMIFS(Transactions!$C:$C,Transactions!$G:$G,$A131,Transactions!$A:$A,"&lt;=03/31/2018",Transactions!$A:$A,"&gt;=03/01/2018")</f>
        <v>0</v>
      </c>
      <c r="E131" s="21">
        <f>SUMIFS(Transactions!$C:$C,Transactions!$G:$G,$A131,Transactions!$A:$A,"&lt;=04/30/2018",Transactions!$A:$A,"&gt;=04/01/2018")</f>
        <v>0</v>
      </c>
      <c r="F131" s="21">
        <f>SUMIFS(Transactions!$C:$C,Transactions!$G:$G,$A131,Transactions!$A:$A,"&lt;=05/31/2018",Transactions!$A:$A,"&gt;=05/01/2018")</f>
        <v>0</v>
      </c>
      <c r="G131" s="21">
        <f>SUMIFS(Transactions!$C:$C,Transactions!$G:$G,$A131,Transactions!$A:$A,"&lt;=06/30/2018",Transactions!$A:$A,"&gt;=06/01/2018")</f>
        <v>0</v>
      </c>
      <c r="H131" s="21">
        <f>SUMIFS(Transactions!$C:$C,Transactions!$G:$G,$A131,Transactions!$A:$A,"&lt;=07/31/2018",Transactions!$A:$A,"&gt;=07/01/2018")</f>
        <v>0</v>
      </c>
      <c r="I131" s="21">
        <f>SUMIFS(Transactions!$C:$C,Transactions!$G:$G,$A131,Transactions!$A:$A,"&lt;=08/31/2018",Transactions!$A:$A,"&gt;=08/01/2018")</f>
        <v>0</v>
      </c>
      <c r="J131" s="21">
        <f>SUMIFS(Transactions!$C:$C,Transactions!$G:$G,$A131,Transactions!$A:$A,"&lt;=09/30/2018",Transactions!$A:$A,"&gt;=09/01/2018")</f>
        <v>0</v>
      </c>
      <c r="K131" s="21">
        <f>SUMIFS(Transactions!$C:$C,Transactions!$G:$G,$A131,Transactions!$A:$A,"&lt;=10/31/2018",Transactions!$A:$A,"&gt;=10/01/2018")</f>
        <v>0</v>
      </c>
      <c r="L131" s="21">
        <f>SUMIFS(Transactions!$C:$C,Transactions!$G:$G,$A131,Transactions!$A:$A,"&lt;=11/30/2018",Transactions!$A:$A,"&gt;=11/01/2018")</f>
        <v>0</v>
      </c>
      <c r="M131" s="21">
        <f>SUMIFS(Transactions!$C:$C,Transactions!$G:$G,$A131,Transactions!$A:$A,"&lt;=12/31/2018",Transactions!$A:$A,"&gt;=12/01/2018")</f>
        <v>0</v>
      </c>
      <c r="N131" s="22">
        <f t="shared" si="8"/>
        <v>0</v>
      </c>
    </row>
    <row r="132" spans="1:14" s="20" customFormat="1" ht="13" outlineLevel="1" x14ac:dyDescent="0.3">
      <c r="A132" s="20" t="s">
        <v>19</v>
      </c>
      <c r="B132" s="21">
        <f>SUMIFS(Transactions!$C:$C,Transactions!$G:$G,$A132,Transactions!$A:$A,"&lt;=01/31/2018",Transactions!$A:$A,"&gt;=01/01/2018")</f>
        <v>0</v>
      </c>
      <c r="C132" s="21">
        <f>SUMIFS(Transactions!$C:$C,Transactions!$G:$G,$A132,Transactions!$A:$A,"&lt;=02/28/2018",Transactions!$A:$A,"&gt;=02/01/2018")</f>
        <v>0</v>
      </c>
      <c r="D132" s="21">
        <f>SUMIFS(Transactions!$C:$C,Transactions!$G:$G,$A132,Transactions!$A:$A,"&lt;=03/31/2018",Transactions!$A:$A,"&gt;=03/01/2018")</f>
        <v>0</v>
      </c>
      <c r="E132" s="21">
        <f>SUMIFS(Transactions!$C:$C,Transactions!$G:$G,$A132,Transactions!$A:$A,"&lt;=04/30/2018",Transactions!$A:$A,"&gt;=04/01/2018")</f>
        <v>0</v>
      </c>
      <c r="F132" s="21">
        <f>SUMIFS(Transactions!$C:$C,Transactions!$G:$G,$A132,Transactions!$A:$A,"&lt;=05/31/2018",Transactions!$A:$A,"&gt;=05/01/2018")</f>
        <v>0</v>
      </c>
      <c r="G132" s="21">
        <f>SUMIFS(Transactions!$C:$C,Transactions!$G:$G,$A132,Transactions!$A:$A,"&lt;=06/30/2018",Transactions!$A:$A,"&gt;=06/01/2018")</f>
        <v>0</v>
      </c>
      <c r="H132" s="21">
        <f>SUMIFS(Transactions!$C:$C,Transactions!$G:$G,$A132,Transactions!$A:$A,"&lt;=07/31/2018",Transactions!$A:$A,"&gt;=07/01/2018")</f>
        <v>0</v>
      </c>
      <c r="I132" s="21">
        <f>SUMIFS(Transactions!$C:$C,Transactions!$G:$G,$A132,Transactions!$A:$A,"&lt;=08/31/2018",Transactions!$A:$A,"&gt;=08/01/2018")</f>
        <v>0</v>
      </c>
      <c r="J132" s="21">
        <f>SUMIFS(Transactions!$C:$C,Transactions!$G:$G,$A132,Transactions!$A:$A,"&lt;=09/30/2018",Transactions!$A:$A,"&gt;=09/01/2018")</f>
        <v>0</v>
      </c>
      <c r="K132" s="21">
        <f>SUMIFS(Transactions!$C:$C,Transactions!$G:$G,$A132,Transactions!$A:$A,"&lt;=10/31/2018",Transactions!$A:$A,"&gt;=10/01/2018")</f>
        <v>0</v>
      </c>
      <c r="L132" s="21">
        <f>SUMIFS(Transactions!$C:$C,Transactions!$G:$G,$A132,Transactions!$A:$A,"&lt;=11/30/2018",Transactions!$A:$A,"&gt;=11/01/2018")</f>
        <v>0</v>
      </c>
      <c r="M132" s="21">
        <f>SUMIFS(Transactions!$C:$C,Transactions!$G:$G,$A132,Transactions!$A:$A,"&lt;=12/31/2018",Transactions!$A:$A,"&gt;=12/01/2018")</f>
        <v>0</v>
      </c>
      <c r="N132" s="22">
        <f t="shared" si="8"/>
        <v>0</v>
      </c>
    </row>
    <row r="133" spans="1:14" s="20" customFormat="1" ht="13" outlineLevel="1" x14ac:dyDescent="0.3">
      <c r="A133" s="20" t="s">
        <v>65</v>
      </c>
      <c r="B133" s="21">
        <f>SUMIFS(Transactions!$C:$C,Transactions!$G:$G,$A133,Transactions!$A:$A,"&lt;=01/31/2018",Transactions!$A:$A,"&gt;=01/01/2018")</f>
        <v>0</v>
      </c>
      <c r="C133" s="21">
        <f>SUMIFS(Transactions!$C:$C,Transactions!$G:$G,$A133,Transactions!$A:$A,"&lt;=02/28/2018",Transactions!$A:$A,"&gt;=02/01/2018")</f>
        <v>0</v>
      </c>
      <c r="D133" s="21">
        <f>SUMIFS(Transactions!$C:$C,Transactions!$G:$G,$A133,Transactions!$A:$A,"&lt;=03/31/2018",Transactions!$A:$A,"&gt;=03/01/2018")</f>
        <v>0</v>
      </c>
      <c r="E133" s="21">
        <f>SUMIFS(Transactions!$C:$C,Transactions!$G:$G,$A133,Transactions!$A:$A,"&lt;=04/30/2018",Transactions!$A:$A,"&gt;=04/01/2018")</f>
        <v>0</v>
      </c>
      <c r="F133" s="21">
        <f>SUMIFS(Transactions!$C:$C,Transactions!$G:$G,$A133,Transactions!$A:$A,"&lt;=05/31/2018",Transactions!$A:$A,"&gt;=05/01/2018")</f>
        <v>0</v>
      </c>
      <c r="G133" s="21">
        <f>SUMIFS(Transactions!$C:$C,Transactions!$G:$G,$A133,Transactions!$A:$A,"&lt;=06/30/2018",Transactions!$A:$A,"&gt;=06/01/2018")</f>
        <v>0</v>
      </c>
      <c r="H133" s="21">
        <f>SUMIFS(Transactions!$C:$C,Transactions!$G:$G,$A133,Transactions!$A:$A,"&lt;=07/31/2018",Transactions!$A:$A,"&gt;=07/01/2018")</f>
        <v>0</v>
      </c>
      <c r="I133" s="21">
        <f>SUMIFS(Transactions!$C:$C,Transactions!$G:$G,$A133,Transactions!$A:$A,"&lt;=08/31/2018",Transactions!$A:$A,"&gt;=08/01/2018")</f>
        <v>0</v>
      </c>
      <c r="J133" s="21">
        <f>SUMIFS(Transactions!$C:$C,Transactions!$G:$G,$A133,Transactions!$A:$A,"&lt;=09/30/2018",Transactions!$A:$A,"&gt;=09/01/2018")</f>
        <v>0</v>
      </c>
      <c r="K133" s="21">
        <f>SUMIFS(Transactions!$C:$C,Transactions!$G:$G,$A133,Transactions!$A:$A,"&lt;=10/31/2018",Transactions!$A:$A,"&gt;=10/01/2018")</f>
        <v>0</v>
      </c>
      <c r="L133" s="21">
        <f>SUMIFS(Transactions!$C:$C,Transactions!$G:$G,$A133,Transactions!$A:$A,"&lt;=11/30/2018",Transactions!$A:$A,"&gt;=11/01/2018")</f>
        <v>0</v>
      </c>
      <c r="M133" s="21">
        <f>SUMIFS(Transactions!$C:$C,Transactions!$G:$G,$A133,Transactions!$A:$A,"&lt;=12/31/2018",Transactions!$A:$A,"&gt;=12/01/2018")</f>
        <v>0</v>
      </c>
      <c r="N133" s="22">
        <f t="shared" si="8"/>
        <v>0</v>
      </c>
    </row>
    <row r="134" spans="1:14" s="20" customFormat="1" ht="13" outlineLevel="1" x14ac:dyDescent="0.3">
      <c r="A134" s="20" t="s">
        <v>35</v>
      </c>
      <c r="B134" s="21">
        <f>SUMIFS(Transactions!$C:$C,Transactions!$G:$G,$A134,Transactions!$A:$A,"&lt;=01/31/2018",Transactions!$A:$A,"&gt;=01/01/2018")</f>
        <v>0</v>
      </c>
      <c r="C134" s="21">
        <f>SUMIFS(Transactions!$C:$C,Transactions!$G:$G,$A134,Transactions!$A:$A,"&lt;=02/28/2018",Transactions!$A:$A,"&gt;=02/01/2018")</f>
        <v>0</v>
      </c>
      <c r="D134" s="21">
        <f>SUMIFS(Transactions!$C:$C,Transactions!$G:$G,$A134,Transactions!$A:$A,"&lt;=03/31/2018",Transactions!$A:$A,"&gt;=03/01/2018")</f>
        <v>0</v>
      </c>
      <c r="E134" s="21">
        <f>SUMIFS(Transactions!$C:$C,Transactions!$G:$G,$A134,Transactions!$A:$A,"&lt;=04/30/2018",Transactions!$A:$A,"&gt;=04/01/2018")</f>
        <v>0</v>
      </c>
      <c r="F134" s="21">
        <f>SUMIFS(Transactions!$C:$C,Transactions!$G:$G,$A134,Transactions!$A:$A,"&lt;=05/31/2018",Transactions!$A:$A,"&gt;=05/01/2018")</f>
        <v>0</v>
      </c>
      <c r="G134" s="21">
        <f>SUMIFS(Transactions!$C:$C,Transactions!$G:$G,$A134,Transactions!$A:$A,"&lt;=06/30/2018",Transactions!$A:$A,"&gt;=06/01/2018")</f>
        <v>0</v>
      </c>
      <c r="H134" s="21">
        <f>SUMIFS(Transactions!$C:$C,Transactions!$G:$G,$A134,Transactions!$A:$A,"&lt;=07/31/2018",Transactions!$A:$A,"&gt;=07/01/2018")</f>
        <v>0</v>
      </c>
      <c r="I134" s="21">
        <f>SUMIFS(Transactions!$C:$C,Transactions!$G:$G,$A134,Transactions!$A:$A,"&lt;=08/31/2018",Transactions!$A:$A,"&gt;=08/01/2018")</f>
        <v>0</v>
      </c>
      <c r="J134" s="21">
        <f>SUMIFS(Transactions!$C:$C,Transactions!$G:$G,$A134,Transactions!$A:$A,"&lt;=09/30/2018",Transactions!$A:$A,"&gt;=09/01/2018")</f>
        <v>0</v>
      </c>
      <c r="K134" s="21">
        <f>SUMIFS(Transactions!$C:$C,Transactions!$G:$G,$A134,Transactions!$A:$A,"&lt;=10/31/2018",Transactions!$A:$A,"&gt;=10/01/2018")</f>
        <v>0</v>
      </c>
      <c r="L134" s="21">
        <f>SUMIFS(Transactions!$C:$C,Transactions!$G:$G,$A134,Transactions!$A:$A,"&lt;=11/30/2018",Transactions!$A:$A,"&gt;=11/01/2018")</f>
        <v>0</v>
      </c>
      <c r="M134" s="21">
        <f>SUMIFS(Transactions!$C:$C,Transactions!$G:$G,$A134,Transactions!$A:$A,"&lt;=12/31/2018",Transactions!$A:$A,"&gt;=12/01/2018")</f>
        <v>0</v>
      </c>
      <c r="N134" s="22">
        <f t="shared" si="8"/>
        <v>0</v>
      </c>
    </row>
    <row r="135" spans="1:14" s="20" customFormat="1" ht="13" outlineLevel="1" x14ac:dyDescent="0.3">
      <c r="A135" s="20" t="s">
        <v>61</v>
      </c>
      <c r="B135" s="21">
        <f>SUMIFS(Transactions!$C:$C,Transactions!$G:$G,$A135,Transactions!$A:$A,"&lt;=01/31/2018",Transactions!$A:$A,"&gt;=01/01/2018")</f>
        <v>0</v>
      </c>
      <c r="C135" s="21">
        <f>SUMIFS(Transactions!$C:$C,Transactions!$G:$G,$A135,Transactions!$A:$A,"&lt;=02/28/2018",Transactions!$A:$A,"&gt;=02/01/2018")</f>
        <v>0</v>
      </c>
      <c r="D135" s="21">
        <f>SUMIFS(Transactions!$C:$C,Transactions!$G:$G,$A135,Transactions!$A:$A,"&lt;=03/31/2018",Transactions!$A:$A,"&gt;=03/01/2018")</f>
        <v>0</v>
      </c>
      <c r="E135" s="21">
        <f>SUMIFS(Transactions!$C:$C,Transactions!$G:$G,$A135,Transactions!$A:$A,"&lt;=04/30/2018",Transactions!$A:$A,"&gt;=04/01/2018")</f>
        <v>0</v>
      </c>
      <c r="F135" s="21">
        <f>SUMIFS(Transactions!$C:$C,Transactions!$G:$G,$A135,Transactions!$A:$A,"&lt;=05/31/2018",Transactions!$A:$A,"&gt;=05/01/2018")</f>
        <v>0</v>
      </c>
      <c r="G135" s="21">
        <f>SUMIFS(Transactions!$C:$C,Transactions!$G:$G,$A135,Transactions!$A:$A,"&lt;=06/30/2018",Transactions!$A:$A,"&gt;=06/01/2018")</f>
        <v>0</v>
      </c>
      <c r="H135" s="21">
        <f>SUMIFS(Transactions!$C:$C,Transactions!$G:$G,$A135,Transactions!$A:$A,"&lt;=07/31/2018",Transactions!$A:$A,"&gt;=07/01/2018")</f>
        <v>0</v>
      </c>
      <c r="I135" s="21">
        <f>SUMIFS(Transactions!$C:$C,Transactions!$G:$G,$A135,Transactions!$A:$A,"&lt;=08/31/2018",Transactions!$A:$A,"&gt;=08/01/2018")</f>
        <v>0</v>
      </c>
      <c r="J135" s="21">
        <v>0</v>
      </c>
      <c r="K135" s="21">
        <v>0</v>
      </c>
      <c r="L135" s="21">
        <v>0</v>
      </c>
      <c r="M135" s="21">
        <v>0</v>
      </c>
      <c r="N135" s="22">
        <f t="shared" si="8"/>
        <v>0</v>
      </c>
    </row>
    <row r="136" spans="1:14" s="20" customFormat="1" ht="13" outlineLevel="1" x14ac:dyDescent="0.3">
      <c r="B136" s="21"/>
      <c r="C136" s="21"/>
      <c r="D136" s="21"/>
      <c r="E136" s="21"/>
      <c r="F136" s="21"/>
      <c r="G136" s="21"/>
      <c r="H136" s="21"/>
      <c r="I136" s="21"/>
      <c r="J136" s="21"/>
      <c r="K136" s="21"/>
      <c r="L136" s="21"/>
      <c r="M136" s="21"/>
      <c r="N136" s="22"/>
    </row>
    <row r="137" spans="1:14" s="18" customFormat="1" ht="13" outlineLevel="1" x14ac:dyDescent="0.3">
      <c r="A137" s="23" t="s">
        <v>37</v>
      </c>
      <c r="B137" s="24">
        <f>SUM(B124:B135)</f>
        <v>0</v>
      </c>
      <c r="C137" s="24">
        <f>SUM(C124:C135)</f>
        <v>0</v>
      </c>
      <c r="D137" s="24">
        <f>SUM(D124:D135)</f>
        <v>0</v>
      </c>
      <c r="E137" s="24">
        <f>SUM(E124:E135)</f>
        <v>0</v>
      </c>
      <c r="F137" s="24">
        <f>SUM(F124:F135)</f>
        <v>0</v>
      </c>
      <c r="G137" s="24">
        <f>SUM(G124:G135)</f>
        <v>0</v>
      </c>
      <c r="H137" s="24">
        <f>SUM(H124:H135)</f>
        <v>0</v>
      </c>
      <c r="I137" s="24">
        <f>SUM(I124:I135)</f>
        <v>0</v>
      </c>
      <c r="J137" s="24">
        <f>SUM(J124:J135)</f>
        <v>0</v>
      </c>
      <c r="K137" s="24">
        <f>SUM(K124:K135)</f>
        <v>0</v>
      </c>
      <c r="L137" s="24">
        <f>SUM(L124:L135)</f>
        <v>0</v>
      </c>
      <c r="M137" s="24">
        <f>SUM(M124:M135)</f>
        <v>0</v>
      </c>
      <c r="N137" s="25">
        <f>SUM(B137:M137)</f>
        <v>0</v>
      </c>
    </row>
    <row r="138" spans="1:14" s="20" customFormat="1" ht="13" outlineLevel="1" x14ac:dyDescent="0.3">
      <c r="B138" s="21"/>
      <c r="C138" s="21"/>
      <c r="D138" s="21"/>
      <c r="E138" s="21"/>
      <c r="F138" s="21"/>
      <c r="G138" s="21"/>
      <c r="H138" s="21"/>
      <c r="I138" s="21"/>
      <c r="J138" s="21"/>
      <c r="K138" s="21"/>
      <c r="L138" s="21"/>
      <c r="M138" s="21"/>
      <c r="N138" s="22"/>
    </row>
    <row r="139" spans="1:14" s="20" customFormat="1" ht="13" outlineLevel="1" x14ac:dyDescent="0.3">
      <c r="A139" s="18" t="s">
        <v>57</v>
      </c>
      <c r="B139" s="21"/>
      <c r="C139" s="21"/>
      <c r="D139" s="21"/>
      <c r="E139" s="21"/>
      <c r="F139" s="21"/>
      <c r="G139" s="21"/>
      <c r="H139" s="21"/>
      <c r="I139" s="21"/>
      <c r="J139" s="21"/>
      <c r="K139" s="21"/>
      <c r="L139" s="21"/>
      <c r="M139" s="21"/>
      <c r="N139" s="22"/>
    </row>
    <row r="140" spans="1:14" s="20" customFormat="1" ht="13" outlineLevel="1" x14ac:dyDescent="0.3">
      <c r="A140" s="20" t="s">
        <v>52</v>
      </c>
      <c r="B140" s="21">
        <f>SUMIFS(Transactions!$D:$D,Transactions!G:G,A140,Transactions!A:A,"&lt;=01/31/2018",Transactions!A:A,"&gt;=01/01/2018")</f>
        <v>0</v>
      </c>
      <c r="C140" s="21">
        <f>SUMIFS(Transactions!$D:$D,Transactions!$G:$G,$A140,Transactions!$A:$A,"&lt;=02/28/2018",Transactions!$A:$A,"&gt;=02/01/2018")</f>
        <v>0</v>
      </c>
      <c r="D140" s="21">
        <f>SUMIFS(Transactions!$D:$D,Transactions!$G:$G,$A140,Transactions!$A:$A,"&lt;=03/31/2018",Transactions!$A:$A,"&gt;=03/01/2018")</f>
        <v>0</v>
      </c>
      <c r="E140" s="21">
        <f>SUMIFS(Transactions!$D:$D,Transactions!$G:$G,$A140,Transactions!$A:$A,"&lt;=04/30/2018",Transactions!$A:$A,"&gt;=04/01/2018")</f>
        <v>0</v>
      </c>
      <c r="F140" s="21">
        <f>SUMIFS(Transactions!$D:$D,Transactions!$G:$G,$A140,Transactions!$A:$A,"&lt;=05/31/2018",Transactions!$A:$A,"&gt;=05/01/2018")</f>
        <v>0</v>
      </c>
      <c r="G140" s="21">
        <f>SUMIFS(Transactions!$D:$D,Transactions!$G:$G,$A140,Transactions!$A:$A,"&lt;=06/30/2018",Transactions!$A:$A,"&gt;=06/01/2018")</f>
        <v>0</v>
      </c>
      <c r="H140" s="21">
        <f>SUMIFS(Transactions!$D:$D,Transactions!$G:$G,$A140,Transactions!$A:$A,"&lt;=07/31/2018",Transactions!$A:$A,"&gt;=07/01/2018")</f>
        <v>0</v>
      </c>
      <c r="I140" s="21">
        <f>SUMIFS(Transactions!$D:$D,Transactions!$G:$G,$A140,Transactions!$A:$A,"&lt;=08/31/2018",Transactions!$A:$A,"&gt;=08/01/2018")</f>
        <v>0</v>
      </c>
      <c r="J140" s="21">
        <f>SUMIFS(Transactions!$D:$D,Transactions!$G:$G,$A140,Transactions!$A:$A,"&lt;=09/30/2018",Transactions!$A:$A,"&gt;=09/01/2018")</f>
        <v>0</v>
      </c>
      <c r="K140" s="21">
        <f>SUMIFS(Transactions!$D:$D,Transactions!$G:$G,$A140,Transactions!$A:$A,"&lt;=10/31/2018",Transactions!$A:$A,"&gt;=10/01/2018")</f>
        <v>0</v>
      </c>
      <c r="L140" s="21">
        <f>SUMIFS(Transactions!$D:$D,Transactions!$G:$G,$A140,Transactions!$A:$A,"&lt;=11/30/2018",Transactions!$A:$A,"&gt;=11/01/2018")</f>
        <v>0</v>
      </c>
      <c r="M140" s="21">
        <f>SUMIFS(Transactions!$D:$D,Transactions!$G:$G,$A140,Transactions!$A:$A,"&lt;=12/31/2018",Transactions!$A:$A,"&gt;=12/01/2018")</f>
        <v>0</v>
      </c>
      <c r="N140" s="22">
        <f>SUM(B140:M140)</f>
        <v>0</v>
      </c>
    </row>
    <row r="141" spans="1:14" s="20" customFormat="1" ht="13" outlineLevel="1" x14ac:dyDescent="0.3">
      <c r="A141" s="20" t="s">
        <v>8</v>
      </c>
      <c r="B141" s="21">
        <f>SUMIFS(Transactions!$D:$D,Transactions!G:G,A141,Transactions!A:A,"&lt;=01/31/2018",Transactions!A:A,"&gt;=01/01/2018")</f>
        <v>0</v>
      </c>
      <c r="C141" s="21">
        <f>SUMIFS(Transactions!$D:$D,Transactions!$G:$G,$A141,Transactions!$A:$A,"&lt;=02/28/2018",Transactions!$A:$A,"&gt;=02/01/2018")</f>
        <v>0</v>
      </c>
      <c r="D141" s="21">
        <f>SUMIFS(Transactions!$D:$D,Transactions!$G:$G,$A141,Transactions!$A:$A,"&lt;=03/31/2018",Transactions!$A:$A,"&gt;=03/01/2018")</f>
        <v>0</v>
      </c>
      <c r="E141" s="21">
        <f>SUMIFS(Transactions!$D:$D,Transactions!$G:$G,$A141,Transactions!$A:$A,"&lt;=04/30/2018",Transactions!$A:$A,"&gt;=04/01/2018")</f>
        <v>0</v>
      </c>
      <c r="F141" s="21">
        <f>SUMIFS(Transactions!$D:$D,Transactions!$G:$G,$A141,Transactions!$A:$A,"&lt;=05/31/2018",Transactions!$A:$A,"&gt;=05/01/2018")</f>
        <v>0</v>
      </c>
      <c r="G141" s="21">
        <f>SUMIFS(Transactions!$D:$D,Transactions!$G:$G,$A141,Transactions!$A:$A,"&lt;=06/30/2018",Transactions!$A:$A,"&gt;=06/01/2018")</f>
        <v>0</v>
      </c>
      <c r="H141" s="21">
        <f>SUMIFS(Transactions!$D:$D,Transactions!$G:$G,$A141,Transactions!$A:$A,"&lt;=07/31/2018",Transactions!$A:$A,"&gt;=07/01/2018")</f>
        <v>0</v>
      </c>
      <c r="I141" s="21">
        <f>SUMIFS(Transactions!$D:$D,Transactions!$G:$G,$A141,Transactions!$A:$A,"&lt;=08/31/2018",Transactions!$A:$A,"&gt;=08/01/2018")</f>
        <v>0</v>
      </c>
      <c r="J141" s="21">
        <f>SUMIFS(Transactions!$D:$D,Transactions!$G:$G,$A141,Transactions!$A:$A,"&lt;=09/30/2018",Transactions!$A:$A,"&gt;=09/01/2018")</f>
        <v>0</v>
      </c>
      <c r="K141" s="21">
        <f>SUMIFS(Transactions!$D:$D,Transactions!$G:$G,$A141,Transactions!$A:$A,"&lt;=10/31/2018",Transactions!$A:$A,"&gt;=10/01/2018")</f>
        <v>0</v>
      </c>
      <c r="L141" s="21">
        <f>SUMIFS(Transactions!$D:$D,Transactions!$G:$G,$A141,Transactions!$A:$A,"&lt;=11/30/2018",Transactions!$A:$A,"&gt;=11/01/2018")</f>
        <v>0</v>
      </c>
      <c r="M141" s="21">
        <f>SUMIFS(Transactions!$D:$D,Transactions!$G:$G,$A141,Transactions!$A:$A,"&lt;=12/31/2018",Transactions!$A:$A,"&gt;=12/01/2018")</f>
        <v>0</v>
      </c>
      <c r="N141" s="22">
        <f>SUM(B141:M141)</f>
        <v>0</v>
      </c>
    </row>
    <row r="142" spans="1:14" s="20" customFormat="1" ht="13" outlineLevel="1" x14ac:dyDescent="0.3">
      <c r="A142" s="20" t="s">
        <v>14</v>
      </c>
      <c r="B142" s="21">
        <f>SUMIFS(Transactions!$D:$D,Transactions!G:G,A142,Transactions!A:A,"&lt;=01/31/2018",Transactions!A:A,"&gt;=01/01/2018")</f>
        <v>0</v>
      </c>
      <c r="C142" s="21">
        <f>SUMIFS(Transactions!$D:$D,Transactions!$G:$G,$A142,Transactions!$A:$A,"&lt;=02/28/2018",Transactions!$A:$A,"&gt;=02/01/2018")</f>
        <v>0</v>
      </c>
      <c r="D142" s="21">
        <f>SUMIFS(Transactions!$D:$D,Transactions!$G:$G,$A142,Transactions!$A:$A,"&lt;=03/31/2018",Transactions!$A:$A,"&gt;=03/01/2018")</f>
        <v>0</v>
      </c>
      <c r="E142" s="21">
        <f>SUMIFS(Transactions!$D:$D,Transactions!$G:$G,$A142,Transactions!$A:$A,"&lt;=04/30/2018",Transactions!$A:$A,"&gt;=04/01/2018")</f>
        <v>0</v>
      </c>
      <c r="F142" s="21">
        <f>SUMIFS(Transactions!$D:$D,Transactions!$G:$G,$A142,Transactions!$A:$A,"&lt;=05/31/2018",Transactions!$A:$A,"&gt;=05/01/2018")</f>
        <v>0</v>
      </c>
      <c r="G142" s="21">
        <f>SUMIFS(Transactions!$D:$D,Transactions!$G:$G,$A142,Transactions!$A:$A,"&lt;=06/30/2018",Transactions!$A:$A,"&gt;=06/01/2018")</f>
        <v>0</v>
      </c>
      <c r="H142" s="21">
        <f>SUMIFS(Transactions!$D:$D,Transactions!$G:$G,$A142,Transactions!$A:$A,"&lt;=07/31/2018",Transactions!$A:$A,"&gt;=07/01/2018")</f>
        <v>0</v>
      </c>
      <c r="I142" s="21">
        <f>SUMIFS(Transactions!$D:$D,Transactions!$G:$G,$A142,Transactions!$A:$A,"&lt;=08/31/2018",Transactions!$A:$A,"&gt;=08/01/2018")</f>
        <v>0</v>
      </c>
      <c r="J142" s="21">
        <f>SUMIFS(Transactions!$D:$D,Transactions!$G:$G,$A142,Transactions!$A:$A,"&lt;=09/30/2018",Transactions!$A:$A,"&gt;=09/01/2018")</f>
        <v>0</v>
      </c>
      <c r="K142" s="21">
        <f>SUMIFS(Transactions!$D:$D,Transactions!$G:$G,$A142,Transactions!$A:$A,"&lt;=10/31/2018",Transactions!$A:$A,"&gt;=10/01/2018")</f>
        <v>0</v>
      </c>
      <c r="L142" s="21">
        <f>SUMIFS(Transactions!$D:$D,Transactions!$G:$G,$A142,Transactions!$A:$A,"&lt;=11/30/2018",Transactions!$A:$A,"&gt;=11/01/2018")</f>
        <v>0</v>
      </c>
      <c r="M142" s="21">
        <f>SUMIFS(Transactions!$D:$D,Transactions!$G:$G,$A142,Transactions!$A:$A,"&lt;=12/31/2018",Transactions!$A:$A,"&gt;=12/01/2018")</f>
        <v>0</v>
      </c>
      <c r="N142" s="22">
        <f>SUM(B142:M142)</f>
        <v>0</v>
      </c>
    </row>
    <row r="143" spans="1:14" s="20" customFormat="1" ht="13" outlineLevel="1" x14ac:dyDescent="0.3">
      <c r="A143" s="20" t="s">
        <v>15</v>
      </c>
      <c r="B143" s="21">
        <f>SUMIFS(Transactions!$D:$D,Transactions!G:G,A143,Transactions!A:A,"&lt;=01/31/2018",Transactions!A:A,"&gt;=01/01/2018")</f>
        <v>0</v>
      </c>
      <c r="C143" s="21">
        <f>SUMIFS(Transactions!$D:$D,Transactions!$G:$G,$A143,Transactions!$A:$A,"&lt;=02/28/2018",Transactions!$A:$A,"&gt;=02/01/2018")</f>
        <v>0</v>
      </c>
      <c r="D143" s="21">
        <f>SUMIFS(Transactions!$D:$D,Transactions!$G:$G,$A143,Transactions!$A:$A,"&lt;=03/31/2018",Transactions!$A:$A,"&gt;=03/01/2018")</f>
        <v>0</v>
      </c>
      <c r="E143" s="21">
        <f>SUMIFS(Transactions!$D:$D,Transactions!$G:$G,$A143,Transactions!$A:$A,"&lt;=04/30/2018",Transactions!$A:$A,"&gt;=04/01/2018")</f>
        <v>0</v>
      </c>
      <c r="F143" s="21">
        <f>SUMIFS(Transactions!$D:$D,Transactions!$G:$G,$A143,Transactions!$A:$A,"&lt;=05/31/2018",Transactions!$A:$A,"&gt;=05/01/2018")</f>
        <v>0</v>
      </c>
      <c r="G143" s="21">
        <f>SUMIFS(Transactions!$D:$D,Transactions!$G:$G,$A143,Transactions!$A:$A,"&lt;=06/30/2018",Transactions!$A:$A,"&gt;=06/01/2018")</f>
        <v>0</v>
      </c>
      <c r="H143" s="21">
        <f>SUMIFS(Transactions!$D:$D,Transactions!$G:$G,$A143,Transactions!$A:$A,"&lt;=07/31/2018",Transactions!$A:$A,"&gt;=07/01/2018")</f>
        <v>0</v>
      </c>
      <c r="I143" s="21">
        <f>SUMIFS(Transactions!$D:$D,Transactions!$G:$G,$A143,Transactions!$A:$A,"&lt;=08/31/2018",Transactions!$A:$A,"&gt;=08/01/2018")</f>
        <v>0</v>
      </c>
      <c r="J143" s="21">
        <f>SUMIFS(Transactions!$D:$D,Transactions!$G:$G,$A143,Transactions!$A:$A,"&lt;=09/30/2018",Transactions!$A:$A,"&gt;=09/01/2018")</f>
        <v>0</v>
      </c>
      <c r="K143" s="21">
        <f>SUMIFS(Transactions!$D:$D,Transactions!$G:$G,$A143,Transactions!$A:$A,"&lt;=10/31/2018",Transactions!$A:$A,"&gt;=10/01/2018")</f>
        <v>0</v>
      </c>
      <c r="L143" s="21">
        <f>SUMIFS(Transactions!$D:$D,Transactions!$G:$G,$A143,Transactions!$A:$A,"&lt;=11/30/2018",Transactions!$A:$A,"&gt;=11/01/2018")</f>
        <v>0</v>
      </c>
      <c r="M143" s="21">
        <f>SUMIFS(Transactions!$D:$D,Transactions!$G:$G,$A143,Transactions!$A:$A,"&lt;=12/31/2018",Transactions!$A:$A,"&gt;=12/01/2018")</f>
        <v>0</v>
      </c>
      <c r="N143" s="22">
        <f t="shared" ref="N143:N150" si="9">SUM(B143:M143)</f>
        <v>0</v>
      </c>
    </row>
    <row r="144" spans="1:14" s="20" customFormat="1" ht="13" outlineLevel="1" x14ac:dyDescent="0.3">
      <c r="A144" s="20" t="s">
        <v>7</v>
      </c>
      <c r="B144" s="21">
        <f>SUMIFS(Transactions!$D:$D,Transactions!G:G,A144,Transactions!A:A,"&lt;=01/31/2018",Transactions!A:A,"&gt;=01/01/2018")</f>
        <v>0</v>
      </c>
      <c r="C144" s="21">
        <f>SUMIFS(Transactions!$D:$D,Transactions!$G:$G,$A144,Transactions!$A:$A,"&lt;=02/28/2018",Transactions!$A:$A,"&gt;=02/01/2018")</f>
        <v>0</v>
      </c>
      <c r="D144" s="21">
        <f>SUMIFS(Transactions!$D:$D,Transactions!$G:$G,$A144,Transactions!$A:$A,"&lt;=03/31/2018",Transactions!$A:$A,"&gt;=03/01/2018")</f>
        <v>0</v>
      </c>
      <c r="E144" s="21">
        <f>SUMIFS(Transactions!$D:$D,Transactions!$G:$G,$A144,Transactions!$A:$A,"&lt;=04/30/2018",Transactions!$A:$A,"&gt;=04/01/2018")</f>
        <v>0</v>
      </c>
      <c r="F144" s="21">
        <f>SUMIFS(Transactions!$D:$D,Transactions!$G:$G,$A144,Transactions!$A:$A,"&lt;=05/31/2018",Transactions!$A:$A,"&gt;=05/01/2018")</f>
        <v>0</v>
      </c>
      <c r="G144" s="21">
        <f>SUMIFS(Transactions!$D:$D,Transactions!$G:$G,$A144,Transactions!$A:$A,"&lt;=06/30/2018",Transactions!$A:$A,"&gt;=06/01/2018")</f>
        <v>0</v>
      </c>
      <c r="H144" s="21">
        <f>SUMIFS(Transactions!$D:$D,Transactions!$G:$G,$A144,Transactions!$A:$A,"&lt;=07/31/2018",Transactions!$A:$A,"&gt;=07/01/2018")</f>
        <v>0</v>
      </c>
      <c r="I144" s="21">
        <f>SUMIFS(Transactions!$D:$D,Transactions!$G:$G,$A144,Transactions!$A:$A,"&lt;=08/31/2018",Transactions!$A:$A,"&gt;=08/01/2018")</f>
        <v>0</v>
      </c>
      <c r="J144" s="21">
        <f>SUMIFS(Transactions!$D:$D,Transactions!$G:$G,$A144,Transactions!$A:$A,"&lt;=09/30/2018",Transactions!$A:$A,"&gt;=09/01/2018")</f>
        <v>0</v>
      </c>
      <c r="K144" s="21">
        <f>SUMIFS(Transactions!$D:$D,Transactions!$G:$G,$A144,Transactions!$A:$A,"&lt;=10/31/2018",Transactions!$A:$A,"&gt;=10/01/2018")</f>
        <v>0</v>
      </c>
      <c r="L144" s="21">
        <f>SUMIFS(Transactions!$D:$D,Transactions!$G:$G,$A144,Transactions!$A:$A,"&lt;=11/30/2018",Transactions!$A:$A,"&gt;=11/01/2018")</f>
        <v>0</v>
      </c>
      <c r="M144" s="21">
        <f>SUMIFS(Transactions!$D:$D,Transactions!$G:$G,$A144,Transactions!$A:$A,"&lt;=12/31/2018",Transactions!$A:$A,"&gt;=12/01/2018")</f>
        <v>0</v>
      </c>
      <c r="N144" s="22">
        <f t="shared" si="9"/>
        <v>0</v>
      </c>
    </row>
    <row r="145" spans="1:14" s="20" customFormat="1" ht="13" outlineLevel="1" x14ac:dyDescent="0.3">
      <c r="A145" s="20" t="s">
        <v>9</v>
      </c>
      <c r="B145" s="21">
        <f>SUMIFS(Transactions!$D:$D,Transactions!G:G,A145,Transactions!A:A,"&lt;=01/31/2018",Transactions!A:A,"&gt;=01/01/2018")</f>
        <v>0</v>
      </c>
      <c r="C145" s="21">
        <f>SUMIFS(Transactions!$D:$D,Transactions!$G:$G,$A145,Transactions!$A:$A,"&lt;=02/28/2018",Transactions!$A:$A,"&gt;=02/01/2018")</f>
        <v>0</v>
      </c>
      <c r="D145" s="21">
        <f>SUMIFS(Transactions!$D:$D,Transactions!$G:$G,$A145,Transactions!$A:$A,"&lt;=03/31/2018",Transactions!$A:$A,"&gt;=03/01/2018")</f>
        <v>0</v>
      </c>
      <c r="E145" s="21">
        <f>SUMIFS(Transactions!$D:$D,Transactions!$G:$G,$A145,Transactions!$A:$A,"&lt;=04/30/2018",Transactions!$A:$A,"&gt;=04/01/2018")</f>
        <v>0</v>
      </c>
      <c r="F145" s="21">
        <f>SUMIFS(Transactions!$D:$D,Transactions!$G:$G,$A145,Transactions!$A:$A,"&lt;=05/31/2018",Transactions!$A:$A,"&gt;=05/01/2018")</f>
        <v>0</v>
      </c>
      <c r="G145" s="21">
        <f>SUMIFS(Transactions!$D:$D,Transactions!$G:$G,$A145,Transactions!$A:$A,"&lt;=06/30/2018",Transactions!$A:$A,"&gt;=06/01/2018")</f>
        <v>0</v>
      </c>
      <c r="H145" s="21">
        <f>SUMIFS(Transactions!$D:$D,Transactions!$G:$G,$A145,Transactions!$A:$A,"&lt;=07/31/2018",Transactions!$A:$A,"&gt;=07/01/2018")</f>
        <v>0</v>
      </c>
      <c r="I145" s="21">
        <f>SUMIFS(Transactions!$D:$D,Transactions!$G:$G,$A145,Transactions!$A:$A,"&lt;=08/31/2018",Transactions!$A:$A,"&gt;=08/01/2018")</f>
        <v>0</v>
      </c>
      <c r="J145" s="21">
        <f>SUMIFS(Transactions!$D:$D,Transactions!$G:$G,$A145,Transactions!$A:$A,"&lt;=09/30/2018",Transactions!$A:$A,"&gt;=09/01/2018")</f>
        <v>0</v>
      </c>
      <c r="K145" s="21">
        <f>SUMIFS(Transactions!$D:$D,Transactions!$G:$G,$A145,Transactions!$A:$A,"&lt;=10/31/2018",Transactions!$A:$A,"&gt;=10/01/2018")</f>
        <v>0</v>
      </c>
      <c r="L145" s="21">
        <f>SUMIFS(Transactions!$D:$D,Transactions!$G:$G,$A145,Transactions!$A:$A,"&lt;=11/30/2018",Transactions!$A:$A,"&gt;=11/01/2018")</f>
        <v>0</v>
      </c>
      <c r="M145" s="21">
        <f>SUMIFS(Transactions!$D:$D,Transactions!$G:$G,$A145,Transactions!$A:$A,"&lt;=12/31/2018",Transactions!$A:$A,"&gt;=12/01/2018")</f>
        <v>0</v>
      </c>
      <c r="N145" s="22">
        <f t="shared" si="9"/>
        <v>0</v>
      </c>
    </row>
    <row r="146" spans="1:14" s="20" customFormat="1" ht="13" outlineLevel="1" x14ac:dyDescent="0.3">
      <c r="A146" s="20" t="s">
        <v>16</v>
      </c>
      <c r="B146" s="21">
        <f>SUMIFS(Transactions!$D:$D,Transactions!G:G,A146,Transactions!A:A,"&lt;=01/31/2018",Transactions!A:A,"&gt;=01/01/2018")</f>
        <v>0</v>
      </c>
      <c r="C146" s="21">
        <f>SUMIFS(Transactions!$D:$D,Transactions!$G:$G,$A146,Transactions!$A:$A,"&lt;=02/28/2018",Transactions!$A:$A,"&gt;=02/01/2018")</f>
        <v>0</v>
      </c>
      <c r="D146" s="21">
        <f>SUMIFS(Transactions!$D:$D,Transactions!$G:$G,$A146,Transactions!$A:$A,"&lt;=03/31/2018",Transactions!$A:$A,"&gt;=03/01/2018")</f>
        <v>0</v>
      </c>
      <c r="E146" s="21">
        <f>SUMIFS(Transactions!$D:$D,Transactions!$G:$G,$A146,Transactions!$A:$A,"&lt;=04/30/2018",Transactions!$A:$A,"&gt;=04/01/2018")</f>
        <v>0</v>
      </c>
      <c r="F146" s="21">
        <f>SUMIFS(Transactions!$D:$D,Transactions!$G:$G,$A146,Transactions!$A:$A,"&lt;=05/31/2018",Transactions!$A:$A,"&gt;=05/01/2018")</f>
        <v>0</v>
      </c>
      <c r="G146" s="21">
        <f>SUMIFS(Transactions!$D:$D,Transactions!$G:$G,$A146,Transactions!$A:$A,"&lt;=06/30/2018",Transactions!$A:$A,"&gt;=06/01/2018")</f>
        <v>0</v>
      </c>
      <c r="H146" s="21">
        <f>SUMIFS(Transactions!$D:$D,Transactions!$G:$G,$A146,Transactions!$A:$A,"&lt;=07/31/2018",Transactions!$A:$A,"&gt;=07/01/2018")</f>
        <v>0</v>
      </c>
      <c r="I146" s="21">
        <f>SUMIFS(Transactions!$D:$D,Transactions!$G:$G,$A146,Transactions!$A:$A,"&lt;=08/31/2018",Transactions!$A:$A,"&gt;=08/01/2018")</f>
        <v>0</v>
      </c>
      <c r="J146" s="21">
        <f>SUMIFS(Transactions!$D:$D,Transactions!$G:$G,$A146,Transactions!$A:$A,"&lt;=09/30/2018",Transactions!$A:$A,"&gt;=09/01/2018")</f>
        <v>0</v>
      </c>
      <c r="K146" s="21">
        <f>SUMIFS(Transactions!$D:$D,Transactions!$G:$G,$A146,Transactions!$A:$A,"&lt;=10/31/2018",Transactions!$A:$A,"&gt;=10/01/2018")</f>
        <v>0</v>
      </c>
      <c r="L146" s="21">
        <f>SUMIFS(Transactions!$D:$D,Transactions!$G:$G,$A146,Transactions!$A:$A,"&lt;=11/30/2018",Transactions!$A:$A,"&gt;=11/01/2018")</f>
        <v>0</v>
      </c>
      <c r="M146" s="21">
        <f>SUMIFS(Transactions!$D:$D,Transactions!$G:$G,$A146,Transactions!$A:$A,"&lt;=12/31/2018",Transactions!$A:$A,"&gt;=12/01/2018")</f>
        <v>0</v>
      </c>
      <c r="N146" s="22">
        <f t="shared" si="9"/>
        <v>0</v>
      </c>
    </row>
    <row r="147" spans="1:14" s="20" customFormat="1" ht="13" outlineLevel="1" x14ac:dyDescent="0.3">
      <c r="A147" s="20" t="s">
        <v>75</v>
      </c>
      <c r="B147" s="21">
        <f>SUMIFS(Transactions!$D:$D,Transactions!G:G,A147,Transactions!A:A,"&lt;=01/31/2018",Transactions!A:A,"&gt;=01/01/2018")</f>
        <v>0</v>
      </c>
      <c r="C147" s="21">
        <f>SUMIFS(Transactions!$D:$D,Transactions!$G:$G,$A147,Transactions!$A:$A,"&lt;=02/28/2018",Transactions!$A:$A,"&gt;=02/01/2018")</f>
        <v>0</v>
      </c>
      <c r="D147" s="21">
        <f>SUMIFS(Transactions!$D:$D,Transactions!$G:$G,$A147,Transactions!$A:$A,"&lt;=03/31/2018",Transactions!$A:$A,"&gt;=03/01/2018")</f>
        <v>0</v>
      </c>
      <c r="E147" s="21">
        <f>SUMIFS(Transactions!$D:$D,Transactions!$G:$G,$A147,Transactions!$A:$A,"&lt;=04/30/2018",Transactions!$A:$A,"&gt;=04/01/2018")</f>
        <v>0</v>
      </c>
      <c r="F147" s="21">
        <f>SUMIFS(Transactions!$D:$D,Transactions!$G:$G,$A147,Transactions!$A:$A,"&lt;=05/31/2018",Transactions!$A:$A,"&gt;=05/01/2018")</f>
        <v>0</v>
      </c>
      <c r="G147" s="21">
        <f>SUMIFS(Transactions!$D:$D,Transactions!$G:$G,$A147,Transactions!$A:$A,"&lt;=06/30/2018",Transactions!$A:$A,"&gt;=06/01/2018")</f>
        <v>0</v>
      </c>
      <c r="H147" s="21">
        <f>SUMIFS(Transactions!$D:$D,Transactions!$G:$G,$A147,Transactions!$A:$A,"&lt;=07/31/2018",Transactions!$A:$A,"&gt;=07/01/2018")</f>
        <v>0</v>
      </c>
      <c r="I147" s="21">
        <f>SUMIFS(Transactions!$D:$D,Transactions!$G:$G,$A147,Transactions!$A:$A,"&lt;=08/31/2018",Transactions!$A:$A,"&gt;=08/01/2018")</f>
        <v>0</v>
      </c>
      <c r="J147" s="21">
        <f>SUMIFS(Transactions!$D:$D,Transactions!$G:$G,$A147,Transactions!$A:$A,"&lt;=09/30/2018",Transactions!$A:$A,"&gt;=09/01/2018")</f>
        <v>0</v>
      </c>
      <c r="K147" s="21">
        <f>SUMIFS(Transactions!$D:$D,Transactions!$G:$G,$A147,Transactions!$A:$A,"&lt;=10/31/2018",Transactions!$A:$A,"&gt;=10/01/2018")</f>
        <v>0</v>
      </c>
      <c r="L147" s="21">
        <f>SUMIFS(Transactions!$D:$D,Transactions!$G:$G,$A147,Transactions!$A:$A,"&lt;=11/30/2018",Transactions!$A:$A,"&gt;=11/01/2018")</f>
        <v>0</v>
      </c>
      <c r="M147" s="21">
        <f>SUMIFS(Transactions!$D:$D,Transactions!$G:$G,$A147,Transactions!$A:$A,"&lt;=12/31/2018",Transactions!$A:$A,"&gt;=12/01/2018")</f>
        <v>0</v>
      </c>
      <c r="N147" s="22">
        <f t="shared" si="9"/>
        <v>0</v>
      </c>
    </row>
    <row r="148" spans="1:14" s="20" customFormat="1" ht="13" outlineLevel="1" x14ac:dyDescent="0.3">
      <c r="A148" s="20" t="s">
        <v>17</v>
      </c>
      <c r="B148" s="21">
        <f>SUMIFS(Transactions!$D:$D,Transactions!G:G,A148,Transactions!A:A,"&lt;=01/31/2018",Transactions!A:A,"&gt;=01/01/2018")</f>
        <v>0</v>
      </c>
      <c r="C148" s="21">
        <f>SUMIFS(Transactions!$D:$D,Transactions!$G:$G,$A148,Transactions!$A:$A,"&lt;=02/28/2018",Transactions!$A:$A,"&gt;=02/01/2018")</f>
        <v>0</v>
      </c>
      <c r="D148" s="21">
        <f>SUMIFS(Transactions!$D:$D,Transactions!$G:$G,$A148,Transactions!$A:$A,"&lt;=03/31/2018",Transactions!$A:$A,"&gt;=03/01/2018")</f>
        <v>0</v>
      </c>
      <c r="E148" s="21">
        <f>SUMIFS(Transactions!$D:$D,Transactions!$G:$G,$A148,Transactions!$A:$A,"&lt;=04/30/2018",Transactions!$A:$A,"&gt;=04/01/2018")</f>
        <v>0</v>
      </c>
      <c r="F148" s="21">
        <f>SUMIFS(Transactions!$D:$D,Transactions!$G:$G,$A148,Transactions!$A:$A,"&lt;=05/31/2018",Transactions!$A:$A,"&gt;=05/01/2018")</f>
        <v>0</v>
      </c>
      <c r="G148" s="21">
        <f>SUMIFS(Transactions!$D:$D,Transactions!$G:$G,$A148,Transactions!$A:$A,"&lt;=06/30/2018",Transactions!$A:$A,"&gt;=06/01/2018")</f>
        <v>0</v>
      </c>
      <c r="H148" s="21">
        <f>SUMIFS(Transactions!$D:$D,Transactions!$G:$G,$A148,Transactions!$A:$A,"&lt;=07/31/2018",Transactions!$A:$A,"&gt;=07/01/2018")</f>
        <v>0</v>
      </c>
      <c r="I148" s="21">
        <f>SUMIFS(Transactions!$D:$D,Transactions!$G:$G,$A148,Transactions!$A:$A,"&lt;=08/31/2018",Transactions!$A:$A,"&gt;=08/01/2018")</f>
        <v>0</v>
      </c>
      <c r="J148" s="21">
        <f>SUMIFS(Transactions!$D:$D,Transactions!$G:$G,$A148,Transactions!$A:$A,"&lt;=09/30/2018",Transactions!$A:$A,"&gt;=09/01/2018")</f>
        <v>0</v>
      </c>
      <c r="K148" s="21">
        <f>SUMIFS(Transactions!$D:$D,Transactions!$G:$G,$A148,Transactions!$A:$A,"&lt;=10/31/2018",Transactions!$A:$A,"&gt;=10/01/2018")</f>
        <v>0</v>
      </c>
      <c r="L148" s="21">
        <f>SUMIFS(Transactions!$D:$D,Transactions!$G:$G,$A148,Transactions!$A:$A,"&lt;=11/30/2018",Transactions!$A:$A,"&gt;=11/01/2018")</f>
        <v>0</v>
      </c>
      <c r="M148" s="21">
        <f>SUMIFS(Transactions!$D:$D,Transactions!$G:$G,$A148,Transactions!$A:$A,"&lt;=12/31/2018",Transactions!$A:$A,"&gt;=12/01/2018")</f>
        <v>0</v>
      </c>
      <c r="N148" s="22">
        <f t="shared" si="9"/>
        <v>0</v>
      </c>
    </row>
    <row r="149" spans="1:14" s="20" customFormat="1" ht="13" outlineLevel="1" x14ac:dyDescent="0.3">
      <c r="A149" s="20" t="s">
        <v>18</v>
      </c>
      <c r="B149" s="21">
        <f>SUMIFS(Transactions!$D:$D,Transactions!G:G,A149,Transactions!A:A,"&lt;=01/31/2018",Transactions!A:A,"&gt;=01/01/2018")</f>
        <v>0</v>
      </c>
      <c r="C149" s="21">
        <f>SUMIFS(Transactions!$D:$D,Transactions!$G:$G,$A149,Transactions!$A:$A,"&lt;=02/28/2018",Transactions!$A:$A,"&gt;=02/01/2018")</f>
        <v>0</v>
      </c>
      <c r="D149" s="21">
        <f>SUMIFS(Transactions!$D:$D,Transactions!$G:$G,$A149,Transactions!$A:$A,"&lt;=03/31/2018",Transactions!$A:$A,"&gt;=03/01/2018")</f>
        <v>0</v>
      </c>
      <c r="E149" s="21">
        <f>SUMIFS(Transactions!$D:$D,Transactions!$G:$G,$A149,Transactions!$A:$A,"&lt;=04/30/2018",Transactions!$A:$A,"&gt;=04/01/2018")</f>
        <v>0</v>
      </c>
      <c r="F149" s="21">
        <f>SUMIFS(Transactions!$D:$D,Transactions!$G:$G,$A149,Transactions!$A:$A,"&lt;=05/31/2018",Transactions!$A:$A,"&gt;=05/01/2018")</f>
        <v>0</v>
      </c>
      <c r="G149" s="21">
        <f>SUMIFS(Transactions!$D:$D,Transactions!$G:$G,$A149,Transactions!$A:$A,"&lt;=06/30/2018",Transactions!$A:$A,"&gt;=06/01/2018")</f>
        <v>0</v>
      </c>
      <c r="H149" s="21">
        <f>SUMIFS(Transactions!$D:$D,Transactions!$G:$G,$A149,Transactions!$A:$A,"&lt;=07/31/2018",Transactions!$A:$A,"&gt;=07/01/2018")</f>
        <v>0</v>
      </c>
      <c r="I149" s="21">
        <f>SUMIFS(Transactions!$D:$D,Transactions!$G:$G,$A149,Transactions!$A:$A,"&lt;=08/31/2018",Transactions!$A:$A,"&gt;=08/01/2018")</f>
        <v>0</v>
      </c>
      <c r="J149" s="21">
        <f>SUMIFS(Transactions!$D:$D,Transactions!$G:$G,$A149,Transactions!$A:$A,"&lt;=09/30/2018",Transactions!$A:$A,"&gt;=09/01/2018")</f>
        <v>0</v>
      </c>
      <c r="K149" s="21">
        <f>SUMIFS(Transactions!$D:$D,Transactions!$G:$G,$A149,Transactions!$A:$A,"&lt;=10/31/2018",Transactions!$A:$A,"&gt;=10/01/2018")</f>
        <v>0</v>
      </c>
      <c r="L149" s="21">
        <f>SUMIFS(Transactions!$D:$D,Transactions!$G:$G,$A149,Transactions!$A:$A,"&lt;=11/30/2018",Transactions!$A:$A,"&gt;=11/01/2018")</f>
        <v>0</v>
      </c>
      <c r="M149" s="21">
        <f>SUMIFS(Transactions!$D:$D,Transactions!$G:$G,$A149,Transactions!$A:$A,"&lt;=12/31/2018",Transactions!$A:$A,"&gt;=12/01/2018")</f>
        <v>0</v>
      </c>
      <c r="N149" s="22">
        <f t="shared" si="9"/>
        <v>0</v>
      </c>
    </row>
    <row r="150" spans="1:14" s="20" customFormat="1" ht="13" outlineLevel="1" x14ac:dyDescent="0.3">
      <c r="A150" s="20" t="s">
        <v>19</v>
      </c>
      <c r="B150" s="21">
        <f>SUMIFS(Transactions!$D:$D,Transactions!G:G,A150,Transactions!A:A,"&lt;=01/31/2018",Transactions!A:A,"&gt;=01/01/2018")</f>
        <v>0</v>
      </c>
      <c r="C150" s="21">
        <f>SUMIFS(Transactions!$D:$D,Transactions!$G:$G,$A150,Transactions!$A:$A,"&lt;=02/28/2018",Transactions!$A:$A,"&gt;=02/01/2018")</f>
        <v>0</v>
      </c>
      <c r="D150" s="21">
        <f>SUMIFS(Transactions!$D:$D,Transactions!$G:$G,$A150,Transactions!$A:$A,"&lt;=03/31/2018",Transactions!$A:$A,"&gt;=03/01/2018")</f>
        <v>0</v>
      </c>
      <c r="E150" s="21">
        <f>SUMIFS(Transactions!$D:$D,Transactions!$G:$G,$A150,Transactions!$A:$A,"&lt;=04/30/2018",Transactions!$A:$A,"&gt;=04/01/2018")</f>
        <v>0</v>
      </c>
      <c r="F150" s="21">
        <f>SUMIFS(Transactions!$D:$D,Transactions!$G:$G,$A150,Transactions!$A:$A,"&lt;=05/31/2018",Transactions!$A:$A,"&gt;=05/01/2018")</f>
        <v>0</v>
      </c>
      <c r="G150" s="21">
        <f>SUMIFS(Transactions!$D:$D,Transactions!$G:$G,$A150,Transactions!$A:$A,"&lt;=06/30/2018",Transactions!$A:$A,"&gt;=06/01/2018")</f>
        <v>0</v>
      </c>
      <c r="H150" s="21">
        <f>SUMIFS(Transactions!$D:$D,Transactions!$G:$G,$A150,Transactions!$A:$A,"&lt;=07/31/2018",Transactions!$A:$A,"&gt;=07/01/2018")</f>
        <v>0</v>
      </c>
      <c r="I150" s="21">
        <f>SUMIFS(Transactions!$D:$D,Transactions!$G:$G,$A150,Transactions!$A:$A,"&lt;=08/31/2018",Transactions!$A:$A,"&gt;=08/01/2018")</f>
        <v>0</v>
      </c>
      <c r="J150" s="21">
        <f>SUMIFS(Transactions!$D:$D,Transactions!$G:$G,$A150,Transactions!$A:$A,"&lt;=09/30/2018",Transactions!$A:$A,"&gt;=09/01/2018")</f>
        <v>0</v>
      </c>
      <c r="K150" s="21">
        <f>SUMIFS(Transactions!$D:$D,Transactions!$G:$G,$A150,Transactions!$A:$A,"&lt;=10/31/2018",Transactions!$A:$A,"&gt;=10/01/2018")</f>
        <v>0</v>
      </c>
      <c r="L150" s="21">
        <f>SUMIFS(Transactions!$D:$D,Transactions!$G:$G,$A150,Transactions!$A:$A,"&lt;=11/30/2018",Transactions!$A:$A,"&gt;=11/01/2018")</f>
        <v>0</v>
      </c>
      <c r="M150" s="21">
        <f>SUMIFS(Transactions!$D:$D,Transactions!$G:$G,$A150,Transactions!$A:$A,"&lt;=12/31/2018",Transactions!$A:$A,"&gt;=12/01/2018")</f>
        <v>0</v>
      </c>
      <c r="N150" s="22">
        <f t="shared" si="9"/>
        <v>0</v>
      </c>
    </row>
    <row r="151" spans="1:14" s="20" customFormat="1" ht="13" outlineLevel="1" x14ac:dyDescent="0.3">
      <c r="A151" s="20" t="s">
        <v>65</v>
      </c>
      <c r="B151" s="21">
        <f>SUMIFS(Transactions!$D:$D,Transactions!G:G,A151,Transactions!A:A,"&lt;=01/31/2018",Transactions!A:A,"&gt;=01/01/2018")</f>
        <v>0</v>
      </c>
      <c r="C151" s="21">
        <f>SUMIFS(Transactions!$D:$D,Transactions!$G:$G,$A151,Transactions!$A:$A,"&lt;=02/28/2018",Transactions!$A:$A,"&gt;=02/01/2018")</f>
        <v>0</v>
      </c>
      <c r="D151" s="21">
        <f>SUMIFS(Transactions!$D:$D,Transactions!$G:$G,$A151,Transactions!$A:$A,"&lt;=03/31/2018",Transactions!$A:$A,"&gt;=03/01/2018")</f>
        <v>0</v>
      </c>
      <c r="E151" s="21">
        <f>SUMIFS(Transactions!$D:$D,Transactions!$G:$G,$A151,Transactions!$A:$A,"&lt;=04/30/2018",Transactions!$A:$A,"&gt;=04/01/2018")</f>
        <v>0</v>
      </c>
      <c r="F151" s="21">
        <f>SUMIFS(Transactions!$D:$D,Transactions!$G:$G,$A151,Transactions!$A:$A,"&lt;=05/31/2018",Transactions!$A:$A,"&gt;=05/01/2018")</f>
        <v>0</v>
      </c>
      <c r="G151" s="21">
        <f>SUMIFS(Transactions!$D:$D,Transactions!$G:$G,$A151,Transactions!$A:$A,"&lt;=06/30/2018",Transactions!$A:$A,"&gt;=06/01/2018")</f>
        <v>0</v>
      </c>
      <c r="H151" s="21">
        <f>SUMIFS(Transactions!$D:$D,Transactions!$G:$G,$A151,Transactions!$A:$A,"&lt;=07/31/2018",Transactions!$A:$A,"&gt;=07/01/2018")</f>
        <v>0</v>
      </c>
      <c r="I151" s="21">
        <f>SUMIFS(Transactions!$D:$D,Transactions!$G:$G,$A151,Transactions!$A:$A,"&lt;=08/31/2018",Transactions!$A:$A,"&gt;=08/01/2018")</f>
        <v>0</v>
      </c>
      <c r="J151" s="21">
        <f>SUMIFS(Transactions!$D:$D,Transactions!$G:$G,$A151,Transactions!$A:$A,"&lt;=09/30/2018",Transactions!$A:$A,"&gt;=09/01/2018")</f>
        <v>0</v>
      </c>
      <c r="K151" s="21">
        <f>SUMIFS(Transactions!$D:$D,Transactions!$G:$G,$A151,Transactions!$A:$A,"&lt;=10/31/2018",Transactions!$A:$A,"&gt;=10/01/2018")</f>
        <v>0</v>
      </c>
      <c r="L151" s="21">
        <f>SUMIFS(Transactions!$D:$D,Transactions!$G:$G,$A151,Transactions!$A:$A,"&lt;=11/30/2018",Transactions!$A:$A,"&gt;=11/01/2018")</f>
        <v>0</v>
      </c>
      <c r="M151" s="21">
        <f>SUMIFS(Transactions!$D:$D,Transactions!$G:$G,$A151,Transactions!$A:$A,"&lt;=12/31/2018",Transactions!$A:$A,"&gt;=12/01/2018")</f>
        <v>0</v>
      </c>
      <c r="N151" s="22">
        <f>SUM(B151:M151)</f>
        <v>0</v>
      </c>
    </row>
    <row r="152" spans="1:14" s="20" customFormat="1" ht="13" outlineLevel="1" x14ac:dyDescent="0.3">
      <c r="A152" s="20" t="s">
        <v>35</v>
      </c>
      <c r="B152" s="21">
        <f>SUMIFS(Transactions!$D:$D,Transactions!G:G,A152,Transactions!A:A,"&lt;=01/31/2018",Transactions!A:A,"&gt;=01/01/2018")</f>
        <v>0</v>
      </c>
      <c r="C152" s="21">
        <f>SUMIFS(Transactions!$D:$D,Transactions!$G:$G,$A152,Transactions!$A:$A,"&lt;=02/28/2018",Transactions!$A:$A,"&gt;=02/01/2018")</f>
        <v>0</v>
      </c>
      <c r="D152" s="21">
        <f>SUMIFS(Transactions!$D:$D,Transactions!$G:$G,$A152,Transactions!$A:$A,"&lt;=03/31/2018",Transactions!$A:$A,"&gt;=03/01/2018")</f>
        <v>0</v>
      </c>
      <c r="E152" s="21">
        <f>SUMIFS(Transactions!$D:$D,Transactions!$G:$G,$A152,Transactions!$A:$A,"&lt;=04/30/2018",Transactions!$A:$A,"&gt;=04/01/2018")</f>
        <v>0</v>
      </c>
      <c r="F152" s="21">
        <f>SUMIFS(Transactions!$D:$D,Transactions!$G:$G,$A152,Transactions!$A:$A,"&lt;=05/31/2018",Transactions!$A:$A,"&gt;=05/01/2018")</f>
        <v>0</v>
      </c>
      <c r="G152" s="21">
        <f>SUMIFS(Transactions!$D:$D,Transactions!$G:$G,$A152,Transactions!$A:$A,"&lt;=06/30/2018",Transactions!$A:$A,"&gt;=06/01/2018")</f>
        <v>0</v>
      </c>
      <c r="H152" s="21">
        <f>SUMIFS(Transactions!$D:$D,Transactions!$G:$G,$A152,Transactions!$A:$A,"&lt;=07/31/2018",Transactions!$A:$A,"&gt;=07/01/2018")</f>
        <v>0</v>
      </c>
      <c r="I152" s="21">
        <f>SUMIFS(Transactions!$D:$D,Transactions!$G:$G,$A152,Transactions!$A:$A,"&lt;=08/31/2018",Transactions!$A:$A,"&gt;=08/01/2018")</f>
        <v>0</v>
      </c>
      <c r="J152" s="21">
        <f>SUMIFS(Transactions!$D:$D,Transactions!$G:$G,$A152,Transactions!$A:$A,"&lt;=09/30/2018",Transactions!$A:$A,"&gt;=09/01/2018")</f>
        <v>0</v>
      </c>
      <c r="K152" s="21">
        <f>SUMIFS(Transactions!$D:$D,Transactions!$G:$G,$A152,Transactions!$A:$A,"&lt;=10/31/2018",Transactions!$A:$A,"&gt;=10/01/2018")</f>
        <v>0</v>
      </c>
      <c r="L152" s="21">
        <f>SUMIFS(Transactions!$D:$D,Transactions!$G:$G,$A152,Transactions!$A:$A,"&lt;=11/30/2018",Transactions!$A:$A,"&gt;=11/01/2018")</f>
        <v>0</v>
      </c>
      <c r="M152" s="21">
        <f>SUMIFS(Transactions!$D:$D,Transactions!$G:$G,$A152,Transactions!$A:$A,"&lt;=12/31/2018",Transactions!$A:$A,"&gt;=12/01/2018")</f>
        <v>0</v>
      </c>
      <c r="N152" s="22">
        <f>SUM(B152:M152)</f>
        <v>0</v>
      </c>
    </row>
    <row r="153" spans="1:14" s="20" customFormat="1" ht="13" outlineLevel="1" x14ac:dyDescent="0.3">
      <c r="B153" s="21"/>
      <c r="C153" s="21"/>
      <c r="D153" s="21"/>
      <c r="E153" s="21"/>
      <c r="F153" s="21"/>
      <c r="G153" s="21"/>
      <c r="H153" s="21"/>
      <c r="I153" s="21"/>
      <c r="J153" s="21"/>
      <c r="K153" s="21"/>
      <c r="L153" s="21"/>
      <c r="M153" s="21"/>
      <c r="N153" s="22"/>
    </row>
    <row r="154" spans="1:14" s="18" customFormat="1" ht="13" outlineLevel="1" x14ac:dyDescent="0.3">
      <c r="A154" s="23" t="s">
        <v>38</v>
      </c>
      <c r="B154" s="24">
        <f>SUM(B140:B152)</f>
        <v>0</v>
      </c>
      <c r="C154" s="24">
        <f>SUM(C140:C152)</f>
        <v>0</v>
      </c>
      <c r="D154" s="24">
        <f>SUM(D140:D152)</f>
        <v>0</v>
      </c>
      <c r="E154" s="24">
        <f>SUM(E140:E152)</f>
        <v>0</v>
      </c>
      <c r="F154" s="24">
        <f>SUM(F140:F152)</f>
        <v>0</v>
      </c>
      <c r="G154" s="24">
        <f>SUM(G140:G152)</f>
        <v>0</v>
      </c>
      <c r="H154" s="24">
        <f>SUM(H140:H152)</f>
        <v>0</v>
      </c>
      <c r="I154" s="24">
        <f>SUM(I140:I152)</f>
        <v>0</v>
      </c>
      <c r="J154" s="24">
        <f>SUM(J140:J152)</f>
        <v>0</v>
      </c>
      <c r="K154" s="24">
        <f>SUM(K140:K152)</f>
        <v>0</v>
      </c>
      <c r="L154" s="24">
        <f>SUM(L140:L152)</f>
        <v>0</v>
      </c>
      <c r="M154" s="24">
        <f>SUM(M140:M152)</f>
        <v>0</v>
      </c>
      <c r="N154" s="25">
        <f>SUM(B154:M154)</f>
        <v>0</v>
      </c>
    </row>
    <row r="155" spans="1:14" s="20" customFormat="1" ht="13" outlineLevel="1" x14ac:dyDescent="0.3">
      <c r="A155" s="20" t="s">
        <v>10</v>
      </c>
      <c r="B155" s="21">
        <f>SUMIFS(Transactions!$E:$E,Transactions!G:G,A155,Transactions!A:A,"&lt;=01/31/2018",Transactions!A:A,"&gt;=01/01/2018")*-1</f>
        <v>0</v>
      </c>
      <c r="C155" s="21">
        <f>SUMIFS(Transactions!$E:$E,Transactions!$G:$G,$A155,Transactions!$A:$A,"&lt;=02/28/2018",Transactions!$A:$A,"&gt;=02/01/2018")*-1</f>
        <v>0</v>
      </c>
      <c r="D155" s="21">
        <f>SUMIFS(Transactions!$E:$E,Transactions!$G:$G,$A155,Transactions!$A:$A,"&lt;=03/31/2018",Transactions!$A:$A,"&gt;=03/01/2018")*-1</f>
        <v>0</v>
      </c>
      <c r="E155" s="21">
        <f>SUMIFS(Transactions!$E:$E,Transactions!$G:$G,$A155,Transactions!$A:$A,"&lt;=04/30/2018",Transactions!$A:$A,"&gt;=04/01/2018")*-1</f>
        <v>0</v>
      </c>
      <c r="F155" s="21">
        <f>SUMIFS(Transactions!$E:$E,Transactions!$G:$G,$A155,Transactions!$A:$A,"&lt;=05/31/2018",Transactions!$A:$A,"&gt;=05/01/2018")*-1</f>
        <v>0</v>
      </c>
      <c r="G155" s="21">
        <f>SUMIFS(Transactions!$E:$E,Transactions!$G:$G,$A155,Transactions!$A:$A,"&lt;=06/30/2018",Transactions!$A:$A,"&gt;=06/01/2018")*-1</f>
        <v>0</v>
      </c>
      <c r="H155" s="21">
        <f>SUMIFS(Transactions!$E:$E,Transactions!$G:$G,$A155,Transactions!$A:$A,"&lt;=07/31/2018",Transactions!$A:$A,"&gt;=07/01/2018")*-1</f>
        <v>0</v>
      </c>
      <c r="I155" s="21">
        <f>SUMIFS(Transactions!$E:$E,Transactions!$G:$G,$A155,Transactions!$A:$A,"&lt;=08/31/2018",Transactions!$A:$A,"&gt;=08/01/2018")*-1</f>
        <v>0</v>
      </c>
      <c r="J155" s="21">
        <f>SUMIFS(Transactions!$E:$E,Transactions!$G:$G,$A155,Transactions!$A:$A,"&lt;=09/30/2018",Transactions!$A:$A,"&gt;=09/01/2018")*-1</f>
        <v>0</v>
      </c>
      <c r="K155" s="21">
        <f>SUMIFS(Transactions!$E:$E,Transactions!$G:$G,$A155,Transactions!$A:$A,"&lt;=10/31/2018",Transactions!$A:$A,"&gt;=10/01/2018")*-1</f>
        <v>0</v>
      </c>
      <c r="L155" s="21">
        <f>SUMIFS(Transactions!$E:$E,Transactions!$G:$G,$A155,Transactions!$A:$A,"&lt;=11/30/2018",Transactions!$A:$A,"&gt;=11/01/2018")*-1</f>
        <v>0</v>
      </c>
      <c r="M155" s="21">
        <f>SUMIFS(Transactions!$E:$E,Transactions!$G:$G,$A155,Transactions!$A:$A,"&lt;=12/31/2018",Transactions!$A:$A,"&gt;=12/01/2018")*-1</f>
        <v>0</v>
      </c>
      <c r="N155" s="22">
        <f>SUM(B155:M155)</f>
        <v>0</v>
      </c>
    </row>
    <row r="156" spans="1:14" s="18" customFormat="1" ht="13.5" outlineLevel="1" thickBot="1" x14ac:dyDescent="0.35">
      <c r="A156" s="66" t="s">
        <v>46</v>
      </c>
      <c r="B156" s="67">
        <f>B137+B154</f>
        <v>0</v>
      </c>
      <c r="C156" s="67">
        <f>C137+C154</f>
        <v>0</v>
      </c>
      <c r="D156" s="67">
        <f>D137+D154</f>
        <v>0</v>
      </c>
      <c r="E156" s="67">
        <f>E137+E154</f>
        <v>0</v>
      </c>
      <c r="F156" s="67">
        <f>F137+F154</f>
        <v>0</v>
      </c>
      <c r="G156" s="67">
        <f>G137+G154</f>
        <v>0</v>
      </c>
      <c r="H156" s="67">
        <f>H137+H154</f>
        <v>0</v>
      </c>
      <c r="I156" s="67">
        <f>I137+I154</f>
        <v>0</v>
      </c>
      <c r="J156" s="67">
        <f>J137+J154</f>
        <v>0</v>
      </c>
      <c r="K156" s="67">
        <f>K137+K154</f>
        <v>0</v>
      </c>
      <c r="L156" s="67">
        <f>L137+L154</f>
        <v>0</v>
      </c>
      <c r="M156" s="67">
        <f>M137+M154</f>
        <v>0</v>
      </c>
      <c r="N156" s="67">
        <f>SUM(B156:M156)</f>
        <v>0</v>
      </c>
    </row>
    <row r="157" spans="1:14" s="20" customFormat="1" ht="13.5" thickTop="1" x14ac:dyDescent="0.3">
      <c r="B157" s="22"/>
      <c r="C157" s="22"/>
      <c r="D157" s="22"/>
      <c r="E157" s="22"/>
      <c r="F157" s="22"/>
      <c r="G157" s="22"/>
      <c r="H157" s="22"/>
      <c r="I157" s="22"/>
      <c r="J157" s="22"/>
      <c r="K157" s="22"/>
      <c r="L157" s="22"/>
      <c r="M157" s="22"/>
      <c r="N157" s="22"/>
    </row>
    <row r="158" spans="1:14" s="20" customFormat="1" ht="19" outlineLevel="1" thickBot="1" x14ac:dyDescent="0.5">
      <c r="A158" s="31">
        <v>2017</v>
      </c>
      <c r="B158" s="17" t="s">
        <v>22</v>
      </c>
      <c r="C158" s="17" t="s">
        <v>23</v>
      </c>
      <c r="D158" s="17" t="s">
        <v>24</v>
      </c>
      <c r="E158" s="17" t="s">
        <v>25</v>
      </c>
      <c r="F158" s="17" t="s">
        <v>26</v>
      </c>
      <c r="G158" s="17" t="s">
        <v>27</v>
      </c>
      <c r="H158" s="17" t="s">
        <v>28</v>
      </c>
      <c r="I158" s="17" t="s">
        <v>29</v>
      </c>
      <c r="J158" s="17" t="s">
        <v>30</v>
      </c>
      <c r="K158" s="17" t="s">
        <v>31</v>
      </c>
      <c r="L158" s="17" t="s">
        <v>32</v>
      </c>
      <c r="M158" s="17" t="s">
        <v>33</v>
      </c>
      <c r="N158" s="17" t="s">
        <v>34</v>
      </c>
    </row>
    <row r="159" spans="1:14" s="20" customFormat="1" ht="13" outlineLevel="1" x14ac:dyDescent="0.3">
      <c r="A159" s="18"/>
      <c r="B159" s="18"/>
      <c r="C159" s="18"/>
      <c r="D159" s="18"/>
      <c r="E159" s="18"/>
      <c r="F159" s="18"/>
      <c r="G159" s="18"/>
      <c r="H159" s="18"/>
      <c r="I159" s="18"/>
      <c r="J159" s="18"/>
      <c r="K159" s="18"/>
      <c r="L159" s="18"/>
      <c r="M159" s="18"/>
      <c r="N159" s="18"/>
    </row>
    <row r="160" spans="1:14" s="20" customFormat="1" ht="13" outlineLevel="1" x14ac:dyDescent="0.3">
      <c r="A160" s="18" t="s">
        <v>41</v>
      </c>
      <c r="B160" s="18"/>
      <c r="C160" s="18"/>
      <c r="D160" s="18"/>
      <c r="E160" s="18"/>
      <c r="F160" s="18"/>
      <c r="G160" s="18"/>
      <c r="H160" s="18"/>
      <c r="I160" s="18"/>
      <c r="J160" s="18"/>
      <c r="K160" s="18"/>
      <c r="L160" s="18"/>
      <c r="M160" s="18"/>
      <c r="N160" s="18"/>
    </row>
    <row r="161" spans="1:14" s="20" customFormat="1" ht="13" outlineLevel="1" x14ac:dyDescent="0.3">
      <c r="A161" s="20" t="s">
        <v>14</v>
      </c>
      <c r="B161" s="21">
        <f>SUMIFS(Transactions!$C:$C,Transactions!$G:$G,$A161,Transactions!$A:$A,"&lt;=01/31/2017",Transactions!$A:$A,"&gt;=01/01/2017")</f>
        <v>0</v>
      </c>
      <c r="C161" s="21">
        <f>SUMIFS(Transactions!$C:$C,Transactions!$G:$G,$A161,Transactions!$A:$A,"&lt;=02/28/2017",Transactions!$A:$A,"&gt;=02/01/2017")</f>
        <v>0</v>
      </c>
      <c r="D161" s="21">
        <f>SUMIFS(Transactions!$C:$C,Transactions!$G:$G,$A161,Transactions!$A:$A,"&lt;=03/31/2017",Transactions!$A:$A,"&gt;=03/01/2017")</f>
        <v>0</v>
      </c>
      <c r="E161" s="21">
        <f>SUMIFS(Transactions!$C:$C,Transactions!$G:$G,$A161,Transactions!$A:$A,"&lt;=04/30/2017",Transactions!$A:$A,"&gt;=04/01/2017")</f>
        <v>0</v>
      </c>
      <c r="F161" s="21">
        <f>SUMIFS(Transactions!$C:$C,Transactions!$G:$G,$A161,Transactions!$A:$A,"&lt;=05/31/2017",Transactions!$A:$A,"&gt;=05/01/2017")</f>
        <v>0</v>
      </c>
      <c r="G161" s="21">
        <f>SUMIFS(Transactions!$C:$C,Transactions!$G:$G,$A161,Transactions!$A:$A,"&lt;=06/30/2017",Transactions!$A:$A,"&gt;=06/01/2017")</f>
        <v>0</v>
      </c>
      <c r="H161" s="21">
        <f>SUMIFS(Transactions!$C:$C,Transactions!$G:$G,$A161,Transactions!$A:$A,"&lt;=07/31/2017",Transactions!$A:$A,"&gt;=07/01/2017")</f>
        <v>0</v>
      </c>
      <c r="I161" s="21">
        <f>SUMIFS(Transactions!$C:$C,Transactions!$G:$G,$A161,Transactions!$A:$A,"&lt;=08/31/2017",Transactions!$A:$A,"&gt;=08/01/2017")</f>
        <v>0</v>
      </c>
      <c r="J161" s="21">
        <f>SUMIFS(Transactions!$C:$C,Transactions!$G:$G,$A161,Transactions!$A:$A,"&lt;=09/30/2017",Transactions!$A:$A,"&gt;=09/01/2017")</f>
        <v>0</v>
      </c>
      <c r="K161" s="21">
        <f>SUMIFS(Transactions!$C:$C,Transactions!$G:$G,$A161,Transactions!$A:$A,"&lt;=10/31/2017",Transactions!$A:$A,"&gt;=10/01/2017")</f>
        <v>0</v>
      </c>
      <c r="L161" s="21">
        <f>SUMIFS(Transactions!$C:$C,Transactions!$G:$G,$A161,Transactions!$A:$A,"&lt;=11/30/2017",Transactions!$A:$A,"&gt;=11/01/2017")</f>
        <v>0</v>
      </c>
      <c r="M161" s="21">
        <f>SUMIFS(Transactions!$C:$C,Transactions!$G:$G,$A161,Transactions!$A:$A,"&lt;=12/31/2017",Transactions!$A:$A,"&gt;=12/01/2017")</f>
        <v>0</v>
      </c>
      <c r="N161" s="22">
        <f t="shared" ref="N161:N171" si="10">SUM(B161:M161)</f>
        <v>0</v>
      </c>
    </row>
    <row r="162" spans="1:14" s="20" customFormat="1" ht="13" outlineLevel="1" x14ac:dyDescent="0.3">
      <c r="A162" s="20" t="s">
        <v>15</v>
      </c>
      <c r="B162" s="21">
        <f>SUMIFS(Transactions!$C:$C,Transactions!$G:$G,$A162,Transactions!$A:$A,"&lt;=01/31/2017",Transactions!$A:$A,"&gt;=01/01/2017")</f>
        <v>0</v>
      </c>
      <c r="C162" s="21">
        <f>SUMIFS(Transactions!$C:$C,Transactions!$G:$G,$A162,Transactions!$A:$A,"&lt;=02/28/2017",Transactions!$A:$A,"&gt;=02/01/2017")</f>
        <v>0</v>
      </c>
      <c r="D162" s="21">
        <f>SUMIFS(Transactions!$C:$C,Transactions!$G:$G,$A162,Transactions!$A:$A,"&lt;=03/31/2017",Transactions!$A:$A,"&gt;=03/01/2017")</f>
        <v>0</v>
      </c>
      <c r="E162" s="21">
        <f>SUMIFS(Transactions!$C:$C,Transactions!$G:$G,$A162,Transactions!$A:$A,"&lt;=04/30/2017",Transactions!$A:$A,"&gt;=04/01/2017")</f>
        <v>0</v>
      </c>
      <c r="F162" s="21">
        <f>SUMIFS(Transactions!$C:$C,Transactions!$G:$G,$A162,Transactions!$A:$A,"&lt;=05/31/2017",Transactions!$A:$A,"&gt;=05/01/2017")</f>
        <v>0</v>
      </c>
      <c r="G162" s="21">
        <f>SUMIFS(Transactions!$C:$C,Transactions!$G:$G,$A162,Transactions!$A:$A,"&lt;=06/30/2017",Transactions!$A:$A,"&gt;=06/01/2017")</f>
        <v>0</v>
      </c>
      <c r="H162" s="21">
        <f>SUMIFS(Transactions!$C:$C,Transactions!$G:$G,$A162,Transactions!$A:$A,"&lt;=07/31/2017",Transactions!$A:$A,"&gt;=07/01/2017")</f>
        <v>0</v>
      </c>
      <c r="I162" s="21">
        <f>SUMIFS(Transactions!$C:$C,Transactions!$G:$G,$A162,Transactions!$A:$A,"&lt;=08/31/2017",Transactions!$A:$A,"&gt;=08/01/2017")</f>
        <v>0</v>
      </c>
      <c r="J162" s="21">
        <f>SUMIFS(Transactions!$C:$C,Transactions!$G:$G,$A162,Transactions!$A:$A,"&lt;=09/30/2017",Transactions!$A:$A,"&gt;=09/01/2017")</f>
        <v>0</v>
      </c>
      <c r="K162" s="21">
        <f>SUMIFS(Transactions!$C:$C,Transactions!$G:$G,$A162,Transactions!$A:$A,"&lt;=10/31/2017",Transactions!$A:$A,"&gt;=10/01/2017")</f>
        <v>0</v>
      </c>
      <c r="L162" s="21">
        <f>SUMIFS(Transactions!$C:$C,Transactions!$G:$G,$A162,Transactions!$A:$A,"&lt;=11/30/2017",Transactions!$A:$A,"&gt;=11/01/2017")</f>
        <v>0</v>
      </c>
      <c r="M162" s="21">
        <f>SUMIFS(Transactions!$C:$C,Transactions!$G:$G,$A162,Transactions!$A:$A,"&lt;=12/31/2017",Transactions!$A:$A,"&gt;=12/01/2017")</f>
        <v>0</v>
      </c>
      <c r="N162" s="22">
        <f t="shared" si="10"/>
        <v>0</v>
      </c>
    </row>
    <row r="163" spans="1:14" s="20" customFormat="1" ht="13" outlineLevel="1" x14ac:dyDescent="0.3">
      <c r="A163" s="20" t="s">
        <v>7</v>
      </c>
      <c r="B163" s="21">
        <f>SUMIFS(Transactions!$C:$C,Transactions!$G:$G,$A163,Transactions!$A:$A,"&lt;=01/31/2017",Transactions!$A:$A,"&gt;=01/01/2017")</f>
        <v>0</v>
      </c>
      <c r="C163" s="21">
        <f>SUMIFS(Transactions!$C:$C,Transactions!$G:$G,$A163,Transactions!$A:$A,"&lt;=02/28/2017",Transactions!$A:$A,"&gt;=02/01/2017")</f>
        <v>0</v>
      </c>
      <c r="D163" s="21">
        <f>SUMIFS(Transactions!$C:$C,Transactions!$G:$G,$A163,Transactions!$A:$A,"&lt;=03/31/2017",Transactions!$A:$A,"&gt;=03/01/2017")</f>
        <v>0</v>
      </c>
      <c r="E163" s="21">
        <f>SUMIFS(Transactions!$C:$C,Transactions!$G:$G,$A163,Transactions!$A:$A,"&lt;=04/30/2017",Transactions!$A:$A,"&gt;=04/01/2017")</f>
        <v>0</v>
      </c>
      <c r="F163" s="21">
        <f>SUMIFS(Transactions!$C:$C,Transactions!$G:$G,$A163,Transactions!$A:$A,"&lt;=05/31/2017",Transactions!$A:$A,"&gt;=05/01/2017")</f>
        <v>0</v>
      </c>
      <c r="G163" s="21">
        <f>SUMIFS(Transactions!$C:$C,Transactions!$G:$G,$A163,Transactions!$A:$A,"&lt;=06/30/2017",Transactions!$A:$A,"&gt;=06/01/2017")</f>
        <v>0</v>
      </c>
      <c r="H163" s="21">
        <f>SUMIFS(Transactions!$C:$C,Transactions!$G:$G,$A163,Transactions!$A:$A,"&lt;=07/31/2017",Transactions!$A:$A,"&gt;=07/01/2017")</f>
        <v>0</v>
      </c>
      <c r="I163" s="21">
        <f>SUMIFS(Transactions!$C:$C,Transactions!$G:$G,$A163,Transactions!$A:$A,"&lt;=08/31/2017",Transactions!$A:$A,"&gt;=08/01/2017")</f>
        <v>0</v>
      </c>
      <c r="J163" s="21">
        <f>SUMIFS(Transactions!$C:$C,Transactions!$G:$G,$A163,Transactions!$A:$A,"&lt;=09/30/2017",Transactions!$A:$A,"&gt;=09/01/2017")</f>
        <v>0</v>
      </c>
      <c r="K163" s="21">
        <f>SUMIFS(Transactions!$C:$C,Transactions!$G:$G,$A163,Transactions!$A:$A,"&lt;=10/31/2017",Transactions!$A:$A,"&gt;=10/01/2017")</f>
        <v>0</v>
      </c>
      <c r="L163" s="21">
        <f>SUMIFS(Transactions!$C:$C,Transactions!$G:$G,$A163,Transactions!$A:$A,"&lt;=11/30/2017",Transactions!$A:$A,"&gt;=11/01/2017")</f>
        <v>0</v>
      </c>
      <c r="M163" s="21">
        <f>SUMIFS(Transactions!$C:$C,Transactions!$G:$G,$A163,Transactions!$A:$A,"&lt;=12/31/2017",Transactions!$A:$A,"&gt;=12/01/2017")</f>
        <v>0</v>
      </c>
      <c r="N163" s="22">
        <f t="shared" si="10"/>
        <v>0</v>
      </c>
    </row>
    <row r="164" spans="1:14" s="20" customFormat="1" ht="13" outlineLevel="1" x14ac:dyDescent="0.3">
      <c r="A164" s="20" t="s">
        <v>9</v>
      </c>
      <c r="B164" s="21">
        <f>SUMIFS(Transactions!$C:$C,Transactions!$G:$G,$A164,Transactions!$A:$A,"&lt;=01/31/2017",Transactions!$A:$A,"&gt;=01/01/2017")</f>
        <v>0</v>
      </c>
      <c r="C164" s="21">
        <f>SUMIFS(Transactions!$C:$C,Transactions!$G:$G,$A164,Transactions!$A:$A,"&lt;=02/28/2017",Transactions!$A:$A,"&gt;=02/01/2017")</f>
        <v>0</v>
      </c>
      <c r="D164" s="21">
        <f>SUMIFS(Transactions!$C:$C,Transactions!$G:$G,$A164,Transactions!$A:$A,"&lt;=03/31/2017",Transactions!$A:$A,"&gt;=03/01/2017")</f>
        <v>0</v>
      </c>
      <c r="E164" s="21">
        <f>SUMIFS(Transactions!$C:$C,Transactions!$G:$G,$A164,Transactions!$A:$A,"&lt;=04/30/2017",Transactions!$A:$A,"&gt;=04/01/2017")</f>
        <v>0</v>
      </c>
      <c r="F164" s="21">
        <f>SUMIFS(Transactions!$C:$C,Transactions!$G:$G,$A164,Transactions!$A:$A,"&lt;=05/31/2017",Transactions!$A:$A,"&gt;=05/01/2017")</f>
        <v>0</v>
      </c>
      <c r="G164" s="21">
        <f>SUMIFS(Transactions!$C:$C,Transactions!$G:$G,$A164,Transactions!$A:$A,"&lt;=06/30/2017",Transactions!$A:$A,"&gt;=06/01/2017")</f>
        <v>0</v>
      </c>
      <c r="H164" s="21">
        <f>SUMIFS(Transactions!$C:$C,Transactions!$G:$G,$A164,Transactions!$A:$A,"&lt;=07/31/2017",Transactions!$A:$A,"&gt;=07/01/2017")</f>
        <v>0</v>
      </c>
      <c r="I164" s="21">
        <f>SUMIFS(Transactions!$C:$C,Transactions!$G:$G,$A164,Transactions!$A:$A,"&lt;=08/31/2017",Transactions!$A:$A,"&gt;=08/01/2017")</f>
        <v>0</v>
      </c>
      <c r="J164" s="21">
        <f>SUMIFS(Transactions!$C:$C,Transactions!$G:$G,$A164,Transactions!$A:$A,"&lt;=09/30/2017",Transactions!$A:$A,"&gt;=09/01/2017")</f>
        <v>0</v>
      </c>
      <c r="K164" s="21">
        <f>SUMIFS(Transactions!$C:$C,Transactions!$G:$G,$A164,Transactions!$A:$A,"&lt;=10/31/2017",Transactions!$A:$A,"&gt;=10/01/2017")</f>
        <v>0</v>
      </c>
      <c r="L164" s="21">
        <f>SUMIFS(Transactions!$C:$C,Transactions!$G:$G,$A164,Transactions!$A:$A,"&lt;=11/30/2017",Transactions!$A:$A,"&gt;=11/01/2017")</f>
        <v>0</v>
      </c>
      <c r="M164" s="21">
        <f>SUMIFS(Transactions!$C:$C,Transactions!$G:$G,$A164,Transactions!$A:$A,"&lt;=12/31/2017",Transactions!$A:$A,"&gt;=12/01/2017")</f>
        <v>0</v>
      </c>
      <c r="N164" s="22">
        <f t="shared" si="10"/>
        <v>0</v>
      </c>
    </row>
    <row r="165" spans="1:14" s="20" customFormat="1" ht="13" outlineLevel="1" x14ac:dyDescent="0.3">
      <c r="A165" s="20" t="s">
        <v>16</v>
      </c>
      <c r="B165" s="21">
        <f>SUMIFS(Transactions!$C:$C,Transactions!$G:$G,$A165,Transactions!$A:$A,"&lt;=01/31/2017",Transactions!$A:$A,"&gt;=01/01/2017")</f>
        <v>0</v>
      </c>
      <c r="C165" s="21">
        <f>SUMIFS(Transactions!$C:$C,Transactions!$G:$G,$A165,Transactions!$A:$A,"&lt;=02/28/2017",Transactions!$A:$A,"&gt;=02/01/2017")</f>
        <v>0</v>
      </c>
      <c r="D165" s="21">
        <f>SUMIFS(Transactions!$C:$C,Transactions!$G:$G,$A165,Transactions!$A:$A,"&lt;=03/31/2017",Transactions!$A:$A,"&gt;=03/01/2017")</f>
        <v>0</v>
      </c>
      <c r="E165" s="21">
        <f>SUMIFS(Transactions!$C:$C,Transactions!$G:$G,$A165,Transactions!$A:$A,"&lt;=04/30/2017",Transactions!$A:$A,"&gt;=04/01/2017")</f>
        <v>0</v>
      </c>
      <c r="F165" s="21">
        <f>SUMIFS(Transactions!$C:$C,Transactions!$G:$G,$A165,Transactions!$A:$A,"&lt;=05/31/2017",Transactions!$A:$A,"&gt;=05/01/2017")</f>
        <v>0</v>
      </c>
      <c r="G165" s="21">
        <f>SUMIFS(Transactions!$C:$C,Transactions!$G:$G,$A165,Transactions!$A:$A,"&lt;=06/30/2017",Transactions!$A:$A,"&gt;=06/01/2017")</f>
        <v>0</v>
      </c>
      <c r="H165" s="21">
        <f>SUMIFS(Transactions!$C:$C,Transactions!$G:$G,$A165,Transactions!$A:$A,"&lt;=07/31/2017",Transactions!$A:$A,"&gt;=07/01/2017")</f>
        <v>0</v>
      </c>
      <c r="I165" s="21">
        <f>SUMIFS(Transactions!$C:$C,Transactions!$G:$G,$A165,Transactions!$A:$A,"&lt;=08/31/2017",Transactions!$A:$A,"&gt;=08/01/2017")</f>
        <v>0</v>
      </c>
      <c r="J165" s="21">
        <f>SUMIFS(Transactions!$C:$C,Transactions!$G:$G,$A165,Transactions!$A:$A,"&lt;=09/30/2017",Transactions!$A:$A,"&gt;=09/01/2017")</f>
        <v>0</v>
      </c>
      <c r="K165" s="21">
        <f>SUMIFS(Transactions!$C:$C,Transactions!$G:$G,$A165,Transactions!$A:$A,"&lt;=10/31/2017",Transactions!$A:$A,"&gt;=10/01/2017")</f>
        <v>0</v>
      </c>
      <c r="L165" s="21">
        <f>SUMIFS(Transactions!$C:$C,Transactions!$G:$G,$A165,Transactions!$A:$A,"&lt;=11/30/2017",Transactions!$A:$A,"&gt;=11/01/2017")</f>
        <v>0</v>
      </c>
      <c r="M165" s="21">
        <f>SUMIFS(Transactions!$C:$C,Transactions!$G:$G,$A165,Transactions!$A:$A,"&lt;=12/31/2017",Transactions!$A:$A,"&gt;=12/01/2017")</f>
        <v>0</v>
      </c>
      <c r="N165" s="22">
        <f t="shared" si="10"/>
        <v>0</v>
      </c>
    </row>
    <row r="166" spans="1:14" s="20" customFormat="1" ht="13" outlineLevel="1" x14ac:dyDescent="0.3">
      <c r="A166" s="20" t="s">
        <v>75</v>
      </c>
      <c r="B166" s="21">
        <f>SUMIFS(Transactions!$C:$C,Transactions!$G:$G,$A166,Transactions!$A:$A,"&lt;=01/31/2017",Transactions!$A:$A,"&gt;=01/01/2017")</f>
        <v>0</v>
      </c>
      <c r="C166" s="21">
        <f>SUMIFS(Transactions!$C:$C,Transactions!$G:$G,$A166,Transactions!$A:$A,"&lt;=02/28/2017",Transactions!$A:$A,"&gt;=02/01/2017")</f>
        <v>0</v>
      </c>
      <c r="D166" s="21">
        <f>SUMIFS(Transactions!$C:$C,Transactions!$G:$G,$A166,Transactions!$A:$A,"&lt;=03/31/2017",Transactions!$A:$A,"&gt;=03/01/2017")</f>
        <v>0</v>
      </c>
      <c r="E166" s="21">
        <f>SUMIFS(Transactions!$C:$C,Transactions!$G:$G,$A166,Transactions!$A:$A,"&lt;=04/30/2017",Transactions!$A:$A,"&gt;=04/01/2017")</f>
        <v>0</v>
      </c>
      <c r="F166" s="21">
        <f>SUMIFS(Transactions!$C:$C,Transactions!$G:$G,$A166,Transactions!$A:$A,"&lt;=05/31/2017",Transactions!$A:$A,"&gt;=05/01/2017")</f>
        <v>0</v>
      </c>
      <c r="G166" s="21">
        <f>SUMIFS(Transactions!$C:$C,Transactions!$G:$G,$A166,Transactions!$A:$A,"&lt;=06/30/2017",Transactions!$A:$A,"&gt;=06/01/2017")</f>
        <v>0</v>
      </c>
      <c r="H166" s="21">
        <f>SUMIFS(Transactions!$C:$C,Transactions!$G:$G,$A166,Transactions!$A:$A,"&lt;=07/31/2017",Transactions!$A:$A,"&gt;=07/01/2017")</f>
        <v>0</v>
      </c>
      <c r="I166" s="21">
        <f>SUMIFS(Transactions!$C:$C,Transactions!$G:$G,$A166,Transactions!$A:$A,"&lt;=08/31/2017",Transactions!$A:$A,"&gt;=08/01/2017")</f>
        <v>0</v>
      </c>
      <c r="J166" s="21">
        <f>SUMIFS(Transactions!$C:$C,Transactions!$G:$G,$A166,Transactions!$A:$A,"&lt;=09/30/2017",Transactions!$A:$A,"&gt;=09/01/2017")</f>
        <v>0</v>
      </c>
      <c r="K166" s="21">
        <f>SUMIFS(Transactions!$C:$C,Transactions!$G:$G,$A166,Transactions!$A:$A,"&lt;=10/31/2017",Transactions!$A:$A,"&gt;=10/01/2017")</f>
        <v>0</v>
      </c>
      <c r="L166" s="21">
        <f>SUMIFS(Transactions!$C:$C,Transactions!$G:$G,$A166,Transactions!$A:$A,"&lt;=11/30/2017",Transactions!$A:$A,"&gt;=11/01/2017")</f>
        <v>0</v>
      </c>
      <c r="M166" s="21">
        <f>SUMIFS(Transactions!$C:$C,Transactions!$G:$G,$A166,Transactions!$A:$A,"&lt;=12/31/2017",Transactions!$A:$A,"&gt;=12/01/2017")</f>
        <v>0</v>
      </c>
      <c r="N166" s="22">
        <f t="shared" si="10"/>
        <v>0</v>
      </c>
    </row>
    <row r="167" spans="1:14" s="20" customFormat="1" ht="13" outlineLevel="1" x14ac:dyDescent="0.3">
      <c r="A167" s="20" t="s">
        <v>17</v>
      </c>
      <c r="B167" s="21">
        <f>SUMIFS(Transactions!$C:$C,Transactions!$G:$G,$A167,Transactions!$A:$A,"&lt;=01/31/2017",Transactions!$A:$A,"&gt;=01/01/2017")</f>
        <v>0</v>
      </c>
      <c r="C167" s="21">
        <f>SUMIFS(Transactions!$C:$C,Transactions!$G:$G,$A167,Transactions!$A:$A,"&lt;=02/28/2017",Transactions!$A:$A,"&gt;=02/01/2017")</f>
        <v>0</v>
      </c>
      <c r="D167" s="21">
        <f>SUMIFS(Transactions!$C:$C,Transactions!$G:$G,$A167,Transactions!$A:$A,"&lt;=03/31/2017",Transactions!$A:$A,"&gt;=03/01/2017")</f>
        <v>0</v>
      </c>
      <c r="E167" s="21">
        <f>SUMIFS(Transactions!$C:$C,Transactions!$G:$G,$A167,Transactions!$A:$A,"&lt;=04/30/2017",Transactions!$A:$A,"&gt;=04/01/2017")</f>
        <v>0</v>
      </c>
      <c r="F167" s="21">
        <f>SUMIFS(Transactions!$C:$C,Transactions!$G:$G,$A167,Transactions!$A:$A,"&lt;=05/31/2017",Transactions!$A:$A,"&gt;=05/01/2017")</f>
        <v>0</v>
      </c>
      <c r="G167" s="21">
        <f>SUMIFS(Transactions!$C:$C,Transactions!$G:$G,$A167,Transactions!$A:$A,"&lt;=06/30/2017",Transactions!$A:$A,"&gt;=06/01/2017")</f>
        <v>0</v>
      </c>
      <c r="H167" s="21">
        <f>SUMIFS(Transactions!$C:$C,Transactions!$G:$G,$A167,Transactions!$A:$A,"&lt;=07/31/2017",Transactions!$A:$A,"&gt;=07/01/2017")</f>
        <v>0</v>
      </c>
      <c r="I167" s="21">
        <f>SUMIFS(Transactions!$C:$C,Transactions!$G:$G,$A167,Transactions!$A:$A,"&lt;=08/31/2017",Transactions!$A:$A,"&gt;=08/01/2017")</f>
        <v>0</v>
      </c>
      <c r="J167" s="21">
        <f>SUMIFS(Transactions!$C:$C,Transactions!$G:$G,$A167,Transactions!$A:$A,"&lt;=09/30/2017",Transactions!$A:$A,"&gt;=09/01/2017")</f>
        <v>0</v>
      </c>
      <c r="K167" s="21">
        <f>SUMIFS(Transactions!$C:$C,Transactions!$G:$G,$A167,Transactions!$A:$A,"&lt;=10/31/2017",Transactions!$A:$A,"&gt;=10/01/2017")</f>
        <v>0</v>
      </c>
      <c r="L167" s="21">
        <f>SUMIFS(Transactions!$C:$C,Transactions!$G:$G,$A167,Transactions!$A:$A,"&lt;=11/30/2017",Transactions!$A:$A,"&gt;=11/01/2017")</f>
        <v>0</v>
      </c>
      <c r="M167" s="21">
        <f>SUMIFS(Transactions!$C:$C,Transactions!$G:$G,$A167,Transactions!$A:$A,"&lt;=12/31/2017",Transactions!$A:$A,"&gt;=12/01/2017")</f>
        <v>0</v>
      </c>
      <c r="N167" s="22">
        <f t="shared" si="10"/>
        <v>0</v>
      </c>
    </row>
    <row r="168" spans="1:14" s="20" customFormat="1" ht="13" outlineLevel="1" x14ac:dyDescent="0.3">
      <c r="A168" s="20" t="s">
        <v>18</v>
      </c>
      <c r="B168" s="21">
        <f>SUMIFS(Transactions!$C:$C,Transactions!$G:$G,$A168,Transactions!$A:$A,"&lt;=01/31/2017",Transactions!$A:$A,"&gt;=01/01/2017")</f>
        <v>0</v>
      </c>
      <c r="C168" s="21">
        <f>SUMIFS(Transactions!$C:$C,Transactions!$G:$G,$A168,Transactions!$A:$A,"&lt;=02/28/2017",Transactions!$A:$A,"&gt;=02/01/2017")</f>
        <v>0</v>
      </c>
      <c r="D168" s="21">
        <f>SUMIFS(Transactions!$C:$C,Transactions!$G:$G,$A168,Transactions!$A:$A,"&lt;=03/31/2017",Transactions!$A:$A,"&gt;=03/01/2017")</f>
        <v>0</v>
      </c>
      <c r="E168" s="21">
        <f>SUMIFS(Transactions!$C:$C,Transactions!$G:$G,$A168,Transactions!$A:$A,"&lt;=04/30/2017",Transactions!$A:$A,"&gt;=04/01/2017")</f>
        <v>0</v>
      </c>
      <c r="F168" s="21">
        <f>SUMIFS(Transactions!$C:$C,Transactions!$G:$G,$A168,Transactions!$A:$A,"&lt;=05/31/2017",Transactions!$A:$A,"&gt;=05/01/2017")</f>
        <v>0</v>
      </c>
      <c r="G168" s="21">
        <f>SUMIFS(Transactions!$C:$C,Transactions!$G:$G,$A168,Transactions!$A:$A,"&lt;=06/30/2017",Transactions!$A:$A,"&gt;=06/01/2017")</f>
        <v>0</v>
      </c>
      <c r="H168" s="21">
        <f>SUMIFS(Transactions!$C:$C,Transactions!$G:$G,$A168,Transactions!$A:$A,"&lt;=07/31/2017",Transactions!$A:$A,"&gt;=07/01/2017")</f>
        <v>0</v>
      </c>
      <c r="I168" s="21">
        <f>SUMIFS(Transactions!$C:$C,Transactions!$G:$G,$A168,Transactions!$A:$A,"&lt;=08/31/2017",Transactions!$A:$A,"&gt;=08/01/2017")</f>
        <v>0</v>
      </c>
      <c r="J168" s="21">
        <f>SUMIFS(Transactions!$C:$C,Transactions!$G:$G,$A168,Transactions!$A:$A,"&lt;=09/30/2017",Transactions!$A:$A,"&gt;=09/01/2017")</f>
        <v>0</v>
      </c>
      <c r="K168" s="21">
        <f>SUMIFS(Transactions!$C:$C,Transactions!$G:$G,$A168,Transactions!$A:$A,"&lt;=10/31/2017",Transactions!$A:$A,"&gt;=10/01/2017")</f>
        <v>0</v>
      </c>
      <c r="L168" s="21">
        <f>SUMIFS(Transactions!$C:$C,Transactions!$G:$G,$A168,Transactions!$A:$A,"&lt;=11/30/2017",Transactions!$A:$A,"&gt;=11/01/2017")</f>
        <v>0</v>
      </c>
      <c r="M168" s="21">
        <f>SUMIFS(Transactions!$C:$C,Transactions!$G:$G,$A168,Transactions!$A:$A,"&lt;=12/31/2017",Transactions!$A:$A,"&gt;=12/01/2017")</f>
        <v>0</v>
      </c>
      <c r="N168" s="22">
        <f t="shared" si="10"/>
        <v>0</v>
      </c>
    </row>
    <row r="169" spans="1:14" s="20" customFormat="1" ht="13" outlineLevel="1" x14ac:dyDescent="0.3">
      <c r="A169" s="20" t="s">
        <v>19</v>
      </c>
      <c r="B169" s="21">
        <f>SUMIFS(Transactions!$C:$C,Transactions!$G:$G,$A169,Transactions!$A:$A,"&lt;=01/31/2017",Transactions!$A:$A,"&gt;=01/01/2017")</f>
        <v>0</v>
      </c>
      <c r="C169" s="21">
        <f>SUMIFS(Transactions!$C:$C,Transactions!$G:$G,$A169,Transactions!$A:$A,"&lt;=02/28/2017",Transactions!$A:$A,"&gt;=02/01/2017")</f>
        <v>0</v>
      </c>
      <c r="D169" s="21">
        <f>SUMIFS(Transactions!$C:$C,Transactions!$G:$G,$A169,Transactions!$A:$A,"&lt;=03/31/2017",Transactions!$A:$A,"&gt;=03/01/2017")</f>
        <v>0</v>
      </c>
      <c r="E169" s="21">
        <f>SUMIFS(Transactions!$C:$C,Transactions!$G:$G,$A169,Transactions!$A:$A,"&lt;=04/30/2017",Transactions!$A:$A,"&gt;=04/01/2017")</f>
        <v>0</v>
      </c>
      <c r="F169" s="21">
        <f>SUMIFS(Transactions!$C:$C,Transactions!$G:$G,$A169,Transactions!$A:$A,"&lt;=05/31/2017",Transactions!$A:$A,"&gt;=05/01/2017")</f>
        <v>0</v>
      </c>
      <c r="G169" s="21">
        <f>SUMIFS(Transactions!$C:$C,Transactions!$G:$G,$A169,Transactions!$A:$A,"&lt;=06/30/2017",Transactions!$A:$A,"&gt;=06/01/2017")</f>
        <v>0</v>
      </c>
      <c r="H169" s="21">
        <f>SUMIFS(Transactions!$C:$C,Transactions!$G:$G,$A169,Transactions!$A:$A,"&lt;=07/31/2017",Transactions!$A:$A,"&gt;=07/01/2017")</f>
        <v>0</v>
      </c>
      <c r="I169" s="21">
        <f>SUMIFS(Transactions!$C:$C,Transactions!$G:$G,$A169,Transactions!$A:$A,"&lt;=08/31/2017",Transactions!$A:$A,"&gt;=08/01/2017")</f>
        <v>0</v>
      </c>
      <c r="J169" s="21">
        <f>SUMIFS(Transactions!$C:$C,Transactions!$G:$G,$A169,Transactions!$A:$A,"&lt;=09/30/2017",Transactions!$A:$A,"&gt;=09/01/2017")</f>
        <v>0</v>
      </c>
      <c r="K169" s="21">
        <f>SUMIFS(Transactions!$C:$C,Transactions!$G:$G,$A169,Transactions!$A:$A,"&lt;=10/31/2017",Transactions!$A:$A,"&gt;=10/01/2017")</f>
        <v>0</v>
      </c>
      <c r="L169" s="21">
        <f>SUMIFS(Transactions!$C:$C,Transactions!$G:$G,$A169,Transactions!$A:$A,"&lt;=11/30/2017",Transactions!$A:$A,"&gt;=11/01/2017")</f>
        <v>0</v>
      </c>
      <c r="M169" s="21">
        <f>SUMIFS(Transactions!$C:$C,Transactions!$G:$G,$A169,Transactions!$A:$A,"&lt;=12/31/2017",Transactions!$A:$A,"&gt;=12/01/2017")</f>
        <v>0</v>
      </c>
      <c r="N169" s="22">
        <f t="shared" si="10"/>
        <v>0</v>
      </c>
    </row>
    <row r="170" spans="1:14" s="20" customFormat="1" ht="13" outlineLevel="1" x14ac:dyDescent="0.3">
      <c r="A170" s="20" t="s">
        <v>65</v>
      </c>
      <c r="B170" s="21">
        <f>SUMIFS(Transactions!$C:$C,Transactions!$G:$G,$A170,Transactions!$A:$A,"&lt;=01/31/2017",Transactions!$A:$A,"&gt;=01/01/2017")</f>
        <v>0</v>
      </c>
      <c r="C170" s="21">
        <f>SUMIFS(Transactions!$C:$C,Transactions!$G:$G,$A170,Transactions!$A:$A,"&lt;=02/28/2017",Transactions!$A:$A,"&gt;=02/01/2017")</f>
        <v>0</v>
      </c>
      <c r="D170" s="21">
        <f>SUMIFS(Transactions!$C:$C,Transactions!$G:$G,$A170,Transactions!$A:$A,"&lt;=03/31/2017",Transactions!$A:$A,"&gt;=03/01/2017")</f>
        <v>0</v>
      </c>
      <c r="E170" s="21">
        <f>SUMIFS(Transactions!$C:$C,Transactions!$G:$G,$A170,Transactions!$A:$A,"&lt;=04/30/2017",Transactions!$A:$A,"&gt;=04/01/2017")</f>
        <v>0</v>
      </c>
      <c r="F170" s="21">
        <f>SUMIFS(Transactions!$C:$C,Transactions!$G:$G,$A170,Transactions!$A:$A,"&lt;=05/31/2017",Transactions!$A:$A,"&gt;=05/01/2017")</f>
        <v>0</v>
      </c>
      <c r="G170" s="21">
        <f>SUMIFS(Transactions!$C:$C,Transactions!$G:$G,$A170,Transactions!$A:$A,"&lt;=06/30/2017",Transactions!$A:$A,"&gt;=06/01/2017")</f>
        <v>0</v>
      </c>
      <c r="H170" s="21">
        <f>SUMIFS(Transactions!$C:$C,Transactions!$G:$G,$A170,Transactions!$A:$A,"&lt;=07/31/2017",Transactions!$A:$A,"&gt;=07/01/2017")</f>
        <v>0</v>
      </c>
      <c r="I170" s="21">
        <f>SUMIFS(Transactions!$C:$C,Transactions!$G:$G,$A170,Transactions!$A:$A,"&lt;=08/31/2017",Transactions!$A:$A,"&gt;=08/01/2017")</f>
        <v>0</v>
      </c>
      <c r="J170" s="21">
        <f>SUMIFS(Transactions!$C:$C,Transactions!$G:$G,$A170,Transactions!$A:$A,"&lt;=09/30/2017",Transactions!$A:$A,"&gt;=09/01/2017")</f>
        <v>0</v>
      </c>
      <c r="K170" s="21">
        <f>SUMIFS(Transactions!$C:$C,Transactions!$G:$G,$A170,Transactions!$A:$A,"&lt;=10/31/2017",Transactions!$A:$A,"&gt;=10/01/2017")</f>
        <v>0</v>
      </c>
      <c r="L170" s="21">
        <f>SUMIFS(Transactions!$C:$C,Transactions!$G:$G,$A170,Transactions!$A:$A,"&lt;=11/30/2017",Transactions!$A:$A,"&gt;=11/01/2017")</f>
        <v>0</v>
      </c>
      <c r="M170" s="21">
        <f>SUMIFS(Transactions!$C:$C,Transactions!$G:$G,$A170,Transactions!$A:$A,"&lt;=12/31/2017",Transactions!$A:$A,"&gt;=12/01/2017")</f>
        <v>0</v>
      </c>
      <c r="N170" s="22">
        <f t="shared" si="10"/>
        <v>0</v>
      </c>
    </row>
    <row r="171" spans="1:14" s="20" customFormat="1" ht="13" outlineLevel="1" x14ac:dyDescent="0.3">
      <c r="A171" s="20" t="s">
        <v>35</v>
      </c>
      <c r="B171" s="21">
        <f>SUMIFS(Transactions!$C:$C,Transactions!$G:$G,$A171,Transactions!$A:$A,"&lt;=01/31/2017",Transactions!$A:$A,"&gt;=01/01/2017")</f>
        <v>0</v>
      </c>
      <c r="C171" s="21">
        <f>SUMIFS(Transactions!$C:$C,Transactions!$G:$G,$A171,Transactions!$A:$A,"&lt;=02/28/2017",Transactions!$A:$A,"&gt;=02/01/2017")</f>
        <v>0</v>
      </c>
      <c r="D171" s="21">
        <f>SUMIFS(Transactions!$C:$C,Transactions!$G:$G,$A171,Transactions!$A:$A,"&lt;=03/31/2017",Transactions!$A:$A,"&gt;=03/01/2017")</f>
        <v>0</v>
      </c>
      <c r="E171" s="21">
        <f>SUMIFS(Transactions!$C:$C,Transactions!$G:$G,$A171,Transactions!$A:$A,"&lt;=04/30/2017",Transactions!$A:$A,"&gt;=04/01/2017")</f>
        <v>0</v>
      </c>
      <c r="F171" s="21">
        <f>SUMIFS(Transactions!$C:$C,Transactions!$G:$G,$A171,Transactions!$A:$A,"&lt;=05/31/2017",Transactions!$A:$A,"&gt;=05/01/2017")</f>
        <v>0</v>
      </c>
      <c r="G171" s="21">
        <f>SUMIFS(Transactions!$C:$C,Transactions!$G:$G,$A171,Transactions!$A:$A,"&lt;=06/30/2017",Transactions!$A:$A,"&gt;=06/01/2017")</f>
        <v>0</v>
      </c>
      <c r="H171" s="21">
        <f>SUMIFS(Transactions!$C:$C,Transactions!$G:$G,$A171,Transactions!$A:$A,"&lt;=07/31/2017",Transactions!$A:$A,"&gt;=07/01/2017")</f>
        <v>0</v>
      </c>
      <c r="I171" s="21">
        <f>SUMIFS(Transactions!$C:$C,Transactions!$G:$G,$A171,Transactions!$A:$A,"&lt;=08/31/2017",Transactions!$A:$A,"&gt;=08/01/2017")</f>
        <v>0</v>
      </c>
      <c r="J171" s="21">
        <f>SUMIFS(Transactions!$C:$C,Transactions!$G:$G,$A171,Transactions!$A:$A,"&lt;=09/30/2017",Transactions!$A:$A,"&gt;=09/01/2017")</f>
        <v>0</v>
      </c>
      <c r="K171" s="21">
        <f>SUMIFS(Transactions!$C:$C,Transactions!$G:$G,$A171,Transactions!$A:$A,"&lt;=10/31/2017",Transactions!$A:$A,"&gt;=10/01/2017")</f>
        <v>0</v>
      </c>
      <c r="L171" s="21">
        <f>SUMIFS(Transactions!$C:$C,Transactions!$G:$G,$A171,Transactions!$A:$A,"&lt;=11/30/2017",Transactions!$A:$A,"&gt;=11/01/2017")</f>
        <v>0</v>
      </c>
      <c r="M171" s="21">
        <f>SUMIFS(Transactions!$C:$C,Transactions!$G:$G,$A171,Transactions!$A:$A,"&lt;=12/31/2017",Transactions!$A:$A,"&gt;=12/01/2017")</f>
        <v>0</v>
      </c>
      <c r="N171" s="22">
        <f t="shared" si="10"/>
        <v>0</v>
      </c>
    </row>
    <row r="172" spans="1:14" s="20" customFormat="1" ht="13" outlineLevel="1" x14ac:dyDescent="0.3">
      <c r="B172" s="21"/>
      <c r="C172" s="21"/>
      <c r="D172" s="21"/>
      <c r="E172" s="21"/>
      <c r="F172" s="21"/>
      <c r="G172" s="21"/>
      <c r="H172" s="21"/>
      <c r="I172" s="21"/>
      <c r="J172" s="21"/>
      <c r="K172" s="21"/>
      <c r="L172" s="21"/>
      <c r="M172" s="21"/>
      <c r="N172" s="22"/>
    </row>
    <row r="173" spans="1:14" s="18" customFormat="1" ht="13" outlineLevel="1" x14ac:dyDescent="0.3">
      <c r="A173" s="23" t="s">
        <v>37</v>
      </c>
      <c r="B173" s="24">
        <f t="shared" ref="B173:N173" si="11">SUM(B161:B171)</f>
        <v>0</v>
      </c>
      <c r="C173" s="24">
        <f t="shared" si="11"/>
        <v>0</v>
      </c>
      <c r="D173" s="24">
        <f t="shared" si="11"/>
        <v>0</v>
      </c>
      <c r="E173" s="24">
        <f t="shared" si="11"/>
        <v>0</v>
      </c>
      <c r="F173" s="24">
        <f t="shared" si="11"/>
        <v>0</v>
      </c>
      <c r="G173" s="24">
        <f t="shared" si="11"/>
        <v>0</v>
      </c>
      <c r="H173" s="24">
        <f t="shared" si="11"/>
        <v>0</v>
      </c>
      <c r="I173" s="24">
        <f t="shared" si="11"/>
        <v>0</v>
      </c>
      <c r="J173" s="24">
        <f t="shared" si="11"/>
        <v>0</v>
      </c>
      <c r="K173" s="24">
        <f t="shared" si="11"/>
        <v>0</v>
      </c>
      <c r="L173" s="24">
        <f t="shared" si="11"/>
        <v>0</v>
      </c>
      <c r="M173" s="24">
        <f t="shared" si="11"/>
        <v>0</v>
      </c>
      <c r="N173" s="25">
        <f t="shared" si="11"/>
        <v>0</v>
      </c>
    </row>
    <row r="174" spans="1:14" s="20" customFormat="1" ht="13" outlineLevel="1" x14ac:dyDescent="0.3"/>
    <row r="175" spans="1:14" s="20" customFormat="1" ht="13" outlineLevel="1" x14ac:dyDescent="0.3">
      <c r="A175" s="18" t="s">
        <v>40</v>
      </c>
    </row>
    <row r="176" spans="1:14" s="20" customFormat="1" ht="13" outlineLevel="1" x14ac:dyDescent="0.3">
      <c r="A176" s="20" t="s">
        <v>52</v>
      </c>
      <c r="B176" s="21">
        <f>SUMIFS(Transactions!$D:$D,Transactions!G:G,A176,Transactions!A:A,"&lt;=01/31/2017",Transactions!A:A,"&gt;=01/01/2017")</f>
        <v>0</v>
      </c>
      <c r="C176" s="21">
        <f>SUMIFS(Transactions!$D:$D,Transactions!$G:$G,$A176,Transactions!$A:$A,"&lt;=02/28/2017",Transactions!$A:$A,"&gt;=02/01/2017")</f>
        <v>0</v>
      </c>
      <c r="D176" s="21">
        <f>SUMIFS(Transactions!$D:$D,Transactions!$G:$G,$A176,Transactions!$A:$A,"&lt;=03/31/2017",Transactions!$A:$A,"&gt;=03/01/2017")</f>
        <v>0</v>
      </c>
      <c r="E176" s="21">
        <f>SUMIFS(Transactions!$D:$D,Transactions!$G:$G,$A176,Transactions!$A:$A,"&lt;=04/30/2017",Transactions!$A:$A,"&gt;=04/01/2017")</f>
        <v>0</v>
      </c>
      <c r="F176" s="21">
        <f>SUMIFS(Transactions!$D:$D,Transactions!$G:$G,$A176,Transactions!$A:$A,"&lt;=05/31/2017",Transactions!$A:$A,"&gt;=05/01/2017")</f>
        <v>0</v>
      </c>
      <c r="G176" s="21">
        <f>SUMIFS(Transactions!$D:$D,Transactions!$G:$G,$A176,Transactions!$A:$A,"&lt;=06/30/2017",Transactions!$A:$A,"&gt;=06/01/2017")</f>
        <v>0</v>
      </c>
      <c r="H176" s="21">
        <f>SUMIFS(Transactions!$D:$D,Transactions!$G:$G,$A176,Transactions!$A:$A,"&lt;=07/31/2017",Transactions!$A:$A,"&gt;=07/01/2017")</f>
        <v>0</v>
      </c>
      <c r="I176" s="21">
        <f>SUMIFS(Transactions!$D:$D,Transactions!$G:$G,$A176,Transactions!$A:$A,"&lt;=08/31/2017",Transactions!$A:$A,"&gt;=08/01/2017")</f>
        <v>0</v>
      </c>
      <c r="J176" s="21">
        <f>SUMIFS(Transactions!$D:$D,Transactions!$G:$G,$A176,Transactions!$A:$A,"&lt;=09/30/2017",Transactions!$A:$A,"&gt;=09/01/2017")</f>
        <v>0</v>
      </c>
      <c r="K176" s="21">
        <f>SUMIFS(Transactions!$D:$D,Transactions!$G:$G,$A176,Transactions!$A:$A,"&lt;=10/31/2017",Transactions!$A:$A,"&gt;=10/01/2017")</f>
        <v>0</v>
      </c>
      <c r="L176" s="21">
        <f>SUMIFS(Transactions!$D:$D,Transactions!$G:$G,$A176,Transactions!$A:$A,"&lt;=11/30/2017",Transactions!$A:$A,"&gt;=11/01/2017")</f>
        <v>0</v>
      </c>
      <c r="M176" s="21">
        <f>SUMIFS(Transactions!$D:$D,Transactions!$G:$G,$A176,Transactions!$A:$A,"&lt;=12/31/2017",Transactions!$A:$A,"&gt;=12/01/2017")</f>
        <v>0</v>
      </c>
      <c r="N176" s="22">
        <f>SUM(B176:M176)</f>
        <v>0</v>
      </c>
    </row>
    <row r="177" spans="1:14" s="20" customFormat="1" ht="13" outlineLevel="1" x14ac:dyDescent="0.3">
      <c r="A177" s="20" t="s">
        <v>8</v>
      </c>
      <c r="B177" s="21">
        <f>SUMIFS(Transactions!$D:$D,Transactions!G:G,A177,Transactions!A:A,"&lt;=01/31/2017",Transactions!A:A,"&gt;=01/01/2017")</f>
        <v>0</v>
      </c>
      <c r="C177" s="21">
        <f>SUMIFS(Transactions!$D:$D,Transactions!$G:$G,$A177,Transactions!$A:$A,"&lt;=02/28/2017",Transactions!$A:$A,"&gt;=02/01/2017")</f>
        <v>0</v>
      </c>
      <c r="D177" s="21">
        <f>SUMIFS(Transactions!$D:$D,Transactions!$G:$G,$A177,Transactions!$A:$A,"&lt;=03/31/2017",Transactions!$A:$A,"&gt;=03/01/2017")</f>
        <v>0</v>
      </c>
      <c r="E177" s="21">
        <f>SUMIFS(Transactions!$D:$D,Transactions!$G:$G,$A177,Transactions!$A:$A,"&lt;=04/30/2017",Transactions!$A:$A,"&gt;=04/01/2017")</f>
        <v>0</v>
      </c>
      <c r="F177" s="21">
        <f>SUMIFS(Transactions!$D:$D,Transactions!$G:$G,$A177,Transactions!$A:$A,"&lt;=05/31/2017",Transactions!$A:$A,"&gt;=05/01/2017")</f>
        <v>0</v>
      </c>
      <c r="G177" s="21">
        <f>SUMIFS(Transactions!$D:$D,Transactions!$G:$G,$A177,Transactions!$A:$A,"&lt;=06/30/2017",Transactions!$A:$A,"&gt;=06/01/2017")</f>
        <v>0</v>
      </c>
      <c r="H177" s="21">
        <f>SUMIFS(Transactions!$D:$D,Transactions!$G:$G,$A177,Transactions!$A:$A,"&lt;=07/31/2017",Transactions!$A:$A,"&gt;=07/01/2017")</f>
        <v>0</v>
      </c>
      <c r="I177" s="21">
        <f>SUMIFS(Transactions!$D:$D,Transactions!$G:$G,$A177,Transactions!$A:$A,"&lt;=08/31/2017",Transactions!$A:$A,"&gt;=08/01/2017")</f>
        <v>0</v>
      </c>
      <c r="J177" s="21">
        <f>SUMIFS(Transactions!$D:$D,Transactions!$G:$G,$A177,Transactions!$A:$A,"&lt;=09/30/2017",Transactions!$A:$A,"&gt;=09/01/2017")</f>
        <v>0</v>
      </c>
      <c r="K177" s="21">
        <f>SUMIFS(Transactions!$D:$D,Transactions!$G:$G,$A177,Transactions!$A:$A,"&lt;=10/31/2017",Transactions!$A:$A,"&gt;=10/01/2017")</f>
        <v>0</v>
      </c>
      <c r="L177" s="21">
        <f>SUMIFS(Transactions!$D:$D,Transactions!$G:$G,$A177,Transactions!$A:$A,"&lt;=11/30/2017",Transactions!$A:$A,"&gt;=11/01/2017")</f>
        <v>0</v>
      </c>
      <c r="M177" s="21">
        <f>SUMIFS(Transactions!$D:$D,Transactions!$G:$G,$A177,Transactions!$A:$A,"&lt;=12/31/2017",Transactions!$A:$A,"&gt;=12/01/2017")</f>
        <v>0</v>
      </c>
      <c r="N177" s="22">
        <f>SUM(B177:M177)</f>
        <v>0</v>
      </c>
    </row>
    <row r="178" spans="1:14" s="20" customFormat="1" ht="13" outlineLevel="1" x14ac:dyDescent="0.3">
      <c r="A178" s="20" t="s">
        <v>14</v>
      </c>
      <c r="B178" s="21">
        <f>SUMIFS(Transactions!$D:$D,Transactions!G:G,A178,Transactions!A:A,"&lt;=01/31/2017",Transactions!A:A,"&gt;=01/01/2017")</f>
        <v>0</v>
      </c>
      <c r="C178" s="21">
        <f>SUMIFS(Transactions!$D:$D,Transactions!$G:$G,$A178,Transactions!$A:$A,"&lt;=02/28/2017",Transactions!$A:$A,"&gt;=02/01/2017")</f>
        <v>0</v>
      </c>
      <c r="D178" s="21">
        <f>SUMIFS(Transactions!$D:$D,Transactions!$G:$G,$A178,Transactions!$A:$A,"&lt;=03/31/2017",Transactions!$A:$A,"&gt;=03/01/2017")</f>
        <v>0</v>
      </c>
      <c r="E178" s="21">
        <f>SUMIFS(Transactions!$D:$D,Transactions!$G:$G,$A178,Transactions!$A:$A,"&lt;=04/30/2017",Transactions!$A:$A,"&gt;=04/01/2017")</f>
        <v>0</v>
      </c>
      <c r="F178" s="21">
        <f>SUMIFS(Transactions!$D:$D,Transactions!$G:$G,$A178,Transactions!$A:$A,"&lt;=05/31/2017",Transactions!$A:$A,"&gt;=05/01/2017")</f>
        <v>0</v>
      </c>
      <c r="G178" s="21">
        <f>SUMIFS(Transactions!$D:$D,Transactions!$G:$G,$A178,Transactions!$A:$A,"&lt;=06/30/2017",Transactions!$A:$A,"&gt;=06/01/2017")</f>
        <v>0</v>
      </c>
      <c r="H178" s="21">
        <f>SUMIFS(Transactions!$D:$D,Transactions!$G:$G,$A178,Transactions!$A:$A,"&lt;=07/31/2017",Transactions!$A:$A,"&gt;=07/01/2017")</f>
        <v>0</v>
      </c>
      <c r="I178" s="21">
        <f>SUMIFS(Transactions!$D:$D,Transactions!$G:$G,$A178,Transactions!$A:$A,"&lt;=08/31/2017",Transactions!$A:$A,"&gt;=08/01/2017")</f>
        <v>0</v>
      </c>
      <c r="J178" s="21">
        <f>SUMIFS(Transactions!$D:$D,Transactions!$G:$G,$A178,Transactions!$A:$A,"&lt;=09/30/2017",Transactions!$A:$A,"&gt;=09/01/2017")</f>
        <v>0</v>
      </c>
      <c r="K178" s="21">
        <f>SUMIFS(Transactions!$D:$D,Transactions!$G:$G,$A178,Transactions!$A:$A,"&lt;=10/31/2017",Transactions!$A:$A,"&gt;=10/01/2017")</f>
        <v>0</v>
      </c>
      <c r="L178" s="21">
        <f>SUMIFS(Transactions!$D:$D,Transactions!$G:$G,$A178,Transactions!$A:$A,"&lt;=11/30/2017",Transactions!$A:$A,"&gt;=11/01/2017")</f>
        <v>0</v>
      </c>
      <c r="M178" s="21">
        <f>SUMIFS(Transactions!$D:$D,Transactions!$G:$G,$A178,Transactions!$A:$A,"&lt;=12/31/2017",Transactions!$A:$A,"&gt;=12/01/2017")</f>
        <v>0</v>
      </c>
      <c r="N178" s="22">
        <f>SUM(B178:M178)</f>
        <v>0</v>
      </c>
    </row>
    <row r="179" spans="1:14" s="20" customFormat="1" ht="13" outlineLevel="1" x14ac:dyDescent="0.3">
      <c r="A179" s="20" t="s">
        <v>15</v>
      </c>
      <c r="B179" s="21">
        <f>SUMIFS(Transactions!$D:$D,Transactions!G:G,A179,Transactions!A:A,"&lt;=01/31/2017",Transactions!A:A,"&gt;=01/01/2017")</f>
        <v>0</v>
      </c>
      <c r="C179" s="21">
        <f>SUMIFS(Transactions!$D:$D,Transactions!$G:$G,$A179,Transactions!$A:$A,"&lt;=02/28/2017",Transactions!$A:$A,"&gt;=02/01/2017")</f>
        <v>0</v>
      </c>
      <c r="D179" s="21">
        <f>SUMIFS(Transactions!$D:$D,Transactions!$G:$G,$A179,Transactions!$A:$A,"&lt;=03/31/2017",Transactions!$A:$A,"&gt;=03/01/2017")</f>
        <v>0</v>
      </c>
      <c r="E179" s="21">
        <f>SUMIFS(Transactions!$D:$D,Transactions!$G:$G,$A179,Transactions!$A:$A,"&lt;=04/30/2017",Transactions!$A:$A,"&gt;=04/01/2017")</f>
        <v>0</v>
      </c>
      <c r="F179" s="21">
        <f>SUMIFS(Transactions!$D:$D,Transactions!$G:$G,$A179,Transactions!$A:$A,"&lt;=05/31/2017",Transactions!$A:$A,"&gt;=05/01/2017")</f>
        <v>0</v>
      </c>
      <c r="G179" s="21">
        <f>SUMIFS(Transactions!$D:$D,Transactions!$G:$G,$A179,Transactions!$A:$A,"&lt;=06/30/2017",Transactions!$A:$A,"&gt;=06/01/2017")</f>
        <v>0</v>
      </c>
      <c r="H179" s="21">
        <f>SUMIFS(Transactions!$D:$D,Transactions!$G:$G,$A179,Transactions!$A:$A,"&lt;=07/31/2017",Transactions!$A:$A,"&gt;=07/01/2017")</f>
        <v>0</v>
      </c>
      <c r="I179" s="21">
        <f>SUMIFS(Transactions!$D:$D,Transactions!$G:$G,$A179,Transactions!$A:$A,"&lt;=08/31/2017",Transactions!$A:$A,"&gt;=08/01/2017")</f>
        <v>0</v>
      </c>
      <c r="J179" s="21">
        <f>SUMIFS(Transactions!$D:$D,Transactions!$G:$G,$A179,Transactions!$A:$A,"&lt;=09/30/2017",Transactions!$A:$A,"&gt;=09/01/2017")</f>
        <v>0</v>
      </c>
      <c r="K179" s="21">
        <f>SUMIFS(Transactions!$D:$D,Transactions!$G:$G,$A179,Transactions!$A:$A,"&lt;=10/31/2017",Transactions!$A:$A,"&gt;=10/01/2017")</f>
        <v>0</v>
      </c>
      <c r="L179" s="21">
        <f>SUMIFS(Transactions!$D:$D,Transactions!$G:$G,$A179,Transactions!$A:$A,"&lt;=11/30/2017",Transactions!$A:$A,"&gt;=11/01/2017")</f>
        <v>0</v>
      </c>
      <c r="M179" s="21">
        <f>SUMIFS(Transactions!$D:$D,Transactions!$G:$G,$A179,Transactions!$A:$A,"&lt;=12/31/2017",Transactions!$A:$A,"&gt;=12/01/2017")</f>
        <v>0</v>
      </c>
      <c r="N179" s="22">
        <f t="shared" ref="N179:N186" si="12">SUM(B179:M179)</f>
        <v>0</v>
      </c>
    </row>
    <row r="180" spans="1:14" s="20" customFormat="1" ht="13" outlineLevel="1" x14ac:dyDescent="0.3">
      <c r="A180" s="20" t="s">
        <v>7</v>
      </c>
      <c r="B180" s="21">
        <f>SUMIFS(Transactions!$D:$D,Transactions!G:G,A180,Transactions!A:A,"&lt;=01/31/2017",Transactions!A:A,"&gt;=01/01/2017")</f>
        <v>0</v>
      </c>
      <c r="C180" s="21">
        <f>SUMIFS(Transactions!$D:$D,Transactions!$G:$G,$A180,Transactions!$A:$A,"&lt;=02/28/2017",Transactions!$A:$A,"&gt;=02/01/2017")</f>
        <v>0</v>
      </c>
      <c r="D180" s="21">
        <f>SUMIFS(Transactions!$D:$D,Transactions!$G:$G,$A180,Transactions!$A:$A,"&lt;=03/31/2017",Transactions!$A:$A,"&gt;=03/01/2017")</f>
        <v>0</v>
      </c>
      <c r="E180" s="21">
        <f>SUMIFS(Transactions!$D:$D,Transactions!$G:$G,$A180,Transactions!$A:$A,"&lt;=04/30/2017",Transactions!$A:$A,"&gt;=04/01/2017")</f>
        <v>0</v>
      </c>
      <c r="F180" s="21">
        <f>SUMIFS(Transactions!$D:$D,Transactions!$G:$G,$A180,Transactions!$A:$A,"&lt;=05/31/2017",Transactions!$A:$A,"&gt;=05/01/2017")</f>
        <v>0</v>
      </c>
      <c r="G180" s="21">
        <f>SUMIFS(Transactions!$D:$D,Transactions!$G:$G,$A180,Transactions!$A:$A,"&lt;=06/30/2017",Transactions!$A:$A,"&gt;=06/01/2017")</f>
        <v>0</v>
      </c>
      <c r="H180" s="21">
        <f>SUMIFS(Transactions!$D:$D,Transactions!$G:$G,$A180,Transactions!$A:$A,"&lt;=07/31/2017",Transactions!$A:$A,"&gt;=07/01/2017")</f>
        <v>0</v>
      </c>
      <c r="I180" s="21">
        <f>SUMIFS(Transactions!$D:$D,Transactions!$G:$G,$A180,Transactions!$A:$A,"&lt;=08/31/2017",Transactions!$A:$A,"&gt;=08/01/2017")</f>
        <v>0</v>
      </c>
      <c r="J180" s="21">
        <f>SUMIFS(Transactions!$D:$D,Transactions!$G:$G,$A180,Transactions!$A:$A,"&lt;=09/30/2017",Transactions!$A:$A,"&gt;=09/01/2017")</f>
        <v>0</v>
      </c>
      <c r="K180" s="21">
        <f>SUMIFS(Transactions!$D:$D,Transactions!$G:$G,$A180,Transactions!$A:$A,"&lt;=10/31/2017",Transactions!$A:$A,"&gt;=10/01/2017")</f>
        <v>0</v>
      </c>
      <c r="L180" s="21">
        <f>SUMIFS(Transactions!$D:$D,Transactions!$G:$G,$A180,Transactions!$A:$A,"&lt;=11/30/2017",Transactions!$A:$A,"&gt;=11/01/2017")</f>
        <v>0</v>
      </c>
      <c r="M180" s="21">
        <f>SUMIFS(Transactions!$D:$D,Transactions!$G:$G,$A180,Transactions!$A:$A,"&lt;=12/31/2017",Transactions!$A:$A,"&gt;=12/01/2017")</f>
        <v>0</v>
      </c>
      <c r="N180" s="22">
        <f t="shared" si="12"/>
        <v>0</v>
      </c>
    </row>
    <row r="181" spans="1:14" s="20" customFormat="1" ht="13" outlineLevel="1" x14ac:dyDescent="0.3">
      <c r="A181" s="20" t="s">
        <v>9</v>
      </c>
      <c r="B181" s="21">
        <f>SUMIFS(Transactions!$D:$D,Transactions!G:G,A181,Transactions!A:A,"&lt;=01/31/2017",Transactions!A:A,"&gt;=01/01/2017")</f>
        <v>0</v>
      </c>
      <c r="C181" s="21">
        <f>SUMIFS(Transactions!$D:$D,Transactions!$G:$G,$A181,Transactions!$A:$A,"&lt;=02/28/2017",Transactions!$A:$A,"&gt;=02/01/2017")</f>
        <v>0</v>
      </c>
      <c r="D181" s="21">
        <f>SUMIFS(Transactions!$D:$D,Transactions!$G:$G,$A181,Transactions!$A:$A,"&lt;=03/31/2017",Transactions!$A:$A,"&gt;=03/01/2017")</f>
        <v>0</v>
      </c>
      <c r="E181" s="21">
        <f>SUMIFS(Transactions!$D:$D,Transactions!$G:$G,$A181,Transactions!$A:$A,"&lt;=04/30/2017",Transactions!$A:$A,"&gt;=04/01/2017")</f>
        <v>0</v>
      </c>
      <c r="F181" s="21">
        <f>SUMIFS(Transactions!$D:$D,Transactions!$G:$G,$A181,Transactions!$A:$A,"&lt;=05/31/2017",Transactions!$A:$A,"&gt;=05/01/2017")</f>
        <v>0</v>
      </c>
      <c r="G181" s="21">
        <f>SUMIFS(Transactions!$D:$D,Transactions!$G:$G,$A181,Transactions!$A:$A,"&lt;=06/30/2017",Transactions!$A:$A,"&gt;=06/01/2017")</f>
        <v>0</v>
      </c>
      <c r="H181" s="21">
        <f>SUMIFS(Transactions!$D:$D,Transactions!$G:$G,$A181,Transactions!$A:$A,"&lt;=07/31/2017",Transactions!$A:$A,"&gt;=07/01/2017")</f>
        <v>0</v>
      </c>
      <c r="I181" s="21">
        <f>SUMIFS(Transactions!$D:$D,Transactions!$G:$G,$A181,Transactions!$A:$A,"&lt;=08/31/2017",Transactions!$A:$A,"&gt;=08/01/2017")</f>
        <v>0</v>
      </c>
      <c r="J181" s="21">
        <f>SUMIFS(Transactions!$D:$D,Transactions!$G:$G,$A181,Transactions!$A:$A,"&lt;=09/30/2017",Transactions!$A:$A,"&gt;=09/01/2017")</f>
        <v>0</v>
      </c>
      <c r="K181" s="21">
        <f>SUMIFS(Transactions!$D:$D,Transactions!$G:$G,$A181,Transactions!$A:$A,"&lt;=10/31/2017",Transactions!$A:$A,"&gt;=10/01/2017")</f>
        <v>0</v>
      </c>
      <c r="L181" s="21">
        <f>SUMIFS(Transactions!$D:$D,Transactions!$G:$G,$A181,Transactions!$A:$A,"&lt;=11/30/2017",Transactions!$A:$A,"&gt;=11/01/2017")</f>
        <v>0</v>
      </c>
      <c r="M181" s="21">
        <f>SUMIFS(Transactions!$D:$D,Transactions!$G:$G,$A181,Transactions!$A:$A,"&lt;=12/31/2017",Transactions!$A:$A,"&gt;=12/01/2017")</f>
        <v>0</v>
      </c>
      <c r="N181" s="22">
        <f t="shared" si="12"/>
        <v>0</v>
      </c>
    </row>
    <row r="182" spans="1:14" s="20" customFormat="1" ht="13" outlineLevel="1" x14ac:dyDescent="0.3">
      <c r="A182" s="20" t="s">
        <v>16</v>
      </c>
      <c r="B182" s="21">
        <f>SUMIFS(Transactions!$D:$D,Transactions!G:G,A182,Transactions!A:A,"&lt;=01/31/2017",Transactions!A:A,"&gt;=01/01/2017")</f>
        <v>0</v>
      </c>
      <c r="C182" s="21">
        <f>SUMIFS(Transactions!$D:$D,Transactions!$G:$G,$A182,Transactions!$A:$A,"&lt;=02/28/2017",Transactions!$A:$A,"&gt;=02/01/2017")</f>
        <v>0</v>
      </c>
      <c r="D182" s="21">
        <f>SUMIFS(Transactions!$D:$D,Transactions!$G:$G,$A182,Transactions!$A:$A,"&lt;=03/31/2017",Transactions!$A:$A,"&gt;=03/01/2017")</f>
        <v>0</v>
      </c>
      <c r="E182" s="21">
        <f>SUMIFS(Transactions!$D:$D,Transactions!$G:$G,$A182,Transactions!$A:$A,"&lt;=04/30/2017",Transactions!$A:$A,"&gt;=04/01/2017")</f>
        <v>0</v>
      </c>
      <c r="F182" s="21">
        <f>SUMIFS(Transactions!$D:$D,Transactions!$G:$G,$A182,Transactions!$A:$A,"&lt;=05/31/2017",Transactions!$A:$A,"&gt;=05/01/2017")</f>
        <v>0</v>
      </c>
      <c r="G182" s="21">
        <f>SUMIFS(Transactions!$D:$D,Transactions!$G:$G,$A182,Transactions!$A:$A,"&lt;=06/30/2017",Transactions!$A:$A,"&gt;=06/01/2017")</f>
        <v>0</v>
      </c>
      <c r="H182" s="21">
        <f>SUMIFS(Transactions!$D:$D,Transactions!$G:$G,$A182,Transactions!$A:$A,"&lt;=07/31/2017",Transactions!$A:$A,"&gt;=07/01/2017")</f>
        <v>0</v>
      </c>
      <c r="I182" s="21">
        <f>SUMIFS(Transactions!$D:$D,Transactions!$G:$G,$A182,Transactions!$A:$A,"&lt;=08/31/2017",Transactions!$A:$A,"&gt;=08/01/2017")</f>
        <v>0</v>
      </c>
      <c r="J182" s="21">
        <f>SUMIFS(Transactions!$D:$D,Transactions!$G:$G,$A182,Transactions!$A:$A,"&lt;=09/30/2017",Transactions!$A:$A,"&gt;=09/01/2017")</f>
        <v>0</v>
      </c>
      <c r="K182" s="21">
        <f>SUMIFS(Transactions!$D:$D,Transactions!$G:$G,$A182,Transactions!$A:$A,"&lt;=10/31/2017",Transactions!$A:$A,"&gt;=10/01/2017")</f>
        <v>0</v>
      </c>
      <c r="L182" s="21">
        <f>SUMIFS(Transactions!$D:$D,Transactions!$G:$G,$A182,Transactions!$A:$A,"&lt;=11/30/2017",Transactions!$A:$A,"&gt;=11/01/2017")</f>
        <v>0</v>
      </c>
      <c r="M182" s="21">
        <f>SUMIFS(Transactions!$D:$D,Transactions!$G:$G,$A182,Transactions!$A:$A,"&lt;=12/31/2017",Transactions!$A:$A,"&gt;=12/01/2017")</f>
        <v>0</v>
      </c>
      <c r="N182" s="22">
        <f t="shared" si="12"/>
        <v>0</v>
      </c>
    </row>
    <row r="183" spans="1:14" s="20" customFormat="1" ht="13" outlineLevel="1" x14ac:dyDescent="0.3">
      <c r="A183" s="20" t="s">
        <v>75</v>
      </c>
      <c r="B183" s="21">
        <f>SUMIFS(Transactions!$D:$D,Transactions!G:G,A183,Transactions!A:A,"&lt;=01/31/2017",Transactions!A:A,"&gt;=01/01/2017")</f>
        <v>0</v>
      </c>
      <c r="C183" s="21">
        <f>SUMIFS(Transactions!$D:$D,Transactions!$G:$G,$A183,Transactions!$A:$A,"&lt;=02/28/2017",Transactions!$A:$A,"&gt;=02/01/2017")</f>
        <v>0</v>
      </c>
      <c r="D183" s="21">
        <f>SUMIFS(Transactions!$D:$D,Transactions!$G:$G,$A183,Transactions!$A:$A,"&lt;=03/31/2017",Transactions!$A:$A,"&gt;=03/01/2017")</f>
        <v>0</v>
      </c>
      <c r="E183" s="21">
        <f>SUMIFS(Transactions!$D:$D,Transactions!$G:$G,$A183,Transactions!$A:$A,"&lt;=04/30/2017",Transactions!$A:$A,"&gt;=04/01/2017")</f>
        <v>0</v>
      </c>
      <c r="F183" s="21">
        <f>SUMIFS(Transactions!$D:$D,Transactions!$G:$G,$A183,Transactions!$A:$A,"&lt;=05/31/2017",Transactions!$A:$A,"&gt;=05/01/2017")</f>
        <v>0</v>
      </c>
      <c r="G183" s="21">
        <f>SUMIFS(Transactions!$D:$D,Transactions!$G:$G,$A183,Transactions!$A:$A,"&lt;=06/30/2017",Transactions!$A:$A,"&gt;=06/01/2017")</f>
        <v>0</v>
      </c>
      <c r="H183" s="21">
        <f>SUMIFS(Transactions!$D:$D,Transactions!$G:$G,$A183,Transactions!$A:$A,"&lt;=07/31/2017",Transactions!$A:$A,"&gt;=07/01/2017")</f>
        <v>0</v>
      </c>
      <c r="I183" s="21">
        <f>SUMIFS(Transactions!$D:$D,Transactions!$G:$G,$A183,Transactions!$A:$A,"&lt;=08/31/2017",Transactions!$A:$A,"&gt;=08/01/2017")</f>
        <v>0</v>
      </c>
      <c r="J183" s="21">
        <f>SUMIFS(Transactions!$D:$D,Transactions!$G:$G,$A183,Transactions!$A:$A,"&lt;=09/30/2017",Transactions!$A:$A,"&gt;=09/01/2017")</f>
        <v>0</v>
      </c>
      <c r="K183" s="21">
        <f>SUMIFS(Transactions!$D:$D,Transactions!$G:$G,$A183,Transactions!$A:$A,"&lt;=10/31/2017",Transactions!$A:$A,"&gt;=10/01/2017")</f>
        <v>0</v>
      </c>
      <c r="L183" s="21">
        <f>SUMIFS(Transactions!$D:$D,Transactions!$G:$G,$A183,Transactions!$A:$A,"&lt;=11/30/2017",Transactions!$A:$A,"&gt;=11/01/2017")</f>
        <v>0</v>
      </c>
      <c r="M183" s="21">
        <f>SUMIFS(Transactions!$D:$D,Transactions!$G:$G,$A183,Transactions!$A:$A,"&lt;=12/31/2017",Transactions!$A:$A,"&gt;=12/01/2017")</f>
        <v>0</v>
      </c>
      <c r="N183" s="22">
        <f t="shared" si="12"/>
        <v>0</v>
      </c>
    </row>
    <row r="184" spans="1:14" s="20" customFormat="1" ht="13" outlineLevel="1" x14ac:dyDescent="0.3">
      <c r="A184" s="20" t="s">
        <v>17</v>
      </c>
      <c r="B184" s="21">
        <f>SUMIFS(Transactions!$D:$D,Transactions!G:G,A184,Transactions!A:A,"&lt;=01/31/2017",Transactions!A:A,"&gt;=01/01/2017")</f>
        <v>0</v>
      </c>
      <c r="C184" s="21">
        <f>SUMIFS(Transactions!$D:$D,Transactions!$G:$G,$A184,Transactions!$A:$A,"&lt;=02/28/2017",Transactions!$A:$A,"&gt;=02/01/2017")</f>
        <v>0</v>
      </c>
      <c r="D184" s="21">
        <f>SUMIFS(Transactions!$D:$D,Transactions!$G:$G,$A184,Transactions!$A:$A,"&lt;=03/31/2017",Transactions!$A:$A,"&gt;=03/01/2017")</f>
        <v>0</v>
      </c>
      <c r="E184" s="21">
        <f>SUMIFS(Transactions!$D:$D,Transactions!$G:$G,$A184,Transactions!$A:$A,"&lt;=04/30/2017",Transactions!$A:$A,"&gt;=04/01/2017")</f>
        <v>0</v>
      </c>
      <c r="F184" s="21">
        <f>SUMIFS(Transactions!$D:$D,Transactions!$G:$G,$A184,Transactions!$A:$A,"&lt;=05/31/2017",Transactions!$A:$A,"&gt;=05/01/2017")</f>
        <v>0</v>
      </c>
      <c r="G184" s="21">
        <f>SUMIFS(Transactions!$D:$D,Transactions!$G:$G,$A184,Transactions!$A:$A,"&lt;=06/30/2017",Transactions!$A:$A,"&gt;=06/01/2017")</f>
        <v>0</v>
      </c>
      <c r="H184" s="21">
        <f>SUMIFS(Transactions!$D:$D,Transactions!$G:$G,$A184,Transactions!$A:$A,"&lt;=07/31/2017",Transactions!$A:$A,"&gt;=07/01/2017")</f>
        <v>0</v>
      </c>
      <c r="I184" s="21">
        <f>SUMIFS(Transactions!$D:$D,Transactions!$G:$G,$A184,Transactions!$A:$A,"&lt;=08/31/2017",Transactions!$A:$A,"&gt;=08/01/2017")</f>
        <v>0</v>
      </c>
      <c r="J184" s="21">
        <f>SUMIFS(Transactions!$D:$D,Transactions!$G:$G,$A184,Transactions!$A:$A,"&lt;=09/30/2017",Transactions!$A:$A,"&gt;=09/01/2017")</f>
        <v>0</v>
      </c>
      <c r="K184" s="21">
        <f>SUMIFS(Transactions!$D:$D,Transactions!$G:$G,$A184,Transactions!$A:$A,"&lt;=10/31/2017",Transactions!$A:$A,"&gt;=10/01/2017")</f>
        <v>0</v>
      </c>
      <c r="L184" s="21">
        <f>SUMIFS(Transactions!$D:$D,Transactions!$G:$G,$A184,Transactions!$A:$A,"&lt;=11/30/2017",Transactions!$A:$A,"&gt;=11/01/2017")</f>
        <v>0</v>
      </c>
      <c r="M184" s="21">
        <f>SUMIFS(Transactions!$D:$D,Transactions!$G:$G,$A184,Transactions!$A:$A,"&lt;=12/31/2017",Transactions!$A:$A,"&gt;=12/01/2017")</f>
        <v>0</v>
      </c>
      <c r="N184" s="22">
        <f t="shared" si="12"/>
        <v>0</v>
      </c>
    </row>
    <row r="185" spans="1:14" s="20" customFormat="1" ht="13" outlineLevel="1" x14ac:dyDescent="0.3">
      <c r="A185" s="20" t="s">
        <v>18</v>
      </c>
      <c r="B185" s="21">
        <f>SUMIFS(Transactions!$D:$D,Transactions!G:G,A185,Transactions!A:A,"&lt;=01/31/2017",Transactions!A:A,"&gt;=01/01/2017")</f>
        <v>0</v>
      </c>
      <c r="C185" s="21">
        <f>SUMIFS(Transactions!$D:$D,Transactions!$G:$G,$A185,Transactions!$A:$A,"&lt;=02/28/2017",Transactions!$A:$A,"&gt;=02/01/2017")</f>
        <v>0</v>
      </c>
      <c r="D185" s="21">
        <f>SUMIFS(Transactions!$D:$D,Transactions!$G:$G,$A185,Transactions!$A:$A,"&lt;=03/31/2017",Transactions!$A:$A,"&gt;=03/01/2017")</f>
        <v>0</v>
      </c>
      <c r="E185" s="21">
        <f>SUMIFS(Transactions!$D:$D,Transactions!$G:$G,$A185,Transactions!$A:$A,"&lt;=04/30/2017",Transactions!$A:$A,"&gt;=04/01/2017")</f>
        <v>0</v>
      </c>
      <c r="F185" s="21">
        <f>SUMIFS(Transactions!$D:$D,Transactions!$G:$G,$A185,Transactions!$A:$A,"&lt;=05/31/2017",Transactions!$A:$A,"&gt;=05/01/2017")</f>
        <v>0</v>
      </c>
      <c r="G185" s="21">
        <f>SUMIFS(Transactions!$D:$D,Transactions!$G:$G,$A185,Transactions!$A:$A,"&lt;=06/30/2017",Transactions!$A:$A,"&gt;=06/01/2017")</f>
        <v>0</v>
      </c>
      <c r="H185" s="21">
        <f>SUMIFS(Transactions!$D:$D,Transactions!$G:$G,$A185,Transactions!$A:$A,"&lt;=07/31/2017",Transactions!$A:$A,"&gt;=07/01/2017")</f>
        <v>0</v>
      </c>
      <c r="I185" s="21">
        <f>SUMIFS(Transactions!$D:$D,Transactions!$G:$G,$A185,Transactions!$A:$A,"&lt;=08/31/2017",Transactions!$A:$A,"&gt;=08/01/2017")</f>
        <v>0</v>
      </c>
      <c r="J185" s="21">
        <f>SUMIFS(Transactions!$D:$D,Transactions!$G:$G,$A185,Transactions!$A:$A,"&lt;=09/30/2017",Transactions!$A:$A,"&gt;=09/01/2017")</f>
        <v>0</v>
      </c>
      <c r="K185" s="21">
        <f>SUMIFS(Transactions!$D:$D,Transactions!$G:$G,$A185,Transactions!$A:$A,"&lt;=10/31/2017",Transactions!$A:$A,"&gt;=10/01/2017")</f>
        <v>0</v>
      </c>
      <c r="L185" s="21">
        <f>SUMIFS(Transactions!$D:$D,Transactions!$G:$G,$A185,Transactions!$A:$A,"&lt;=11/30/2017",Transactions!$A:$A,"&gt;=11/01/2017")</f>
        <v>0</v>
      </c>
      <c r="M185" s="21">
        <f>SUMIFS(Transactions!$D:$D,Transactions!$G:$G,$A185,Transactions!$A:$A,"&lt;=12/31/2017",Transactions!$A:$A,"&gt;=12/01/2017")</f>
        <v>0</v>
      </c>
      <c r="N185" s="22">
        <f t="shared" si="12"/>
        <v>0</v>
      </c>
    </row>
    <row r="186" spans="1:14" s="20" customFormat="1" ht="13" outlineLevel="1" x14ac:dyDescent="0.3">
      <c r="A186" s="20" t="s">
        <v>19</v>
      </c>
      <c r="B186" s="21">
        <f>SUMIFS(Transactions!$D:$D,Transactions!G:G,A186,Transactions!A:A,"&lt;=01/31/2017",Transactions!A:A,"&gt;=01/01/2017")</f>
        <v>0</v>
      </c>
      <c r="C186" s="21">
        <f>SUMIFS(Transactions!$D:$D,Transactions!$G:$G,$A186,Transactions!$A:$A,"&lt;=02/28/2017",Transactions!$A:$A,"&gt;=02/01/2017")</f>
        <v>0</v>
      </c>
      <c r="D186" s="21">
        <f>SUMIFS(Transactions!$D:$D,Transactions!$G:$G,$A186,Transactions!$A:$A,"&lt;=03/31/2017",Transactions!$A:$A,"&gt;=03/01/2017")</f>
        <v>0</v>
      </c>
      <c r="E186" s="21">
        <f>SUMIFS(Transactions!$D:$D,Transactions!$G:$G,$A186,Transactions!$A:$A,"&lt;=04/30/2017",Transactions!$A:$A,"&gt;=04/01/2017")</f>
        <v>0</v>
      </c>
      <c r="F186" s="21">
        <f>SUMIFS(Transactions!$D:$D,Transactions!$G:$G,$A186,Transactions!$A:$A,"&lt;=05/31/2017",Transactions!$A:$A,"&gt;=05/01/2017")</f>
        <v>0</v>
      </c>
      <c r="G186" s="21">
        <f>SUMIFS(Transactions!$D:$D,Transactions!$G:$G,$A186,Transactions!$A:$A,"&lt;=06/30/2017",Transactions!$A:$A,"&gt;=06/01/2017")</f>
        <v>0</v>
      </c>
      <c r="H186" s="21">
        <f>SUMIFS(Transactions!$D:$D,Transactions!$G:$G,$A186,Transactions!$A:$A,"&lt;=07/31/2017",Transactions!$A:$A,"&gt;=07/01/2017")</f>
        <v>0</v>
      </c>
      <c r="I186" s="21">
        <f>SUMIFS(Transactions!$D:$D,Transactions!$G:$G,$A186,Transactions!$A:$A,"&lt;=08/31/2017",Transactions!$A:$A,"&gt;=08/01/2017")</f>
        <v>0</v>
      </c>
      <c r="J186" s="21">
        <f>SUMIFS(Transactions!$D:$D,Transactions!$G:$G,$A186,Transactions!$A:$A,"&lt;=09/30/2017",Transactions!$A:$A,"&gt;=09/01/2017")</f>
        <v>0</v>
      </c>
      <c r="K186" s="21">
        <f>SUMIFS(Transactions!$D:$D,Transactions!$G:$G,$A186,Transactions!$A:$A,"&lt;=10/31/2017",Transactions!$A:$A,"&gt;=10/01/2017")</f>
        <v>0</v>
      </c>
      <c r="L186" s="21">
        <f>SUMIFS(Transactions!$D:$D,Transactions!$G:$G,$A186,Transactions!$A:$A,"&lt;=11/30/2017",Transactions!$A:$A,"&gt;=11/01/2017")</f>
        <v>0</v>
      </c>
      <c r="M186" s="21">
        <f>SUMIFS(Transactions!$D:$D,Transactions!$G:$G,$A186,Transactions!$A:$A,"&lt;=12/31/2017",Transactions!$A:$A,"&gt;=12/01/2017")</f>
        <v>0</v>
      </c>
      <c r="N186" s="22">
        <f t="shared" si="12"/>
        <v>0</v>
      </c>
    </row>
    <row r="187" spans="1:14" s="20" customFormat="1" ht="13" outlineLevel="1" x14ac:dyDescent="0.3">
      <c r="A187" s="20" t="s">
        <v>65</v>
      </c>
      <c r="B187" s="21">
        <f>SUMIFS(Transactions!$D:$D,Transactions!G:G,A187,Transactions!A:A,"&lt;=01/31/2017",Transactions!A:A,"&gt;=01/01/2017")</f>
        <v>0</v>
      </c>
      <c r="C187" s="21">
        <f>SUMIFS(Transactions!$D:$D,Transactions!$G:$G,$A187,Transactions!$A:$A,"&lt;=02/28/2017",Transactions!$A:$A,"&gt;=02/01/2017")</f>
        <v>0</v>
      </c>
      <c r="D187" s="21">
        <f>SUMIFS(Transactions!$D:$D,Transactions!$G:$G,$A187,Transactions!$A:$A,"&lt;=03/31/2017",Transactions!$A:$A,"&gt;=03/01/2017")</f>
        <v>0</v>
      </c>
      <c r="E187" s="21">
        <f>SUMIFS(Transactions!$D:$D,Transactions!$G:$G,$A187,Transactions!$A:$A,"&lt;=04/30/2017",Transactions!$A:$A,"&gt;=04/01/2017")</f>
        <v>0</v>
      </c>
      <c r="F187" s="21">
        <f>SUMIFS(Transactions!$D:$D,Transactions!$G:$G,$A187,Transactions!$A:$A,"&lt;=05/31/2017",Transactions!$A:$A,"&gt;=05/01/2017")</f>
        <v>0</v>
      </c>
      <c r="G187" s="21">
        <f>SUMIFS(Transactions!$D:$D,Transactions!$G:$G,$A187,Transactions!$A:$A,"&lt;=06/30/2017",Transactions!$A:$A,"&gt;=06/01/2017")</f>
        <v>0</v>
      </c>
      <c r="H187" s="21">
        <f>SUMIFS(Transactions!$D:$D,Transactions!$G:$G,$A187,Transactions!$A:$A,"&lt;=07/31/2017",Transactions!$A:$A,"&gt;=07/01/2017")</f>
        <v>0</v>
      </c>
      <c r="I187" s="21">
        <f>SUMIFS(Transactions!$D:$D,Transactions!$G:$G,$A187,Transactions!$A:$A,"&lt;=08/31/2017",Transactions!$A:$A,"&gt;=08/01/2017")</f>
        <v>0</v>
      </c>
      <c r="J187" s="21">
        <f>SUMIFS(Transactions!$D:$D,Transactions!$G:$G,$A187,Transactions!$A:$A,"&lt;=09/30/2017",Transactions!$A:$A,"&gt;=09/01/2017")</f>
        <v>0</v>
      </c>
      <c r="K187" s="21">
        <f>SUMIFS(Transactions!$D:$D,Transactions!$G:$G,$A187,Transactions!$A:$A,"&lt;=10/31/2017",Transactions!$A:$A,"&gt;=10/01/2017")</f>
        <v>0</v>
      </c>
      <c r="L187" s="21">
        <f>SUMIFS(Transactions!$D:$D,Transactions!$G:$G,$A187,Transactions!$A:$A,"&lt;=11/30/2017",Transactions!$A:$A,"&gt;=11/01/2017")</f>
        <v>0</v>
      </c>
      <c r="M187" s="21">
        <f>SUMIFS(Transactions!$D:$D,Transactions!$G:$G,$A187,Transactions!$A:$A,"&lt;=12/31/2017",Transactions!$A:$A,"&gt;=12/01/2017")</f>
        <v>0</v>
      </c>
      <c r="N187" s="22">
        <f>SUM(B187:M187)</f>
        <v>0</v>
      </c>
    </row>
    <row r="188" spans="1:14" s="20" customFormat="1" ht="13" outlineLevel="1" x14ac:dyDescent="0.3">
      <c r="A188" s="20" t="s">
        <v>35</v>
      </c>
      <c r="B188" s="21">
        <f>SUMIFS(Transactions!$D:$D,Transactions!G:G,A188,Transactions!A:A,"&lt;=01/31/2017",Transactions!A:A,"&gt;=01/01/2017")</f>
        <v>0</v>
      </c>
      <c r="C188" s="21">
        <f>SUMIFS(Transactions!$D:$D,Transactions!$G:$G,$A188,Transactions!$A:$A,"&lt;=02/28/2017",Transactions!$A:$A,"&gt;=02/01/2017")</f>
        <v>0</v>
      </c>
      <c r="D188" s="21">
        <f>SUMIFS(Transactions!$D:$D,Transactions!$G:$G,$A188,Transactions!$A:$A,"&lt;=03/31/2017",Transactions!$A:$A,"&gt;=03/01/2017")</f>
        <v>0</v>
      </c>
      <c r="E188" s="21">
        <f>SUMIFS(Transactions!$D:$D,Transactions!$G:$G,$A188,Transactions!$A:$A,"&lt;=04/30/2017",Transactions!$A:$A,"&gt;=04/01/2017")</f>
        <v>0</v>
      </c>
      <c r="F188" s="21">
        <f>SUMIFS(Transactions!$D:$D,Transactions!$G:$G,$A188,Transactions!$A:$A,"&lt;=05/31/2017",Transactions!$A:$A,"&gt;=05/01/2017")</f>
        <v>0</v>
      </c>
      <c r="G188" s="21">
        <f>SUMIFS(Transactions!$D:$D,Transactions!$G:$G,$A188,Transactions!$A:$A,"&lt;=06/30/2017",Transactions!$A:$A,"&gt;=06/01/2017")</f>
        <v>0</v>
      </c>
      <c r="H188" s="21">
        <f>SUMIFS(Transactions!$D:$D,Transactions!$G:$G,$A188,Transactions!$A:$A,"&lt;=07/31/2017",Transactions!$A:$A,"&gt;=07/01/2017")</f>
        <v>0</v>
      </c>
      <c r="I188" s="21">
        <f>SUMIFS(Transactions!$D:$D,Transactions!$G:$G,$A188,Transactions!$A:$A,"&lt;=08/31/2017",Transactions!$A:$A,"&gt;=08/01/2017")</f>
        <v>0</v>
      </c>
      <c r="J188" s="21">
        <f>SUMIFS(Transactions!$D:$D,Transactions!$G:$G,$A188,Transactions!$A:$A,"&lt;=09/30/2017",Transactions!$A:$A,"&gt;=09/01/2017")</f>
        <v>0</v>
      </c>
      <c r="K188" s="21">
        <f>SUMIFS(Transactions!$D:$D,Transactions!$G:$G,$A188,Transactions!$A:$A,"&lt;=10/31/2017",Transactions!$A:$A,"&gt;=10/01/2017")</f>
        <v>0</v>
      </c>
      <c r="L188" s="21">
        <f>SUMIFS(Transactions!$D:$D,Transactions!$G:$G,$A188,Transactions!$A:$A,"&lt;=11/30/2017",Transactions!$A:$A,"&gt;=11/01/2017")</f>
        <v>0</v>
      </c>
      <c r="M188" s="21">
        <f>SUMIFS(Transactions!$D:$D,Transactions!$G:$G,$A188,Transactions!$A:$A,"&lt;=12/31/2017",Transactions!$A:$A,"&gt;=12/01/2017")</f>
        <v>0</v>
      </c>
      <c r="N188" s="22">
        <f>SUM(B188:M188)</f>
        <v>0</v>
      </c>
    </row>
    <row r="189" spans="1:14" s="20" customFormat="1" ht="13" outlineLevel="1" x14ac:dyDescent="0.3">
      <c r="B189" s="21"/>
      <c r="C189" s="21"/>
      <c r="D189" s="21"/>
      <c r="E189" s="21"/>
      <c r="F189" s="21"/>
      <c r="G189" s="21"/>
      <c r="H189" s="21"/>
      <c r="I189" s="21"/>
      <c r="J189" s="21"/>
      <c r="K189" s="21"/>
      <c r="L189" s="21"/>
      <c r="M189" s="21"/>
      <c r="N189" s="22"/>
    </row>
    <row r="190" spans="1:14" s="18" customFormat="1" ht="13" outlineLevel="1" x14ac:dyDescent="0.3">
      <c r="A190" s="23" t="s">
        <v>38</v>
      </c>
      <c r="B190" s="24">
        <f t="shared" ref="B190:M190" si="13">SUM(B175:B188)</f>
        <v>0</v>
      </c>
      <c r="C190" s="24">
        <f t="shared" si="13"/>
        <v>0</v>
      </c>
      <c r="D190" s="24">
        <f t="shared" si="13"/>
        <v>0</v>
      </c>
      <c r="E190" s="24">
        <f t="shared" si="13"/>
        <v>0</v>
      </c>
      <c r="F190" s="24">
        <f t="shared" si="13"/>
        <v>0</v>
      </c>
      <c r="G190" s="24">
        <f t="shared" si="13"/>
        <v>0</v>
      </c>
      <c r="H190" s="24">
        <f t="shared" si="13"/>
        <v>0</v>
      </c>
      <c r="I190" s="24">
        <f t="shared" si="13"/>
        <v>0</v>
      </c>
      <c r="J190" s="24">
        <f t="shared" si="13"/>
        <v>0</v>
      </c>
      <c r="K190" s="24">
        <f t="shared" si="13"/>
        <v>0</v>
      </c>
      <c r="L190" s="24">
        <f t="shared" si="13"/>
        <v>0</v>
      </c>
      <c r="M190" s="24">
        <f t="shared" si="13"/>
        <v>0</v>
      </c>
      <c r="N190" s="25">
        <f>SUM(B190:M190)</f>
        <v>0</v>
      </c>
    </row>
    <row r="191" spans="1:14" s="20" customFormat="1" ht="13" outlineLevel="1" x14ac:dyDescent="0.3">
      <c r="A191" s="20" t="s">
        <v>10</v>
      </c>
      <c r="B191" s="21">
        <f>SUMIFS(Transactions!$E:$E,Transactions!G:G,A191,Transactions!A:A,"&lt;=01/31/2017",Transactions!A:A,"&gt;=01/01/2017")*-1</f>
        <v>0</v>
      </c>
      <c r="C191" s="21">
        <f>SUMIFS(Transactions!$E:$E,Transactions!$G:$G,$A191,Transactions!$A:$A,"&lt;=02/28/2017",Transactions!$A:$A,"&gt;=02/01/2017")*-1</f>
        <v>0</v>
      </c>
      <c r="D191" s="21">
        <f>SUMIFS(Transactions!$E:$E,Transactions!$G:$G,$A191,Transactions!$A:$A,"&lt;=03/31/2017",Transactions!$A:$A,"&gt;=03/01/2017")*-1</f>
        <v>0</v>
      </c>
      <c r="E191" s="21">
        <f>SUMIFS(Transactions!$E:$E,Transactions!$G:$G,$A191,Transactions!$A:$A,"&lt;=04/30/2017",Transactions!$A:$A,"&gt;=04/01/2017")*-1</f>
        <v>0</v>
      </c>
      <c r="F191" s="21">
        <f>SUMIFS(Transactions!$E:$E,Transactions!$G:$G,$A191,Transactions!$A:$A,"&lt;=05/31/2017",Transactions!$A:$A,"&gt;=05/01/2017")*-1</f>
        <v>0</v>
      </c>
      <c r="G191" s="21">
        <f>SUMIFS(Transactions!$E:$E,Transactions!$G:$G,$A191,Transactions!$A:$A,"&lt;=06/30/2017",Transactions!$A:$A,"&gt;=06/01/2017")*-1</f>
        <v>0</v>
      </c>
      <c r="H191" s="21">
        <f>SUMIFS(Transactions!$E:$E,Transactions!$G:$G,$A191,Transactions!$A:$A,"&lt;=07/31/2017",Transactions!$A:$A,"&gt;=07/01/2017")*-1</f>
        <v>0</v>
      </c>
      <c r="I191" s="21">
        <f>SUMIFS(Transactions!$E:$E,Transactions!$G:$G,$A191,Transactions!$A:$A,"&lt;=08/31/2017",Transactions!$A:$A,"&gt;=08/01/2017")*-1</f>
        <v>0</v>
      </c>
      <c r="J191" s="21">
        <f>SUMIFS(Transactions!$E:$E,Transactions!$G:$G,$A191,Transactions!$A:$A,"&lt;=09/30/2017",Transactions!$A:$A,"&gt;=09/01/2017")*-1</f>
        <v>0</v>
      </c>
      <c r="K191" s="21">
        <f>SUMIFS(Transactions!$E:$E,Transactions!$G:$G,$A191,Transactions!$A:$A,"&lt;=10/31/2017",Transactions!$A:$A,"&gt;=10/01/2017")*-1</f>
        <v>0</v>
      </c>
      <c r="L191" s="21">
        <f>SUMIFS(Transactions!$E:$E,Transactions!$G:$G,$A191,Transactions!$A:$A,"&lt;=11/30/2017",Transactions!$A:$A,"&gt;=11/01/2017")*-1</f>
        <v>0</v>
      </c>
      <c r="M191" s="21">
        <f>SUMIFS(Transactions!$E:$E,Transactions!$G:$G,$A191,Transactions!$A:$A,"&lt;=12/31/2017",Transactions!$A:$A,"&gt;=12/01/2017")*-1</f>
        <v>0</v>
      </c>
      <c r="N191" s="22">
        <f>SUM(B191:M191)</f>
        <v>0</v>
      </c>
    </row>
    <row r="192" spans="1:14" s="18" customFormat="1" ht="13.5" outlineLevel="1" thickBot="1" x14ac:dyDescent="0.35">
      <c r="A192" s="66" t="s">
        <v>45</v>
      </c>
      <c r="B192" s="67">
        <f t="shared" ref="B192:N192" si="14">B173+B190</f>
        <v>0</v>
      </c>
      <c r="C192" s="67">
        <f t="shared" si="14"/>
        <v>0</v>
      </c>
      <c r="D192" s="67">
        <f t="shared" si="14"/>
        <v>0</v>
      </c>
      <c r="E192" s="67">
        <f t="shared" si="14"/>
        <v>0</v>
      </c>
      <c r="F192" s="67">
        <f t="shared" si="14"/>
        <v>0</v>
      </c>
      <c r="G192" s="67">
        <f t="shared" si="14"/>
        <v>0</v>
      </c>
      <c r="H192" s="67">
        <f t="shared" si="14"/>
        <v>0</v>
      </c>
      <c r="I192" s="67">
        <f t="shared" si="14"/>
        <v>0</v>
      </c>
      <c r="J192" s="67">
        <f t="shared" si="14"/>
        <v>0</v>
      </c>
      <c r="K192" s="67">
        <f t="shared" si="14"/>
        <v>0</v>
      </c>
      <c r="L192" s="67">
        <f t="shared" si="14"/>
        <v>0</v>
      </c>
      <c r="M192" s="67">
        <f t="shared" si="14"/>
        <v>0</v>
      </c>
      <c r="N192" s="67">
        <f t="shared" si="14"/>
        <v>0</v>
      </c>
    </row>
    <row r="193" spans="1:14" s="20" customFormat="1" ht="13.5" thickTop="1" x14ac:dyDescent="0.3"/>
    <row r="194" spans="1:14" s="20" customFormat="1" ht="19" outlineLevel="1" thickBot="1" x14ac:dyDescent="0.5">
      <c r="A194" s="31">
        <v>2016</v>
      </c>
      <c r="B194" s="17" t="s">
        <v>22</v>
      </c>
      <c r="C194" s="17" t="s">
        <v>23</v>
      </c>
      <c r="D194" s="17" t="s">
        <v>24</v>
      </c>
      <c r="E194" s="17" t="s">
        <v>25</v>
      </c>
      <c r="F194" s="17" t="s">
        <v>26</v>
      </c>
      <c r="G194" s="17" t="s">
        <v>27</v>
      </c>
      <c r="H194" s="17" t="s">
        <v>28</v>
      </c>
      <c r="I194" s="17" t="s">
        <v>29</v>
      </c>
      <c r="J194" s="17" t="s">
        <v>30</v>
      </c>
      <c r="K194" s="17" t="s">
        <v>31</v>
      </c>
      <c r="L194" s="17" t="s">
        <v>32</v>
      </c>
      <c r="M194" s="17" t="s">
        <v>33</v>
      </c>
      <c r="N194" s="17" t="s">
        <v>34</v>
      </c>
    </row>
    <row r="195" spans="1:14" s="20" customFormat="1" ht="13" outlineLevel="1" x14ac:dyDescent="0.3">
      <c r="A195" s="18"/>
      <c r="B195" s="18"/>
      <c r="C195" s="18"/>
      <c r="D195" s="18"/>
      <c r="E195" s="18"/>
      <c r="F195" s="18"/>
      <c r="G195" s="18"/>
      <c r="H195" s="18"/>
      <c r="I195" s="18"/>
      <c r="J195" s="18"/>
      <c r="K195" s="18"/>
      <c r="L195" s="18"/>
      <c r="M195" s="18"/>
      <c r="N195" s="18"/>
    </row>
    <row r="196" spans="1:14" s="20" customFormat="1" ht="13" outlineLevel="1" x14ac:dyDescent="0.3">
      <c r="A196" s="18" t="s">
        <v>43</v>
      </c>
      <c r="B196" s="18"/>
      <c r="C196" s="18"/>
      <c r="D196" s="18"/>
      <c r="E196" s="18"/>
      <c r="F196" s="18"/>
      <c r="G196" s="18"/>
      <c r="H196" s="18"/>
      <c r="I196" s="18"/>
      <c r="J196" s="18"/>
      <c r="K196" s="18"/>
      <c r="L196" s="18"/>
      <c r="M196" s="18"/>
      <c r="N196" s="18"/>
    </row>
    <row r="197" spans="1:14" s="20" customFormat="1" ht="13" outlineLevel="1" x14ac:dyDescent="0.3">
      <c r="A197" s="20" t="s">
        <v>14</v>
      </c>
      <c r="B197" s="21">
        <f>SUMIFS(Transactions!$C:$C,Transactions!$G:$G,$A197,Transactions!$A:$A,"&lt;=01/31/2016",Transactions!$A:$A,"&gt;=01/01/2016")</f>
        <v>0</v>
      </c>
      <c r="C197" s="21">
        <f>SUMIFS(Transactions!$C:$C,Transactions!$G:$G,$A197,Transactions!$A:$A,"&lt;=02/28/2016",Transactions!$A:$A,"&gt;=02/01/2016")</f>
        <v>0</v>
      </c>
      <c r="D197" s="21">
        <f>SUMIFS(Transactions!$C:$C,Transactions!$G:$G,$A197,Transactions!$A:$A,"&lt;=03/31/2016",Transactions!$A:$A,"&gt;=03/01/2016")</f>
        <v>0</v>
      </c>
      <c r="E197" s="21">
        <f>SUMIFS(Transactions!$C:$C,Transactions!$G:$G,$A197,Transactions!$A:$A,"&lt;=04/30/2016",Transactions!$A:$A,"&gt;=04/01/2016")</f>
        <v>0</v>
      </c>
      <c r="F197" s="21">
        <f>SUMIFS(Transactions!$C:$C,Transactions!$G:$G,$A197,Transactions!$A:$A,"&lt;=05/31/2016",Transactions!$A:$A,"&gt;=05/01/2016")</f>
        <v>0</v>
      </c>
      <c r="G197" s="21">
        <f>SUMIFS(Transactions!$C:$C,Transactions!$G:$G,$A197,Transactions!$A:$A,"&lt;=06/30/2016",Transactions!$A:$A,"&gt;=06/01/2016")</f>
        <v>0</v>
      </c>
      <c r="H197" s="21">
        <f>SUMIFS(Transactions!$C:$C,Transactions!$G:$G,$A197,Transactions!$A:$A,"&lt;=07/31/2016",Transactions!$A:$A,"&gt;=07/01/2016")</f>
        <v>0</v>
      </c>
      <c r="I197" s="21">
        <f>SUMIFS(Transactions!$C:$C,Transactions!$G:$G,$A197,Transactions!$A:$A,"&lt;=08/31/2016",Transactions!$A:$A,"&gt;=08/01/2016")</f>
        <v>0</v>
      </c>
      <c r="J197" s="21">
        <f>SUMIFS(Transactions!$C:$C,Transactions!$G:$G,$A197,Transactions!$A:$A,"&lt;=09/30/2016",Transactions!$A:$A,"&gt;=09/01/2016")</f>
        <v>0</v>
      </c>
      <c r="K197" s="21">
        <f>SUMIFS(Transactions!$C:$C,Transactions!$G:$G,$A197,Transactions!$A:$A,"&lt;=10/31/2016",Transactions!$A:$A,"&gt;=10/01/2016")</f>
        <v>0</v>
      </c>
      <c r="L197" s="21">
        <f>SUMIFS(Transactions!$C:$C,Transactions!$G:$G,$A197,Transactions!$A:$A,"&lt;=11/30/2016",Transactions!$A:$A,"&gt;=11/01/2016")</f>
        <v>0</v>
      </c>
      <c r="M197" s="21">
        <f>SUMIFS(Transactions!$C:$C,Transactions!$G:$G,$A197,Transactions!$A:$A,"&lt;=12/31/2016",Transactions!$A:$A,"&gt;=12/01/2016")</f>
        <v>0</v>
      </c>
      <c r="N197" s="22">
        <f t="shared" ref="N197:N207" si="15">SUM(B197:M197)</f>
        <v>0</v>
      </c>
    </row>
    <row r="198" spans="1:14" s="20" customFormat="1" ht="13" outlineLevel="1" x14ac:dyDescent="0.3">
      <c r="A198" s="20" t="s">
        <v>15</v>
      </c>
      <c r="B198" s="21">
        <f>SUMIFS(Transactions!$C:$C,Transactions!$G:$G,$A198,Transactions!$A:$A,"&lt;=01/31/2016",Transactions!$A:$A,"&gt;=01/01/2016")</f>
        <v>0</v>
      </c>
      <c r="C198" s="21">
        <f>SUMIFS(Transactions!$C:$C,Transactions!$G:$G,$A198,Transactions!$A:$A,"&lt;=02/28/2016",Transactions!$A:$A,"&gt;=02/01/2016")</f>
        <v>0</v>
      </c>
      <c r="D198" s="21">
        <f>SUMIFS(Transactions!$C:$C,Transactions!$G:$G,$A198,Transactions!$A:$A,"&lt;=03/31/2016",Transactions!$A:$A,"&gt;=03/01/2016")</f>
        <v>0</v>
      </c>
      <c r="E198" s="21">
        <f>SUMIFS(Transactions!$C:$C,Transactions!$G:$G,$A198,Transactions!$A:$A,"&lt;=04/30/2016",Transactions!$A:$A,"&gt;=04/01/2016")</f>
        <v>0</v>
      </c>
      <c r="F198" s="21">
        <f>SUMIFS(Transactions!$C:$C,Transactions!$G:$G,$A198,Transactions!$A:$A,"&lt;=05/31/2016",Transactions!$A:$A,"&gt;=05/01/2016")</f>
        <v>0</v>
      </c>
      <c r="G198" s="21">
        <f>SUMIFS(Transactions!$C:$C,Transactions!$G:$G,$A198,Transactions!$A:$A,"&lt;=06/30/2016",Transactions!$A:$A,"&gt;=06/01/2016")</f>
        <v>0</v>
      </c>
      <c r="H198" s="21">
        <f>SUMIFS(Transactions!$C:$C,Transactions!$G:$G,$A198,Transactions!$A:$A,"&lt;=07/31/2016",Transactions!$A:$A,"&gt;=07/01/2016")</f>
        <v>0</v>
      </c>
      <c r="I198" s="21">
        <f>SUMIFS(Transactions!$C:$C,Transactions!$G:$G,$A198,Transactions!$A:$A,"&lt;=08/31/2016",Transactions!$A:$A,"&gt;=08/01/2016")</f>
        <v>0</v>
      </c>
      <c r="J198" s="21">
        <f>SUMIFS(Transactions!$C:$C,Transactions!$G:$G,$A198,Transactions!$A:$A,"&lt;=09/30/2016",Transactions!$A:$A,"&gt;=09/01/2016")</f>
        <v>0</v>
      </c>
      <c r="K198" s="21">
        <f>SUMIFS(Transactions!$C:$C,Transactions!$G:$G,$A198,Transactions!$A:$A,"&lt;=10/31/2016",Transactions!$A:$A,"&gt;=10/01/2016")</f>
        <v>0</v>
      </c>
      <c r="L198" s="21">
        <f>SUMIFS(Transactions!$C:$C,Transactions!$G:$G,$A198,Transactions!$A:$A,"&lt;=11/30/2016",Transactions!$A:$A,"&gt;=11/01/2016")</f>
        <v>0</v>
      </c>
      <c r="M198" s="21">
        <f>SUMIFS(Transactions!$C:$C,Transactions!$G:$G,$A198,Transactions!$A:$A,"&lt;=12/31/2016",Transactions!$A:$A,"&gt;=12/01/2016")</f>
        <v>0</v>
      </c>
      <c r="N198" s="22">
        <f t="shared" si="15"/>
        <v>0</v>
      </c>
    </row>
    <row r="199" spans="1:14" s="20" customFormat="1" ht="13" outlineLevel="1" x14ac:dyDescent="0.3">
      <c r="A199" s="20" t="s">
        <v>7</v>
      </c>
      <c r="B199" s="21">
        <f>SUMIFS(Transactions!$C:$C,Transactions!$G:$G,$A199,Transactions!$A:$A,"&lt;=01/31/2016",Transactions!$A:$A,"&gt;=01/01/2016")</f>
        <v>0</v>
      </c>
      <c r="C199" s="21">
        <f>SUMIFS(Transactions!$C:$C,Transactions!$G:$G,$A199,Transactions!$A:$A,"&lt;=02/28/2016",Transactions!$A:$A,"&gt;=02/01/2016")</f>
        <v>0</v>
      </c>
      <c r="D199" s="21">
        <f>SUMIFS(Transactions!$C:$C,Transactions!$G:$G,$A199,Transactions!$A:$A,"&lt;=03/31/2016",Transactions!$A:$A,"&gt;=03/01/2016")</f>
        <v>0</v>
      </c>
      <c r="E199" s="21">
        <f>SUMIFS(Transactions!$C:$C,Transactions!$G:$G,$A199,Transactions!$A:$A,"&lt;=04/30/2016",Transactions!$A:$A,"&gt;=04/01/2016")</f>
        <v>0</v>
      </c>
      <c r="F199" s="21">
        <f>SUMIFS(Transactions!$C:$C,Transactions!$G:$G,$A199,Transactions!$A:$A,"&lt;=05/31/2016",Transactions!$A:$A,"&gt;=05/01/2016")</f>
        <v>0</v>
      </c>
      <c r="G199" s="21">
        <f>SUMIFS(Transactions!$C:$C,Transactions!$G:$G,$A199,Transactions!$A:$A,"&lt;=06/30/2016",Transactions!$A:$A,"&gt;=06/01/2016")</f>
        <v>0</v>
      </c>
      <c r="H199" s="21">
        <f>SUMIFS(Transactions!$C:$C,Transactions!$G:$G,$A199,Transactions!$A:$A,"&lt;=07/31/2016",Transactions!$A:$A,"&gt;=07/01/2016")</f>
        <v>0</v>
      </c>
      <c r="I199" s="21">
        <f>SUMIFS(Transactions!$C:$C,Transactions!$G:$G,$A199,Transactions!$A:$A,"&lt;=08/31/2016",Transactions!$A:$A,"&gt;=08/01/2016")</f>
        <v>0</v>
      </c>
      <c r="J199" s="21">
        <f>SUMIFS(Transactions!$C:$C,Transactions!$G:$G,$A199,Transactions!$A:$A,"&lt;=09/30/2016",Transactions!$A:$A,"&gt;=09/01/2016")</f>
        <v>0</v>
      </c>
      <c r="K199" s="21">
        <f>SUMIFS(Transactions!$C:$C,Transactions!$G:$G,$A199,Transactions!$A:$A,"&lt;=10/31/2016",Transactions!$A:$A,"&gt;=10/01/2016")</f>
        <v>0</v>
      </c>
      <c r="L199" s="21">
        <f>SUMIFS(Transactions!$C:$C,Transactions!$G:$G,$A199,Transactions!$A:$A,"&lt;=11/30/2016",Transactions!$A:$A,"&gt;=11/01/2016")</f>
        <v>0</v>
      </c>
      <c r="M199" s="21">
        <f>SUMIFS(Transactions!$C:$C,Transactions!$G:$G,$A199,Transactions!$A:$A,"&lt;=12/31/2016",Transactions!$A:$A,"&gt;=12/01/2016")</f>
        <v>0</v>
      </c>
      <c r="N199" s="22">
        <f t="shared" si="15"/>
        <v>0</v>
      </c>
    </row>
    <row r="200" spans="1:14" s="20" customFormat="1" ht="13" outlineLevel="1" x14ac:dyDescent="0.3">
      <c r="A200" s="20" t="s">
        <v>9</v>
      </c>
      <c r="B200" s="21">
        <f>SUMIFS(Transactions!$C:$C,Transactions!$G:$G,$A200,Transactions!$A:$A,"&lt;=01/31/2016",Transactions!$A:$A,"&gt;=01/01/2016")</f>
        <v>0</v>
      </c>
      <c r="C200" s="21">
        <f>SUMIFS(Transactions!$C:$C,Transactions!$G:$G,$A200,Transactions!$A:$A,"&lt;=02/28/2016",Transactions!$A:$A,"&gt;=02/01/2016")</f>
        <v>0</v>
      </c>
      <c r="D200" s="21">
        <f>SUMIFS(Transactions!$C:$C,Transactions!$G:$G,$A200,Transactions!$A:$A,"&lt;=03/31/2016",Transactions!$A:$A,"&gt;=03/01/2016")</f>
        <v>0</v>
      </c>
      <c r="E200" s="21">
        <f>SUMIFS(Transactions!$C:$C,Transactions!$G:$G,$A200,Transactions!$A:$A,"&lt;=04/30/2016",Transactions!$A:$A,"&gt;=04/01/2016")</f>
        <v>0</v>
      </c>
      <c r="F200" s="21">
        <f>SUMIFS(Transactions!$C:$C,Transactions!$G:$G,$A200,Transactions!$A:$A,"&lt;=05/31/2016",Transactions!$A:$A,"&gt;=05/01/2016")</f>
        <v>0</v>
      </c>
      <c r="G200" s="21">
        <f>SUMIFS(Transactions!$C:$C,Transactions!$G:$G,$A200,Transactions!$A:$A,"&lt;=06/30/2016",Transactions!$A:$A,"&gt;=06/01/2016")</f>
        <v>0</v>
      </c>
      <c r="H200" s="21">
        <f>SUMIFS(Transactions!$C:$C,Transactions!$G:$G,$A200,Transactions!$A:$A,"&lt;=07/31/2016",Transactions!$A:$A,"&gt;=07/01/2016")</f>
        <v>0</v>
      </c>
      <c r="I200" s="21">
        <f>SUMIFS(Transactions!$C:$C,Transactions!$G:$G,$A200,Transactions!$A:$A,"&lt;=08/31/2016",Transactions!$A:$A,"&gt;=08/01/2016")</f>
        <v>0</v>
      </c>
      <c r="J200" s="21">
        <f>SUMIFS(Transactions!$C:$C,Transactions!$G:$G,$A200,Transactions!$A:$A,"&lt;=09/30/2016",Transactions!$A:$A,"&gt;=09/01/2016")</f>
        <v>0</v>
      </c>
      <c r="K200" s="21">
        <f>SUMIFS(Transactions!$C:$C,Transactions!$G:$G,$A200,Transactions!$A:$A,"&lt;=10/31/2016",Transactions!$A:$A,"&gt;=10/01/2016")</f>
        <v>0</v>
      </c>
      <c r="L200" s="21">
        <f>SUMIFS(Transactions!$C:$C,Transactions!$G:$G,$A200,Transactions!$A:$A,"&lt;=11/30/2016",Transactions!$A:$A,"&gt;=11/01/2016")</f>
        <v>0</v>
      </c>
      <c r="M200" s="21">
        <f>SUMIFS(Transactions!$C:$C,Transactions!$G:$G,$A200,Transactions!$A:$A,"&lt;=12/31/2016",Transactions!$A:$A,"&gt;=12/01/2016")</f>
        <v>0</v>
      </c>
      <c r="N200" s="22">
        <f t="shared" si="15"/>
        <v>0</v>
      </c>
    </row>
    <row r="201" spans="1:14" s="20" customFormat="1" ht="13" outlineLevel="1" x14ac:dyDescent="0.3">
      <c r="A201" s="20" t="s">
        <v>16</v>
      </c>
      <c r="B201" s="21">
        <f>SUMIFS(Transactions!$C:$C,Transactions!$G:$G,$A201,Transactions!$A:$A,"&lt;=01/31/2016",Transactions!$A:$A,"&gt;=01/01/2016")</f>
        <v>0</v>
      </c>
      <c r="C201" s="21">
        <f>SUMIFS(Transactions!$C:$C,Transactions!$G:$G,$A201,Transactions!$A:$A,"&lt;=02/28/2016",Transactions!$A:$A,"&gt;=02/01/2016")</f>
        <v>0</v>
      </c>
      <c r="D201" s="21">
        <f>SUMIFS(Transactions!$C:$C,Transactions!$G:$G,$A201,Transactions!$A:$A,"&lt;=03/31/2016",Transactions!$A:$A,"&gt;=03/01/2016")</f>
        <v>0</v>
      </c>
      <c r="E201" s="21">
        <f>SUMIFS(Transactions!$C:$C,Transactions!$G:$G,$A201,Transactions!$A:$A,"&lt;=04/30/2016",Transactions!$A:$A,"&gt;=04/01/2016")</f>
        <v>0</v>
      </c>
      <c r="F201" s="21">
        <f>SUMIFS(Transactions!$C:$C,Transactions!$G:$G,$A201,Transactions!$A:$A,"&lt;=05/31/2016",Transactions!$A:$A,"&gt;=05/01/2016")</f>
        <v>0</v>
      </c>
      <c r="G201" s="21">
        <f>SUMIFS(Transactions!$C:$C,Transactions!$G:$G,$A201,Transactions!$A:$A,"&lt;=06/30/2016",Transactions!$A:$A,"&gt;=06/01/2016")</f>
        <v>0</v>
      </c>
      <c r="H201" s="21">
        <f>SUMIFS(Transactions!$C:$C,Transactions!$G:$G,$A201,Transactions!$A:$A,"&lt;=07/31/2016",Transactions!$A:$A,"&gt;=07/01/2016")</f>
        <v>0</v>
      </c>
      <c r="I201" s="21">
        <f>SUMIFS(Transactions!$C:$C,Transactions!$G:$G,$A201,Transactions!$A:$A,"&lt;=08/31/2016",Transactions!$A:$A,"&gt;=08/01/2016")</f>
        <v>0</v>
      </c>
      <c r="J201" s="21">
        <f>SUMIFS(Transactions!$C:$C,Transactions!$G:$G,$A201,Transactions!$A:$A,"&lt;=09/30/2016",Transactions!$A:$A,"&gt;=09/01/2016")</f>
        <v>0</v>
      </c>
      <c r="K201" s="21">
        <f>SUMIFS(Transactions!$C:$C,Transactions!$G:$G,$A201,Transactions!$A:$A,"&lt;=10/31/2016",Transactions!$A:$A,"&gt;=10/01/2016")</f>
        <v>0</v>
      </c>
      <c r="L201" s="21">
        <f>SUMIFS(Transactions!$C:$C,Transactions!$G:$G,$A201,Transactions!$A:$A,"&lt;=11/30/2016",Transactions!$A:$A,"&gt;=11/01/2016")</f>
        <v>0</v>
      </c>
      <c r="M201" s="21">
        <f>SUMIFS(Transactions!$C:$C,Transactions!$G:$G,$A201,Transactions!$A:$A,"&lt;=12/31/2016",Transactions!$A:$A,"&gt;=12/01/2016")</f>
        <v>0</v>
      </c>
      <c r="N201" s="22">
        <f t="shared" si="15"/>
        <v>0</v>
      </c>
    </row>
    <row r="202" spans="1:14" s="20" customFormat="1" ht="13" outlineLevel="1" x14ac:dyDescent="0.3">
      <c r="A202" s="20" t="s">
        <v>75</v>
      </c>
      <c r="B202" s="21">
        <f>SUMIFS(Transactions!$C:$C,Transactions!$G:$G,$A202,Transactions!$A:$A,"&lt;=01/31/2016",Transactions!$A:$A,"&gt;=01/01/2016")</f>
        <v>0</v>
      </c>
      <c r="C202" s="21">
        <f>SUMIFS(Transactions!$C:$C,Transactions!$G:$G,$A202,Transactions!$A:$A,"&lt;=02/28/2016",Transactions!$A:$A,"&gt;=02/01/2016")</f>
        <v>0</v>
      </c>
      <c r="D202" s="21">
        <f>SUMIFS(Transactions!$C:$C,Transactions!$G:$G,$A202,Transactions!$A:$A,"&lt;=03/31/2016",Transactions!$A:$A,"&gt;=03/01/2016")</f>
        <v>0</v>
      </c>
      <c r="E202" s="21">
        <f>SUMIFS(Transactions!$C:$C,Transactions!$G:$G,$A202,Transactions!$A:$A,"&lt;=04/30/2016",Transactions!$A:$A,"&gt;=04/01/2016")</f>
        <v>0</v>
      </c>
      <c r="F202" s="21">
        <f>SUMIFS(Transactions!$C:$C,Transactions!$G:$G,$A202,Transactions!$A:$A,"&lt;=05/31/2016",Transactions!$A:$A,"&gt;=05/01/2016")</f>
        <v>0</v>
      </c>
      <c r="G202" s="21">
        <f>SUMIFS(Transactions!$C:$C,Transactions!$G:$G,$A202,Transactions!$A:$A,"&lt;=06/30/2016",Transactions!$A:$A,"&gt;=06/01/2016")</f>
        <v>0</v>
      </c>
      <c r="H202" s="21">
        <f>SUMIFS(Transactions!$C:$C,Transactions!$G:$G,$A202,Transactions!$A:$A,"&lt;=07/31/2016",Transactions!$A:$A,"&gt;=07/01/2016")</f>
        <v>0</v>
      </c>
      <c r="I202" s="21">
        <f>SUMIFS(Transactions!$C:$C,Transactions!$G:$G,$A202,Transactions!$A:$A,"&lt;=08/31/2016",Transactions!$A:$A,"&gt;=08/01/2016")</f>
        <v>0</v>
      </c>
      <c r="J202" s="21">
        <f>SUMIFS(Transactions!$C:$C,Transactions!$G:$G,$A202,Transactions!$A:$A,"&lt;=09/30/2016",Transactions!$A:$A,"&gt;=09/01/2016")</f>
        <v>0</v>
      </c>
      <c r="K202" s="21">
        <f>SUMIFS(Transactions!$C:$C,Transactions!$G:$G,$A202,Transactions!$A:$A,"&lt;=10/31/2016",Transactions!$A:$A,"&gt;=10/01/2016")</f>
        <v>0</v>
      </c>
      <c r="L202" s="21">
        <f>SUMIFS(Transactions!$C:$C,Transactions!$G:$G,$A202,Transactions!$A:$A,"&lt;=11/30/2016",Transactions!$A:$A,"&gt;=11/01/2016")</f>
        <v>0</v>
      </c>
      <c r="M202" s="21">
        <f>SUMIFS(Transactions!$C:$C,Transactions!$G:$G,$A202,Transactions!$A:$A,"&lt;=12/31/2016",Transactions!$A:$A,"&gt;=12/01/2016")</f>
        <v>0</v>
      </c>
      <c r="N202" s="22">
        <f t="shared" si="15"/>
        <v>0</v>
      </c>
    </row>
    <row r="203" spans="1:14" s="20" customFormat="1" ht="13" outlineLevel="1" x14ac:dyDescent="0.3">
      <c r="A203" s="20" t="s">
        <v>17</v>
      </c>
      <c r="B203" s="21">
        <f>SUMIFS(Transactions!$C:$C,Transactions!$G:$G,$A203,Transactions!$A:$A,"&lt;=01/31/2016",Transactions!$A:$A,"&gt;=01/01/2016")</f>
        <v>0</v>
      </c>
      <c r="C203" s="21">
        <f>SUMIFS(Transactions!$C:$C,Transactions!$G:$G,$A203,Transactions!$A:$A,"&lt;=02/28/2016",Transactions!$A:$A,"&gt;=02/01/2016")</f>
        <v>0</v>
      </c>
      <c r="D203" s="21">
        <f>SUMIFS(Transactions!$C:$C,Transactions!$G:$G,$A203,Transactions!$A:$A,"&lt;=03/31/2016",Transactions!$A:$A,"&gt;=03/01/2016")</f>
        <v>0</v>
      </c>
      <c r="E203" s="21">
        <f>SUMIFS(Transactions!$C:$C,Transactions!$G:$G,$A203,Transactions!$A:$A,"&lt;=04/30/2016",Transactions!$A:$A,"&gt;=04/01/2016")</f>
        <v>0</v>
      </c>
      <c r="F203" s="21">
        <f>SUMIFS(Transactions!$C:$C,Transactions!$G:$G,$A203,Transactions!$A:$A,"&lt;=05/31/2016",Transactions!$A:$A,"&gt;=05/01/2016")</f>
        <v>0</v>
      </c>
      <c r="G203" s="21">
        <f>SUMIFS(Transactions!$C:$C,Transactions!$G:$G,$A203,Transactions!$A:$A,"&lt;=06/30/2016",Transactions!$A:$A,"&gt;=06/01/2016")</f>
        <v>0</v>
      </c>
      <c r="H203" s="21">
        <f>SUMIFS(Transactions!$C:$C,Transactions!$G:$G,$A203,Transactions!$A:$A,"&lt;=07/31/2016",Transactions!$A:$A,"&gt;=07/01/2016")</f>
        <v>0</v>
      </c>
      <c r="I203" s="21">
        <f>SUMIFS(Transactions!$C:$C,Transactions!$G:$G,$A203,Transactions!$A:$A,"&lt;=08/31/2016",Transactions!$A:$A,"&gt;=08/01/2016")</f>
        <v>0</v>
      </c>
      <c r="J203" s="21">
        <f>SUMIFS(Transactions!$C:$C,Transactions!$G:$G,$A203,Transactions!$A:$A,"&lt;=09/30/2016",Transactions!$A:$A,"&gt;=09/01/2016")</f>
        <v>0</v>
      </c>
      <c r="K203" s="21">
        <f>SUMIFS(Transactions!$C:$C,Transactions!$G:$G,$A203,Transactions!$A:$A,"&lt;=10/31/2016",Transactions!$A:$A,"&gt;=10/01/2016")</f>
        <v>0</v>
      </c>
      <c r="L203" s="21">
        <f>SUMIFS(Transactions!$C:$C,Transactions!$G:$G,$A203,Transactions!$A:$A,"&lt;=11/30/2016",Transactions!$A:$A,"&gt;=11/01/2016")</f>
        <v>0</v>
      </c>
      <c r="M203" s="21">
        <f>SUMIFS(Transactions!$C:$C,Transactions!$G:$G,$A203,Transactions!$A:$A,"&lt;=12/31/2016",Transactions!$A:$A,"&gt;=12/01/2016")</f>
        <v>0</v>
      </c>
      <c r="N203" s="22">
        <f t="shared" si="15"/>
        <v>0</v>
      </c>
    </row>
    <row r="204" spans="1:14" s="20" customFormat="1" ht="13" outlineLevel="1" x14ac:dyDescent="0.3">
      <c r="A204" s="20" t="s">
        <v>18</v>
      </c>
      <c r="B204" s="21">
        <f>SUMIFS(Transactions!$C:$C,Transactions!$G:$G,$A204,Transactions!$A:$A,"&lt;=01/31/2016",Transactions!$A:$A,"&gt;=01/01/2016")</f>
        <v>0</v>
      </c>
      <c r="C204" s="21">
        <f>SUMIFS(Transactions!$C:$C,Transactions!$G:$G,$A204,Transactions!$A:$A,"&lt;=02/28/2016",Transactions!$A:$A,"&gt;=02/01/2016")</f>
        <v>0</v>
      </c>
      <c r="D204" s="21">
        <f>SUMIFS(Transactions!$C:$C,Transactions!$G:$G,$A204,Transactions!$A:$A,"&lt;=03/31/2016",Transactions!$A:$A,"&gt;=03/01/2016")</f>
        <v>0</v>
      </c>
      <c r="E204" s="21">
        <f>SUMIFS(Transactions!$C:$C,Transactions!$G:$G,$A204,Transactions!$A:$A,"&lt;=04/30/2016",Transactions!$A:$A,"&gt;=04/01/2016")</f>
        <v>0</v>
      </c>
      <c r="F204" s="21">
        <f>SUMIFS(Transactions!$C:$C,Transactions!$G:$G,$A204,Transactions!$A:$A,"&lt;=05/31/2016",Transactions!$A:$A,"&gt;=05/01/2016")</f>
        <v>0</v>
      </c>
      <c r="G204" s="21">
        <f>SUMIFS(Transactions!$C:$C,Transactions!$G:$G,$A204,Transactions!$A:$A,"&lt;=06/30/2016",Transactions!$A:$A,"&gt;=06/01/2016")</f>
        <v>0</v>
      </c>
      <c r="H204" s="21">
        <f>SUMIFS(Transactions!$C:$C,Transactions!$G:$G,$A204,Transactions!$A:$A,"&lt;=07/31/2016",Transactions!$A:$A,"&gt;=07/01/2016")</f>
        <v>0</v>
      </c>
      <c r="I204" s="21">
        <f>SUMIFS(Transactions!$C:$C,Transactions!$G:$G,$A204,Transactions!$A:$A,"&lt;=08/31/2016",Transactions!$A:$A,"&gt;=08/01/2016")</f>
        <v>0</v>
      </c>
      <c r="J204" s="21">
        <f>SUMIFS(Transactions!$C:$C,Transactions!$G:$G,$A204,Transactions!$A:$A,"&lt;=09/30/2016",Transactions!$A:$A,"&gt;=09/01/2016")</f>
        <v>0</v>
      </c>
      <c r="K204" s="21">
        <f>SUMIFS(Transactions!$C:$C,Transactions!$G:$G,$A204,Transactions!$A:$A,"&lt;=10/31/2016",Transactions!$A:$A,"&gt;=10/01/2016")</f>
        <v>0</v>
      </c>
      <c r="L204" s="21">
        <f>SUMIFS(Transactions!$C:$C,Transactions!$G:$G,$A204,Transactions!$A:$A,"&lt;=11/30/2016",Transactions!$A:$A,"&gt;=11/01/2016")</f>
        <v>0</v>
      </c>
      <c r="M204" s="21">
        <f>SUMIFS(Transactions!$C:$C,Transactions!$G:$G,$A204,Transactions!$A:$A,"&lt;=12/31/2016",Transactions!$A:$A,"&gt;=12/01/2016")</f>
        <v>0</v>
      </c>
      <c r="N204" s="22">
        <f t="shared" si="15"/>
        <v>0</v>
      </c>
    </row>
    <row r="205" spans="1:14" s="20" customFormat="1" ht="13" outlineLevel="1" x14ac:dyDescent="0.3">
      <c r="A205" s="20" t="s">
        <v>19</v>
      </c>
      <c r="B205" s="21">
        <f>SUMIFS(Transactions!$C:$C,Transactions!$G:$G,$A205,Transactions!$A:$A,"&lt;=01/31/2016",Transactions!$A:$A,"&gt;=01/01/2016")</f>
        <v>0</v>
      </c>
      <c r="C205" s="21">
        <f>SUMIFS(Transactions!$C:$C,Transactions!$G:$G,$A205,Transactions!$A:$A,"&lt;=02/28/2016",Transactions!$A:$A,"&gt;=02/01/2016")</f>
        <v>0</v>
      </c>
      <c r="D205" s="21">
        <f>SUMIFS(Transactions!$C:$C,Transactions!$G:$G,$A205,Transactions!$A:$A,"&lt;=03/31/2016",Transactions!$A:$A,"&gt;=03/01/2016")</f>
        <v>0</v>
      </c>
      <c r="E205" s="21">
        <f>SUMIFS(Transactions!$C:$C,Transactions!$G:$G,$A205,Transactions!$A:$A,"&lt;=04/30/2016",Transactions!$A:$A,"&gt;=04/01/2016")</f>
        <v>0</v>
      </c>
      <c r="F205" s="21">
        <f>SUMIFS(Transactions!$C:$C,Transactions!$G:$G,$A205,Transactions!$A:$A,"&lt;=05/31/2016",Transactions!$A:$A,"&gt;=05/01/2016")</f>
        <v>0</v>
      </c>
      <c r="G205" s="21">
        <f>SUMIFS(Transactions!$C:$C,Transactions!$G:$G,$A205,Transactions!$A:$A,"&lt;=06/30/2016",Transactions!$A:$A,"&gt;=06/01/2016")</f>
        <v>0</v>
      </c>
      <c r="H205" s="21">
        <f>SUMIFS(Transactions!$C:$C,Transactions!$G:$G,$A205,Transactions!$A:$A,"&lt;=07/31/2016",Transactions!$A:$A,"&gt;=07/01/2016")</f>
        <v>0</v>
      </c>
      <c r="I205" s="21">
        <f>SUMIFS(Transactions!$C:$C,Transactions!$G:$G,$A205,Transactions!$A:$A,"&lt;=08/31/2016",Transactions!$A:$A,"&gt;=08/01/2016")</f>
        <v>0</v>
      </c>
      <c r="J205" s="21">
        <f>SUMIFS(Transactions!$C:$C,Transactions!$G:$G,$A205,Transactions!$A:$A,"&lt;=09/30/2016",Transactions!$A:$A,"&gt;=09/01/2016")</f>
        <v>0</v>
      </c>
      <c r="K205" s="21">
        <f>SUMIFS(Transactions!$C:$C,Transactions!$G:$G,$A205,Transactions!$A:$A,"&lt;=10/31/2016",Transactions!$A:$A,"&gt;=10/01/2016")</f>
        <v>0</v>
      </c>
      <c r="L205" s="21">
        <f>SUMIFS(Transactions!$C:$C,Transactions!$G:$G,$A205,Transactions!$A:$A,"&lt;=11/30/2016",Transactions!$A:$A,"&gt;=11/01/2016")</f>
        <v>0</v>
      </c>
      <c r="M205" s="21">
        <f>SUMIFS(Transactions!$C:$C,Transactions!$G:$G,$A205,Transactions!$A:$A,"&lt;=12/31/2016",Transactions!$A:$A,"&gt;=12/01/2016")</f>
        <v>0</v>
      </c>
      <c r="N205" s="22">
        <f t="shared" si="15"/>
        <v>0</v>
      </c>
    </row>
    <row r="206" spans="1:14" s="20" customFormat="1" ht="13" outlineLevel="1" x14ac:dyDescent="0.3">
      <c r="A206" s="20" t="s">
        <v>65</v>
      </c>
      <c r="B206" s="21">
        <f>SUMIFS(Transactions!$C:$C,Transactions!$G:$G,$A206,Transactions!$A:$A,"&lt;=01/31/2016",Transactions!$A:$A,"&gt;=01/01/2016")</f>
        <v>0</v>
      </c>
      <c r="C206" s="21">
        <f>SUMIFS(Transactions!$C:$C,Transactions!$G:$G,$A206,Transactions!$A:$A,"&lt;=02/28/2016",Transactions!$A:$A,"&gt;=02/01/2016")</f>
        <v>0</v>
      </c>
      <c r="D206" s="21">
        <f>SUMIFS(Transactions!$C:$C,Transactions!$G:$G,$A206,Transactions!$A:$A,"&lt;=03/31/2016",Transactions!$A:$A,"&gt;=03/01/2016")</f>
        <v>0</v>
      </c>
      <c r="E206" s="21">
        <f>SUMIFS(Transactions!$C:$C,Transactions!$G:$G,$A206,Transactions!$A:$A,"&lt;=04/30/2016",Transactions!$A:$A,"&gt;=04/01/2016")</f>
        <v>0</v>
      </c>
      <c r="F206" s="21">
        <f>SUMIFS(Transactions!$C:$C,Transactions!$G:$G,$A206,Transactions!$A:$A,"&lt;=05/31/2016",Transactions!$A:$A,"&gt;=05/01/2016")</f>
        <v>0</v>
      </c>
      <c r="G206" s="21">
        <f>SUMIFS(Transactions!$C:$C,Transactions!$G:$G,$A206,Transactions!$A:$A,"&lt;=06/30/2016",Transactions!$A:$A,"&gt;=06/01/2016")</f>
        <v>0</v>
      </c>
      <c r="H206" s="21">
        <f>SUMIFS(Transactions!$C:$C,Transactions!$G:$G,$A206,Transactions!$A:$A,"&lt;=07/31/2016",Transactions!$A:$A,"&gt;=07/01/2016")</f>
        <v>0</v>
      </c>
      <c r="I206" s="21">
        <f>SUMIFS(Transactions!$C:$C,Transactions!$G:$G,$A206,Transactions!$A:$A,"&lt;=08/31/2016",Transactions!$A:$A,"&gt;=08/01/2016")</f>
        <v>0</v>
      </c>
      <c r="J206" s="21">
        <f>SUMIFS(Transactions!$C:$C,Transactions!$G:$G,$A206,Transactions!$A:$A,"&lt;=09/30/2016",Transactions!$A:$A,"&gt;=09/01/2016")</f>
        <v>0</v>
      </c>
      <c r="K206" s="21">
        <f>SUMIFS(Transactions!$C:$C,Transactions!$G:$G,$A206,Transactions!$A:$A,"&lt;=10/31/2016",Transactions!$A:$A,"&gt;=10/01/2016")</f>
        <v>0</v>
      </c>
      <c r="L206" s="21">
        <f>SUMIFS(Transactions!$C:$C,Transactions!$G:$G,$A206,Transactions!$A:$A,"&lt;=11/30/2016",Transactions!$A:$A,"&gt;=11/01/2016")</f>
        <v>0</v>
      </c>
      <c r="M206" s="21">
        <f>SUMIFS(Transactions!$C:$C,Transactions!$G:$G,$A206,Transactions!$A:$A,"&lt;=12/31/2016",Transactions!$A:$A,"&gt;=12/01/2016")</f>
        <v>0</v>
      </c>
      <c r="N206" s="22">
        <f t="shared" si="15"/>
        <v>0</v>
      </c>
    </row>
    <row r="207" spans="1:14" s="20" customFormat="1" ht="13" outlineLevel="1" x14ac:dyDescent="0.3">
      <c r="A207" s="20" t="s">
        <v>35</v>
      </c>
      <c r="B207" s="21">
        <f>SUMIFS(Transactions!$C:$C,Transactions!$G:$G,$A207,Transactions!$A:$A,"&lt;=01/31/2016",Transactions!$A:$A,"&gt;=01/01/2016")</f>
        <v>0</v>
      </c>
      <c r="C207" s="21">
        <f>SUMIFS(Transactions!$C:$C,Transactions!$G:$G,$A207,Transactions!$A:$A,"&lt;=02/28/2016",Transactions!$A:$A,"&gt;=02/01/2016")</f>
        <v>0</v>
      </c>
      <c r="D207" s="21">
        <f>SUMIFS(Transactions!$C:$C,Transactions!$G:$G,$A207,Transactions!$A:$A,"&lt;=03/31/2016",Transactions!$A:$A,"&gt;=03/01/2016")</f>
        <v>0</v>
      </c>
      <c r="E207" s="21">
        <f>SUMIFS(Transactions!$C:$C,Transactions!$G:$G,$A207,Transactions!$A:$A,"&lt;=04/30/2016",Transactions!$A:$A,"&gt;=04/01/2016")</f>
        <v>0</v>
      </c>
      <c r="F207" s="21">
        <f>SUMIFS(Transactions!$C:$C,Transactions!$G:$G,$A207,Transactions!$A:$A,"&lt;=05/31/2016",Transactions!$A:$A,"&gt;=05/01/2016")</f>
        <v>0</v>
      </c>
      <c r="G207" s="21">
        <f>SUMIFS(Transactions!$C:$C,Transactions!$G:$G,$A207,Transactions!$A:$A,"&lt;=06/30/2016",Transactions!$A:$A,"&gt;=06/01/2016")</f>
        <v>0</v>
      </c>
      <c r="H207" s="21">
        <f>SUMIFS(Transactions!$C:$C,Transactions!$G:$G,$A207,Transactions!$A:$A,"&lt;=07/31/2016",Transactions!$A:$A,"&gt;=07/01/2016")</f>
        <v>0</v>
      </c>
      <c r="I207" s="21">
        <f>SUMIFS(Transactions!$C:$C,Transactions!$G:$G,$A207,Transactions!$A:$A,"&lt;=08/31/2016",Transactions!$A:$A,"&gt;=08/01/2016")</f>
        <v>0</v>
      </c>
      <c r="J207" s="21">
        <f>SUMIFS(Transactions!$C:$C,Transactions!$G:$G,$A207,Transactions!$A:$A,"&lt;=09/30/2016",Transactions!$A:$A,"&gt;=09/01/2016")</f>
        <v>0</v>
      </c>
      <c r="K207" s="21">
        <f>SUMIFS(Transactions!$C:$C,Transactions!$G:$G,$A207,Transactions!$A:$A,"&lt;=10/31/2016",Transactions!$A:$A,"&gt;=10/01/2016")</f>
        <v>0</v>
      </c>
      <c r="L207" s="21">
        <f>SUMIFS(Transactions!$C:$C,Transactions!$G:$G,$A207,Transactions!$A:$A,"&lt;=11/30/2016",Transactions!$A:$A,"&gt;=11/01/2016")</f>
        <v>0</v>
      </c>
      <c r="M207" s="21">
        <f>SUMIFS(Transactions!$C:$C,Transactions!$G:$G,$A207,Transactions!$A:$A,"&lt;=12/31/2016",Transactions!$A:$A,"&gt;=12/01/2016")</f>
        <v>0</v>
      </c>
      <c r="N207" s="22">
        <f t="shared" si="15"/>
        <v>0</v>
      </c>
    </row>
    <row r="208" spans="1:14" s="20" customFormat="1" ht="13" outlineLevel="1" x14ac:dyDescent="0.3">
      <c r="B208" s="21"/>
      <c r="C208" s="21"/>
      <c r="D208" s="21"/>
      <c r="E208" s="21"/>
      <c r="F208" s="21"/>
      <c r="G208" s="21"/>
      <c r="H208" s="21"/>
      <c r="I208" s="21"/>
      <c r="J208" s="21"/>
      <c r="K208" s="21"/>
      <c r="L208" s="21"/>
      <c r="M208" s="21"/>
      <c r="N208" s="22"/>
    </row>
    <row r="209" spans="1:14" s="20" customFormat="1" ht="13" outlineLevel="1" x14ac:dyDescent="0.3">
      <c r="A209" s="23" t="s">
        <v>37</v>
      </c>
      <c r="B209" s="24">
        <f t="shared" ref="B209:N209" si="16">SUM(B197:B207)</f>
        <v>0</v>
      </c>
      <c r="C209" s="24">
        <f t="shared" si="16"/>
        <v>0</v>
      </c>
      <c r="D209" s="24">
        <f t="shared" si="16"/>
        <v>0</v>
      </c>
      <c r="E209" s="24">
        <f t="shared" si="16"/>
        <v>0</v>
      </c>
      <c r="F209" s="24">
        <f t="shared" si="16"/>
        <v>0</v>
      </c>
      <c r="G209" s="24">
        <f t="shared" si="16"/>
        <v>0</v>
      </c>
      <c r="H209" s="24">
        <f t="shared" si="16"/>
        <v>0</v>
      </c>
      <c r="I209" s="24">
        <f t="shared" si="16"/>
        <v>0</v>
      </c>
      <c r="J209" s="24">
        <f t="shared" si="16"/>
        <v>0</v>
      </c>
      <c r="K209" s="24">
        <f t="shared" si="16"/>
        <v>0</v>
      </c>
      <c r="L209" s="24">
        <f t="shared" si="16"/>
        <v>0</v>
      </c>
      <c r="M209" s="24">
        <f t="shared" si="16"/>
        <v>0</v>
      </c>
      <c r="N209" s="25">
        <f t="shared" si="16"/>
        <v>0</v>
      </c>
    </row>
    <row r="210" spans="1:14" s="20" customFormat="1" ht="13" outlineLevel="1" x14ac:dyDescent="0.3"/>
    <row r="211" spans="1:14" s="20" customFormat="1" ht="13" outlineLevel="1" x14ac:dyDescent="0.3">
      <c r="A211" s="18" t="s">
        <v>44</v>
      </c>
    </row>
    <row r="212" spans="1:14" s="20" customFormat="1" ht="13" outlineLevel="1" x14ac:dyDescent="0.3">
      <c r="A212" s="20" t="s">
        <v>52</v>
      </c>
      <c r="B212" s="21">
        <f>SUMIFS(Transactions!$D:$D,Transactions!G:G,A212,Transactions!A:A,"&lt;=01/31/2016",Transactions!A:A,"&gt;=01/01/2016")</f>
        <v>0</v>
      </c>
      <c r="C212" s="21">
        <f>SUMIFS(Transactions!$D:$D,Transactions!$G:$G,$A212,Transactions!$A:$A,"&lt;=02/28/2016",Transactions!$A:$A,"&gt;=02/01/2016")</f>
        <v>0</v>
      </c>
      <c r="D212" s="21">
        <f>SUMIFS(Transactions!$D:$D,Transactions!$G:$G,$A212,Transactions!$A:$A,"&lt;=03/31/2016",Transactions!$A:$A,"&gt;=03/01/2016")</f>
        <v>0</v>
      </c>
      <c r="E212" s="21">
        <f>SUMIFS(Transactions!$D:$D,Transactions!$G:$G,$A212,Transactions!$A:$A,"&lt;=04/30/2016",Transactions!$A:$A,"&gt;=04/01/2016")</f>
        <v>0</v>
      </c>
      <c r="F212" s="21">
        <f>SUMIFS(Transactions!$D:$D,Transactions!$G:$G,$A212,Transactions!$A:$A,"&lt;=05/31/2016",Transactions!$A:$A,"&gt;=05/01/2016")</f>
        <v>0</v>
      </c>
      <c r="G212" s="21">
        <f>SUMIFS(Transactions!$D:$D,Transactions!$G:$G,$A212,Transactions!$A:$A,"&lt;=06/30/2016",Transactions!$A:$A,"&gt;=06/01/2016")</f>
        <v>0</v>
      </c>
      <c r="H212" s="21">
        <f>SUMIFS(Transactions!$D:$D,Transactions!$G:$G,$A212,Transactions!$A:$A,"&lt;=07/31/2016",Transactions!$A:$A,"&gt;=07/01/2016")</f>
        <v>0</v>
      </c>
      <c r="I212" s="21">
        <f>SUMIFS(Transactions!$D:$D,Transactions!$G:$G,$A212,Transactions!$A:$A,"&lt;=08/31/2016",Transactions!$A:$A,"&gt;=08/01/2016")</f>
        <v>0</v>
      </c>
      <c r="J212" s="21">
        <f>SUMIFS(Transactions!$D:$D,Transactions!$G:$G,$A212,Transactions!$A:$A,"&lt;=09/30/2016",Transactions!$A:$A,"&gt;=09/01/2016")</f>
        <v>0</v>
      </c>
      <c r="K212" s="21">
        <f>SUMIFS(Transactions!$D:$D,Transactions!$G:$G,$A212,Transactions!$A:$A,"&lt;=10/31/2016",Transactions!$A:$A,"&gt;=10/01/2016")</f>
        <v>0</v>
      </c>
      <c r="L212" s="21">
        <f>SUMIFS(Transactions!$D:$D,Transactions!$G:$G,$A212,Transactions!$A:$A,"&lt;=11/30/2016",Transactions!$A:$A,"&gt;=11/01/2016")</f>
        <v>0</v>
      </c>
      <c r="M212" s="21">
        <f>SUMIFS(Transactions!$D:$D,Transactions!$G:$G,$A212,Transactions!$A:$A,"&lt;=12/31/2016",Transactions!$A:$A,"&gt;=12/01/2016")</f>
        <v>0</v>
      </c>
      <c r="N212" s="22">
        <f>SUM(B212:M212)</f>
        <v>0</v>
      </c>
    </row>
    <row r="213" spans="1:14" s="20" customFormat="1" ht="13" outlineLevel="1" x14ac:dyDescent="0.3">
      <c r="A213" s="20" t="s">
        <v>8</v>
      </c>
      <c r="B213" s="21">
        <f>SUMIFS(Transactions!$D:$D,Transactions!G:G,A213,Transactions!A:A,"&lt;=01/31/2016",Transactions!A:A,"&gt;=01/01/2016")</f>
        <v>0</v>
      </c>
      <c r="C213" s="21">
        <f>SUMIFS(Transactions!$D:$D,Transactions!$G:$G,$A213,Transactions!$A:$A,"&lt;=02/28/2016",Transactions!$A:$A,"&gt;=02/01/2016")</f>
        <v>0</v>
      </c>
      <c r="D213" s="21">
        <f>SUMIFS(Transactions!$D:$D,Transactions!$G:$G,$A213,Transactions!$A:$A,"&lt;=03/31/2016",Transactions!$A:$A,"&gt;=03/01/2016")</f>
        <v>0</v>
      </c>
      <c r="E213" s="21">
        <f>SUMIFS(Transactions!$D:$D,Transactions!$G:$G,$A213,Transactions!$A:$A,"&lt;=04/30/2016",Transactions!$A:$A,"&gt;=04/01/2016")</f>
        <v>0</v>
      </c>
      <c r="F213" s="21">
        <f>SUMIFS(Transactions!$D:$D,Transactions!$G:$G,$A213,Transactions!$A:$A,"&lt;=05/31/2016",Transactions!$A:$A,"&gt;=05/01/2016")</f>
        <v>0</v>
      </c>
      <c r="G213" s="21">
        <f>SUMIFS(Transactions!$D:$D,Transactions!$G:$G,$A213,Transactions!$A:$A,"&lt;=06/30/2016",Transactions!$A:$A,"&gt;=06/01/2016")</f>
        <v>0</v>
      </c>
      <c r="H213" s="21">
        <f>SUMIFS(Transactions!$D:$D,Transactions!$G:$G,$A213,Transactions!$A:$A,"&lt;=07/31/2016",Transactions!$A:$A,"&gt;=07/01/2016")</f>
        <v>0</v>
      </c>
      <c r="I213" s="21">
        <f>SUMIFS(Transactions!$D:$D,Transactions!$G:$G,$A213,Transactions!$A:$A,"&lt;=08/31/2016",Transactions!$A:$A,"&gt;=08/01/2016")</f>
        <v>0</v>
      </c>
      <c r="J213" s="21">
        <f>SUMIFS(Transactions!$D:$D,Transactions!$G:$G,$A213,Transactions!$A:$A,"&lt;=09/30/2016",Transactions!$A:$A,"&gt;=09/01/2016")</f>
        <v>0</v>
      </c>
      <c r="K213" s="21">
        <f>SUMIFS(Transactions!$D:$D,Transactions!$G:$G,$A213,Transactions!$A:$A,"&lt;=10/31/2016",Transactions!$A:$A,"&gt;=10/01/2016")</f>
        <v>0</v>
      </c>
      <c r="L213" s="21">
        <f>SUMIFS(Transactions!$D:$D,Transactions!$G:$G,$A213,Transactions!$A:$A,"&lt;=11/30/2016",Transactions!$A:$A,"&gt;=11/01/2016")</f>
        <v>0</v>
      </c>
      <c r="M213" s="21">
        <f>SUMIFS(Transactions!$D:$D,Transactions!$G:$G,$A213,Transactions!$A:$A,"&lt;=12/31/2016",Transactions!$A:$A,"&gt;=12/01/2016")</f>
        <v>0</v>
      </c>
      <c r="N213" s="22">
        <f>SUM(B213:M213)</f>
        <v>0</v>
      </c>
    </row>
    <row r="214" spans="1:14" s="20" customFormat="1" ht="13" outlineLevel="1" x14ac:dyDescent="0.3">
      <c r="A214" s="20" t="s">
        <v>14</v>
      </c>
      <c r="B214" s="21">
        <f>SUMIFS(Transactions!$D:$D,Transactions!G:G,A214,Transactions!A:A,"&lt;=01/31/2016",Transactions!A:A,"&gt;=01/01/2016")</f>
        <v>0</v>
      </c>
      <c r="C214" s="21">
        <f>SUMIFS(Transactions!$D:$D,Transactions!$G:$G,$A214,Transactions!$A:$A,"&lt;=02/28/2016",Transactions!$A:$A,"&gt;=02/01/2016")</f>
        <v>0</v>
      </c>
      <c r="D214" s="21">
        <f>SUMIFS(Transactions!$D:$D,Transactions!$G:$G,$A214,Transactions!$A:$A,"&lt;=03/31/2016",Transactions!$A:$A,"&gt;=03/01/2016")</f>
        <v>0</v>
      </c>
      <c r="E214" s="21">
        <f>SUMIFS(Transactions!$D:$D,Transactions!$G:$G,$A214,Transactions!$A:$A,"&lt;=04/30/2016",Transactions!$A:$A,"&gt;=04/01/2016")</f>
        <v>0</v>
      </c>
      <c r="F214" s="21">
        <f>SUMIFS(Transactions!$D:$D,Transactions!$G:$G,$A214,Transactions!$A:$A,"&lt;=05/31/2016",Transactions!$A:$A,"&gt;=05/01/2016")</f>
        <v>0</v>
      </c>
      <c r="G214" s="21">
        <f>SUMIFS(Transactions!$D:$D,Transactions!$G:$G,$A214,Transactions!$A:$A,"&lt;=06/30/2016",Transactions!$A:$A,"&gt;=06/01/2016")</f>
        <v>0</v>
      </c>
      <c r="H214" s="21">
        <f>SUMIFS(Transactions!$D:$D,Transactions!$G:$G,$A214,Transactions!$A:$A,"&lt;=07/31/2016",Transactions!$A:$A,"&gt;=07/01/2016")</f>
        <v>0</v>
      </c>
      <c r="I214" s="21">
        <f>SUMIFS(Transactions!$D:$D,Transactions!$G:$G,$A214,Transactions!$A:$A,"&lt;=08/31/2016",Transactions!$A:$A,"&gt;=08/01/2016")</f>
        <v>0</v>
      </c>
      <c r="J214" s="21">
        <f>SUMIFS(Transactions!$D:$D,Transactions!$G:$G,$A214,Transactions!$A:$A,"&lt;=09/30/2016",Transactions!$A:$A,"&gt;=09/01/2016")</f>
        <v>0</v>
      </c>
      <c r="K214" s="21">
        <f>SUMIFS(Transactions!$D:$D,Transactions!$G:$G,$A214,Transactions!$A:$A,"&lt;=10/31/2016",Transactions!$A:$A,"&gt;=10/01/2016")</f>
        <v>0</v>
      </c>
      <c r="L214" s="21">
        <f>SUMIFS(Transactions!$D:$D,Transactions!$G:$G,$A214,Transactions!$A:$A,"&lt;=11/30/2016",Transactions!$A:$A,"&gt;=11/01/2016")</f>
        <v>0</v>
      </c>
      <c r="M214" s="21">
        <f>SUMIFS(Transactions!$D:$D,Transactions!$G:$G,$A214,Transactions!$A:$A,"&lt;=12/31/2016",Transactions!$A:$A,"&gt;=12/01/2016")</f>
        <v>0</v>
      </c>
      <c r="N214" s="22">
        <f>SUM(B214:M214)</f>
        <v>0</v>
      </c>
    </row>
    <row r="215" spans="1:14" s="20" customFormat="1" ht="13" outlineLevel="1" x14ac:dyDescent="0.3">
      <c r="A215" s="20" t="s">
        <v>15</v>
      </c>
      <c r="B215" s="21">
        <f>SUMIFS(Transactions!$D:$D,Transactions!G:G,A215,Transactions!A:A,"&lt;=01/31/2016",Transactions!A:A,"&gt;=01/01/2016")</f>
        <v>0</v>
      </c>
      <c r="C215" s="21">
        <f>SUMIFS(Transactions!$D:$D,Transactions!$G:$G,$A215,Transactions!$A:$A,"&lt;=02/28/2016",Transactions!$A:$A,"&gt;=02/01/2016")</f>
        <v>0</v>
      </c>
      <c r="D215" s="21">
        <f>SUMIFS(Transactions!$D:$D,Transactions!$G:$G,$A215,Transactions!$A:$A,"&lt;=03/31/2016",Transactions!$A:$A,"&gt;=03/01/2016")</f>
        <v>0</v>
      </c>
      <c r="E215" s="21">
        <f>SUMIFS(Transactions!$D:$D,Transactions!$G:$G,$A215,Transactions!$A:$A,"&lt;=04/30/2016",Transactions!$A:$A,"&gt;=04/01/2016")</f>
        <v>0</v>
      </c>
      <c r="F215" s="21">
        <f>SUMIFS(Transactions!$D:$D,Transactions!$G:$G,$A215,Transactions!$A:$A,"&lt;=05/31/2016",Transactions!$A:$A,"&gt;=05/01/2016")</f>
        <v>0</v>
      </c>
      <c r="G215" s="21">
        <f>SUMIFS(Transactions!$D:$D,Transactions!$G:$G,$A215,Transactions!$A:$A,"&lt;=06/30/2016",Transactions!$A:$A,"&gt;=06/01/2016")</f>
        <v>0</v>
      </c>
      <c r="H215" s="21">
        <f>SUMIFS(Transactions!$D:$D,Transactions!$G:$G,$A215,Transactions!$A:$A,"&lt;=07/31/2016",Transactions!$A:$A,"&gt;=07/01/2016")</f>
        <v>0</v>
      </c>
      <c r="I215" s="21">
        <f>SUMIFS(Transactions!$D:$D,Transactions!$G:$G,$A215,Transactions!$A:$A,"&lt;=08/31/2016",Transactions!$A:$A,"&gt;=08/01/2016")</f>
        <v>0</v>
      </c>
      <c r="J215" s="21">
        <f>SUMIFS(Transactions!$D:$D,Transactions!$G:$G,$A215,Transactions!$A:$A,"&lt;=09/30/2016",Transactions!$A:$A,"&gt;=09/01/2016")</f>
        <v>0</v>
      </c>
      <c r="K215" s="21">
        <f>SUMIFS(Transactions!$D:$D,Transactions!$G:$G,$A215,Transactions!$A:$A,"&lt;=10/31/2016",Transactions!$A:$A,"&gt;=10/01/2016")</f>
        <v>0</v>
      </c>
      <c r="L215" s="21">
        <f>SUMIFS(Transactions!$D:$D,Transactions!$G:$G,$A215,Transactions!$A:$A,"&lt;=11/30/2016",Transactions!$A:$A,"&gt;=11/01/2016")</f>
        <v>0</v>
      </c>
      <c r="M215" s="21">
        <f>SUMIFS(Transactions!$D:$D,Transactions!$G:$G,$A215,Transactions!$A:$A,"&lt;=12/31/2016",Transactions!$A:$A,"&gt;=12/01/2016")</f>
        <v>0</v>
      </c>
      <c r="N215" s="22">
        <f t="shared" ref="N215:N222" si="17">SUM(B215:M215)</f>
        <v>0</v>
      </c>
    </row>
    <row r="216" spans="1:14" s="20" customFormat="1" ht="13" outlineLevel="1" x14ac:dyDescent="0.3">
      <c r="A216" s="20" t="s">
        <v>7</v>
      </c>
      <c r="B216" s="21">
        <f>SUMIFS(Transactions!$D:$D,Transactions!G:G,A216,Transactions!A:A,"&lt;=01/31/2016",Transactions!A:A,"&gt;=01/01/2016")</f>
        <v>0</v>
      </c>
      <c r="C216" s="21">
        <f>SUMIFS(Transactions!$D:$D,Transactions!$G:$G,$A216,Transactions!$A:$A,"&lt;=02/28/2016",Transactions!$A:$A,"&gt;=02/01/2016")</f>
        <v>0</v>
      </c>
      <c r="D216" s="21">
        <f>SUMIFS(Transactions!$D:$D,Transactions!$G:$G,$A216,Transactions!$A:$A,"&lt;=03/31/2016",Transactions!$A:$A,"&gt;=03/01/2016")</f>
        <v>0</v>
      </c>
      <c r="E216" s="21">
        <f>SUMIFS(Transactions!$D:$D,Transactions!$G:$G,$A216,Transactions!$A:$A,"&lt;=04/30/2016",Transactions!$A:$A,"&gt;=04/01/2016")</f>
        <v>0</v>
      </c>
      <c r="F216" s="21">
        <f>SUMIFS(Transactions!$D:$D,Transactions!$G:$G,$A216,Transactions!$A:$A,"&lt;=05/31/2016",Transactions!$A:$A,"&gt;=05/01/2016")</f>
        <v>0</v>
      </c>
      <c r="G216" s="21">
        <f>SUMIFS(Transactions!$D:$D,Transactions!$G:$G,$A216,Transactions!$A:$A,"&lt;=06/30/2016",Transactions!$A:$A,"&gt;=06/01/2016")</f>
        <v>0</v>
      </c>
      <c r="H216" s="21">
        <f>SUMIFS(Transactions!$D:$D,Transactions!$G:$G,$A216,Transactions!$A:$A,"&lt;=07/31/2016",Transactions!$A:$A,"&gt;=07/01/2016")</f>
        <v>0</v>
      </c>
      <c r="I216" s="21">
        <f>SUMIFS(Transactions!$D:$D,Transactions!$G:$G,$A216,Transactions!$A:$A,"&lt;=08/31/2016",Transactions!$A:$A,"&gt;=08/01/2016")</f>
        <v>0</v>
      </c>
      <c r="J216" s="21">
        <f>SUMIFS(Transactions!$D:$D,Transactions!$G:$G,$A216,Transactions!$A:$A,"&lt;=09/30/2016",Transactions!$A:$A,"&gt;=09/01/2016")</f>
        <v>0</v>
      </c>
      <c r="K216" s="21">
        <f>SUMIFS(Transactions!$D:$D,Transactions!$G:$G,$A216,Transactions!$A:$A,"&lt;=10/31/2016",Transactions!$A:$A,"&gt;=10/01/2016")</f>
        <v>0</v>
      </c>
      <c r="L216" s="21">
        <f>SUMIFS(Transactions!$D:$D,Transactions!$G:$G,$A216,Transactions!$A:$A,"&lt;=11/30/2016",Transactions!$A:$A,"&gt;=11/01/2016")</f>
        <v>0</v>
      </c>
      <c r="M216" s="21">
        <f>SUMIFS(Transactions!$D:$D,Transactions!$G:$G,$A216,Transactions!$A:$A,"&lt;=12/31/2016",Transactions!$A:$A,"&gt;=12/01/2016")</f>
        <v>0</v>
      </c>
      <c r="N216" s="22">
        <f t="shared" si="17"/>
        <v>0</v>
      </c>
    </row>
    <row r="217" spans="1:14" s="20" customFormat="1" ht="13" outlineLevel="1" x14ac:dyDescent="0.3">
      <c r="A217" s="20" t="s">
        <v>9</v>
      </c>
      <c r="B217" s="21">
        <f>SUMIFS(Transactions!$D:$D,Transactions!G:G,A217,Transactions!A:A,"&lt;=01/31/2016",Transactions!A:A,"&gt;=01/01/2016")</f>
        <v>0</v>
      </c>
      <c r="C217" s="21">
        <f>SUMIFS(Transactions!$D:$D,Transactions!$G:$G,$A217,Transactions!$A:$A,"&lt;=02/28/2016",Transactions!$A:$A,"&gt;=02/01/2016")</f>
        <v>0</v>
      </c>
      <c r="D217" s="21">
        <f>SUMIFS(Transactions!$D:$D,Transactions!$G:$G,$A217,Transactions!$A:$A,"&lt;=03/31/2016",Transactions!$A:$A,"&gt;=03/01/2016")</f>
        <v>0</v>
      </c>
      <c r="E217" s="21">
        <f>SUMIFS(Transactions!$D:$D,Transactions!$G:$G,$A217,Transactions!$A:$A,"&lt;=04/30/2016",Transactions!$A:$A,"&gt;=04/01/2016")</f>
        <v>0</v>
      </c>
      <c r="F217" s="21">
        <f>SUMIFS(Transactions!$D:$D,Transactions!$G:$G,$A217,Transactions!$A:$A,"&lt;=05/31/2016",Transactions!$A:$A,"&gt;=05/01/2016")</f>
        <v>0</v>
      </c>
      <c r="G217" s="21">
        <f>SUMIFS(Transactions!$D:$D,Transactions!$G:$G,$A217,Transactions!$A:$A,"&lt;=06/30/2016",Transactions!$A:$A,"&gt;=06/01/2016")</f>
        <v>0</v>
      </c>
      <c r="H217" s="21">
        <f>SUMIFS(Transactions!$D:$D,Transactions!$G:$G,$A217,Transactions!$A:$A,"&lt;=07/31/2016",Transactions!$A:$A,"&gt;=07/01/2016")</f>
        <v>0</v>
      </c>
      <c r="I217" s="21">
        <f>SUMIFS(Transactions!$D:$D,Transactions!$G:$G,$A217,Transactions!$A:$A,"&lt;=08/31/2016",Transactions!$A:$A,"&gt;=08/01/2016")</f>
        <v>0</v>
      </c>
      <c r="J217" s="21">
        <f>SUMIFS(Transactions!$D:$D,Transactions!$G:$G,$A217,Transactions!$A:$A,"&lt;=09/30/2016",Transactions!$A:$A,"&gt;=09/01/2016")</f>
        <v>0</v>
      </c>
      <c r="K217" s="21">
        <f>SUMIFS(Transactions!$D:$D,Transactions!$G:$G,$A217,Transactions!$A:$A,"&lt;=10/31/2016",Transactions!$A:$A,"&gt;=10/01/2016")</f>
        <v>0</v>
      </c>
      <c r="L217" s="21">
        <f>SUMIFS(Transactions!$D:$D,Transactions!$G:$G,$A217,Transactions!$A:$A,"&lt;=11/30/2016",Transactions!$A:$A,"&gt;=11/01/2016")</f>
        <v>0</v>
      </c>
      <c r="M217" s="21">
        <f>SUMIFS(Transactions!$D:$D,Transactions!$G:$G,$A217,Transactions!$A:$A,"&lt;=12/31/2016",Transactions!$A:$A,"&gt;=12/01/2016")</f>
        <v>0</v>
      </c>
      <c r="N217" s="22">
        <f t="shared" si="17"/>
        <v>0</v>
      </c>
    </row>
    <row r="218" spans="1:14" s="20" customFormat="1" ht="13" outlineLevel="1" x14ac:dyDescent="0.3">
      <c r="A218" s="20" t="s">
        <v>16</v>
      </c>
      <c r="B218" s="21">
        <f>SUMIFS(Transactions!$D:$D,Transactions!G:G,A218,Transactions!A:A,"&lt;=01/31/2016",Transactions!A:A,"&gt;=01/01/2016")</f>
        <v>0</v>
      </c>
      <c r="C218" s="21">
        <f>SUMIFS(Transactions!$D:$D,Transactions!$G:$G,$A218,Transactions!$A:$A,"&lt;=02/28/2016",Transactions!$A:$A,"&gt;=02/01/2016")</f>
        <v>0</v>
      </c>
      <c r="D218" s="21">
        <f>SUMIFS(Transactions!$D:$D,Transactions!$G:$G,$A218,Transactions!$A:$A,"&lt;=03/31/2016",Transactions!$A:$A,"&gt;=03/01/2016")</f>
        <v>0</v>
      </c>
      <c r="E218" s="21">
        <f>SUMIFS(Transactions!$D:$D,Transactions!$G:$G,$A218,Transactions!$A:$A,"&lt;=04/30/2016",Transactions!$A:$A,"&gt;=04/01/2016")</f>
        <v>0</v>
      </c>
      <c r="F218" s="21">
        <f>SUMIFS(Transactions!$D:$D,Transactions!$G:$G,$A218,Transactions!$A:$A,"&lt;=05/31/2016",Transactions!$A:$A,"&gt;=05/01/2016")</f>
        <v>0</v>
      </c>
      <c r="G218" s="21">
        <f>SUMIFS(Transactions!$D:$D,Transactions!$G:$G,$A218,Transactions!$A:$A,"&lt;=06/30/2016",Transactions!$A:$A,"&gt;=06/01/2016")</f>
        <v>0</v>
      </c>
      <c r="H218" s="21">
        <f>SUMIFS(Transactions!$D:$D,Transactions!$G:$G,$A218,Transactions!$A:$A,"&lt;=07/31/2016",Transactions!$A:$A,"&gt;=07/01/2016")</f>
        <v>0</v>
      </c>
      <c r="I218" s="21">
        <f>SUMIFS(Transactions!$D:$D,Transactions!$G:$G,$A218,Transactions!$A:$A,"&lt;=08/31/2016",Transactions!$A:$A,"&gt;=08/01/2016")</f>
        <v>0</v>
      </c>
      <c r="J218" s="21">
        <f>SUMIFS(Transactions!$D:$D,Transactions!$G:$G,$A218,Transactions!$A:$A,"&lt;=09/30/2016",Transactions!$A:$A,"&gt;=09/01/2016")</f>
        <v>0</v>
      </c>
      <c r="K218" s="21">
        <f>SUMIFS(Transactions!$D:$D,Transactions!$G:$G,$A218,Transactions!$A:$A,"&lt;=10/31/2016",Transactions!$A:$A,"&gt;=10/01/2016")</f>
        <v>0</v>
      </c>
      <c r="L218" s="21">
        <f>SUMIFS(Transactions!$D:$D,Transactions!$G:$G,$A218,Transactions!$A:$A,"&lt;=11/30/2016",Transactions!$A:$A,"&gt;=11/01/2016")</f>
        <v>0</v>
      </c>
      <c r="M218" s="21">
        <f>SUMIFS(Transactions!$D:$D,Transactions!$G:$G,$A218,Transactions!$A:$A,"&lt;=12/31/2016",Transactions!$A:$A,"&gt;=12/01/2016")</f>
        <v>0</v>
      </c>
      <c r="N218" s="22">
        <f t="shared" si="17"/>
        <v>0</v>
      </c>
    </row>
    <row r="219" spans="1:14" s="20" customFormat="1" ht="13" outlineLevel="1" x14ac:dyDescent="0.3">
      <c r="A219" s="20" t="s">
        <v>75</v>
      </c>
      <c r="B219" s="21">
        <f>SUMIFS(Transactions!$D:$D,Transactions!G:G,A219,Transactions!A:A,"&lt;=01/31/2016",Transactions!A:A,"&gt;=01/01/2016")</f>
        <v>0</v>
      </c>
      <c r="C219" s="21">
        <f>SUMIFS(Transactions!$D:$D,Transactions!$G:$G,$A219,Transactions!$A:$A,"&lt;=02/28/2016",Transactions!$A:$A,"&gt;=02/01/2016")</f>
        <v>0</v>
      </c>
      <c r="D219" s="21">
        <f>SUMIFS(Transactions!$D:$D,Transactions!$G:$G,$A219,Transactions!$A:$A,"&lt;=03/31/2016",Transactions!$A:$A,"&gt;=03/01/2016")</f>
        <v>0</v>
      </c>
      <c r="E219" s="21">
        <f>SUMIFS(Transactions!$D:$D,Transactions!$G:$G,$A219,Transactions!$A:$A,"&lt;=04/30/2016",Transactions!$A:$A,"&gt;=04/01/2016")</f>
        <v>0</v>
      </c>
      <c r="F219" s="21">
        <f>SUMIFS(Transactions!$D:$D,Transactions!$G:$G,$A219,Transactions!$A:$A,"&lt;=05/31/2016",Transactions!$A:$A,"&gt;=05/01/2016")</f>
        <v>0</v>
      </c>
      <c r="G219" s="21">
        <f>SUMIFS(Transactions!$D:$D,Transactions!$G:$G,$A219,Transactions!$A:$A,"&lt;=06/30/2016",Transactions!$A:$A,"&gt;=06/01/2016")</f>
        <v>0</v>
      </c>
      <c r="H219" s="21">
        <f>SUMIFS(Transactions!$D:$D,Transactions!$G:$G,$A219,Transactions!$A:$A,"&lt;=07/31/2016",Transactions!$A:$A,"&gt;=07/01/2016")</f>
        <v>0</v>
      </c>
      <c r="I219" s="21">
        <f>SUMIFS(Transactions!$D:$D,Transactions!$G:$G,$A219,Transactions!$A:$A,"&lt;=08/31/2016",Transactions!$A:$A,"&gt;=08/01/2016")</f>
        <v>0</v>
      </c>
      <c r="J219" s="21">
        <f>SUMIFS(Transactions!$D:$D,Transactions!$G:$G,$A219,Transactions!$A:$A,"&lt;=09/30/2016",Transactions!$A:$A,"&gt;=09/01/2016")</f>
        <v>0</v>
      </c>
      <c r="K219" s="21">
        <f>SUMIFS(Transactions!$D:$D,Transactions!$G:$G,$A219,Transactions!$A:$A,"&lt;=10/31/2016",Transactions!$A:$A,"&gt;=10/01/2016")</f>
        <v>0</v>
      </c>
      <c r="L219" s="21">
        <f>SUMIFS(Transactions!$D:$D,Transactions!$G:$G,$A219,Transactions!$A:$A,"&lt;=11/30/2016",Transactions!$A:$A,"&gt;=11/01/2016")</f>
        <v>0</v>
      </c>
      <c r="M219" s="21">
        <f>SUMIFS(Transactions!$D:$D,Transactions!$G:$G,$A219,Transactions!$A:$A,"&lt;=12/31/2016",Transactions!$A:$A,"&gt;=12/01/2016")</f>
        <v>0</v>
      </c>
      <c r="N219" s="22">
        <f t="shared" si="17"/>
        <v>0</v>
      </c>
    </row>
    <row r="220" spans="1:14" s="20" customFormat="1" ht="13" outlineLevel="1" x14ac:dyDescent="0.3">
      <c r="A220" s="20" t="s">
        <v>17</v>
      </c>
      <c r="B220" s="21">
        <f>SUMIFS(Transactions!$D:$D,Transactions!G:G,A220,Transactions!A:A,"&lt;=01/31/2016",Transactions!A:A,"&gt;=01/01/2016")</f>
        <v>0</v>
      </c>
      <c r="C220" s="21">
        <f>SUMIFS(Transactions!$D:$D,Transactions!$G:$G,$A220,Transactions!$A:$A,"&lt;=02/28/2016",Transactions!$A:$A,"&gt;=02/01/2016")</f>
        <v>0</v>
      </c>
      <c r="D220" s="21">
        <f>SUMIFS(Transactions!$D:$D,Transactions!$G:$G,$A220,Transactions!$A:$A,"&lt;=03/31/2016",Transactions!$A:$A,"&gt;=03/01/2016")</f>
        <v>0</v>
      </c>
      <c r="E220" s="21">
        <f>SUMIFS(Transactions!$D:$D,Transactions!$G:$G,$A220,Transactions!$A:$A,"&lt;=04/30/2016",Transactions!$A:$A,"&gt;=04/01/2016")</f>
        <v>0</v>
      </c>
      <c r="F220" s="21">
        <f>SUMIFS(Transactions!$D:$D,Transactions!$G:$G,$A220,Transactions!$A:$A,"&lt;=05/31/2016",Transactions!$A:$A,"&gt;=05/01/2016")</f>
        <v>0</v>
      </c>
      <c r="G220" s="21">
        <f>SUMIFS(Transactions!$D:$D,Transactions!$G:$G,$A220,Transactions!$A:$A,"&lt;=06/30/2016",Transactions!$A:$A,"&gt;=06/01/2016")</f>
        <v>0</v>
      </c>
      <c r="H220" s="21">
        <f>SUMIFS(Transactions!$D:$D,Transactions!$G:$G,$A220,Transactions!$A:$A,"&lt;=07/31/2016",Transactions!$A:$A,"&gt;=07/01/2016")</f>
        <v>0</v>
      </c>
      <c r="I220" s="21">
        <f>SUMIFS(Transactions!$D:$D,Transactions!$G:$G,$A220,Transactions!$A:$A,"&lt;=08/31/2016",Transactions!$A:$A,"&gt;=08/01/2016")</f>
        <v>0</v>
      </c>
      <c r="J220" s="21">
        <f>SUMIFS(Transactions!$D:$D,Transactions!$G:$G,$A220,Transactions!$A:$A,"&lt;=09/30/2016",Transactions!$A:$A,"&gt;=09/01/2016")</f>
        <v>0</v>
      </c>
      <c r="K220" s="21">
        <f>SUMIFS(Transactions!$D:$D,Transactions!$G:$G,$A220,Transactions!$A:$A,"&lt;=10/31/2016",Transactions!$A:$A,"&gt;=10/01/2016")</f>
        <v>0</v>
      </c>
      <c r="L220" s="21">
        <f>SUMIFS(Transactions!$D:$D,Transactions!$G:$G,$A220,Transactions!$A:$A,"&lt;=11/30/2016",Transactions!$A:$A,"&gt;=11/01/2016")</f>
        <v>0</v>
      </c>
      <c r="M220" s="21">
        <f>SUMIFS(Transactions!$D:$D,Transactions!$G:$G,$A220,Transactions!$A:$A,"&lt;=12/31/2016",Transactions!$A:$A,"&gt;=12/01/2016")</f>
        <v>0</v>
      </c>
      <c r="N220" s="22">
        <f t="shared" si="17"/>
        <v>0</v>
      </c>
    </row>
    <row r="221" spans="1:14" s="20" customFormat="1" ht="13" outlineLevel="1" x14ac:dyDescent="0.3">
      <c r="A221" s="20" t="s">
        <v>18</v>
      </c>
      <c r="B221" s="21">
        <f>SUMIFS(Transactions!$D:$D,Transactions!G:G,A221,Transactions!A:A,"&lt;=01/31/2016",Transactions!A:A,"&gt;=01/01/2016")</f>
        <v>0</v>
      </c>
      <c r="C221" s="21">
        <f>SUMIFS(Transactions!$D:$D,Transactions!$G:$G,$A221,Transactions!$A:$A,"&lt;=02/28/2016",Transactions!$A:$A,"&gt;=02/01/2016")</f>
        <v>0</v>
      </c>
      <c r="D221" s="21">
        <f>SUMIFS(Transactions!$D:$D,Transactions!$G:$G,$A221,Transactions!$A:$A,"&lt;=03/31/2016",Transactions!$A:$A,"&gt;=03/01/2016")</f>
        <v>0</v>
      </c>
      <c r="E221" s="21">
        <f>SUMIFS(Transactions!$D:$D,Transactions!$G:$G,$A221,Transactions!$A:$A,"&lt;=04/30/2016",Transactions!$A:$A,"&gt;=04/01/2016")</f>
        <v>0</v>
      </c>
      <c r="F221" s="21">
        <f>SUMIFS(Transactions!$D:$D,Transactions!$G:$G,$A221,Transactions!$A:$A,"&lt;=05/31/2016",Transactions!$A:$A,"&gt;=05/01/2016")</f>
        <v>0</v>
      </c>
      <c r="G221" s="21">
        <f>SUMIFS(Transactions!$D:$D,Transactions!$G:$G,$A221,Transactions!$A:$A,"&lt;=06/30/2016",Transactions!$A:$A,"&gt;=06/01/2016")</f>
        <v>0</v>
      </c>
      <c r="H221" s="21">
        <f>SUMIFS(Transactions!$D:$D,Transactions!$G:$G,$A221,Transactions!$A:$A,"&lt;=07/31/2016",Transactions!$A:$A,"&gt;=07/01/2016")</f>
        <v>0</v>
      </c>
      <c r="I221" s="21">
        <f>SUMIFS(Transactions!$D:$D,Transactions!$G:$G,$A221,Transactions!$A:$A,"&lt;=08/31/2016",Transactions!$A:$A,"&gt;=08/01/2016")</f>
        <v>0</v>
      </c>
      <c r="J221" s="21">
        <f>SUMIFS(Transactions!$D:$D,Transactions!$G:$G,$A221,Transactions!$A:$A,"&lt;=09/30/2016",Transactions!$A:$A,"&gt;=09/01/2016")</f>
        <v>0</v>
      </c>
      <c r="K221" s="21">
        <f>SUMIFS(Transactions!$D:$D,Transactions!$G:$G,$A221,Transactions!$A:$A,"&lt;=10/31/2016",Transactions!$A:$A,"&gt;=10/01/2016")</f>
        <v>0</v>
      </c>
      <c r="L221" s="21">
        <f>SUMIFS(Transactions!$D:$D,Transactions!$G:$G,$A221,Transactions!$A:$A,"&lt;=11/30/2016",Transactions!$A:$A,"&gt;=11/01/2016")</f>
        <v>0</v>
      </c>
      <c r="M221" s="21">
        <f>SUMIFS(Transactions!$D:$D,Transactions!$G:$G,$A221,Transactions!$A:$A,"&lt;=12/31/2016",Transactions!$A:$A,"&gt;=12/01/2016")</f>
        <v>0</v>
      </c>
      <c r="N221" s="22">
        <f t="shared" si="17"/>
        <v>0</v>
      </c>
    </row>
    <row r="222" spans="1:14" s="20" customFormat="1" ht="13" outlineLevel="1" x14ac:dyDescent="0.3">
      <c r="A222" s="20" t="s">
        <v>19</v>
      </c>
      <c r="B222" s="21">
        <f>SUMIFS(Transactions!$D:$D,Transactions!G:G,A222,Transactions!A:A,"&lt;=01/31/2016",Transactions!A:A,"&gt;=01/01/2016")</f>
        <v>0</v>
      </c>
      <c r="C222" s="21">
        <f>SUMIFS(Transactions!$D:$D,Transactions!$G:$G,$A222,Transactions!$A:$A,"&lt;=02/28/2016",Transactions!$A:$A,"&gt;=02/01/2016")</f>
        <v>0</v>
      </c>
      <c r="D222" s="21">
        <f>SUMIFS(Transactions!$D:$D,Transactions!$G:$G,$A222,Transactions!$A:$A,"&lt;=03/31/2016",Transactions!$A:$A,"&gt;=03/01/2016")</f>
        <v>0</v>
      </c>
      <c r="E222" s="21">
        <f>SUMIFS(Transactions!$D:$D,Transactions!$G:$G,$A222,Transactions!$A:$A,"&lt;=04/30/2016",Transactions!$A:$A,"&gt;=04/01/2016")</f>
        <v>0</v>
      </c>
      <c r="F222" s="21">
        <f>SUMIFS(Transactions!$D:$D,Transactions!$G:$G,$A222,Transactions!$A:$A,"&lt;=05/31/2016",Transactions!$A:$A,"&gt;=05/01/2016")</f>
        <v>0</v>
      </c>
      <c r="G222" s="21">
        <f>SUMIFS(Transactions!$D:$D,Transactions!$G:$G,$A222,Transactions!$A:$A,"&lt;=06/30/2016",Transactions!$A:$A,"&gt;=06/01/2016")</f>
        <v>0</v>
      </c>
      <c r="H222" s="21">
        <f>SUMIFS(Transactions!$D:$D,Transactions!$G:$G,$A222,Transactions!$A:$A,"&lt;=07/31/2016",Transactions!$A:$A,"&gt;=07/01/2016")</f>
        <v>0</v>
      </c>
      <c r="I222" s="21">
        <f>SUMIFS(Transactions!$D:$D,Transactions!$G:$G,$A222,Transactions!$A:$A,"&lt;=08/31/2016",Transactions!$A:$A,"&gt;=08/01/2016")</f>
        <v>0</v>
      </c>
      <c r="J222" s="21">
        <f>SUMIFS(Transactions!$D:$D,Transactions!$G:$G,$A222,Transactions!$A:$A,"&lt;=09/30/2016",Transactions!$A:$A,"&gt;=09/01/2016")</f>
        <v>0</v>
      </c>
      <c r="K222" s="21">
        <f>SUMIFS(Transactions!$D:$D,Transactions!$G:$G,$A222,Transactions!$A:$A,"&lt;=10/31/2016",Transactions!$A:$A,"&gt;=10/01/2016")</f>
        <v>0</v>
      </c>
      <c r="L222" s="21">
        <f>SUMIFS(Transactions!$D:$D,Transactions!$G:$G,$A222,Transactions!$A:$A,"&lt;=11/30/2016",Transactions!$A:$A,"&gt;=11/01/2016")</f>
        <v>0</v>
      </c>
      <c r="M222" s="21">
        <f>SUMIFS(Transactions!$D:$D,Transactions!$G:$G,$A222,Transactions!$A:$A,"&lt;=12/31/2016",Transactions!$A:$A,"&gt;=12/01/2016")</f>
        <v>0</v>
      </c>
      <c r="N222" s="22">
        <f t="shared" si="17"/>
        <v>0</v>
      </c>
    </row>
    <row r="223" spans="1:14" s="20" customFormat="1" ht="13" outlineLevel="1" x14ac:dyDescent="0.3">
      <c r="A223" s="20" t="s">
        <v>65</v>
      </c>
      <c r="B223" s="21">
        <f>SUMIFS(Transactions!$D:$D,Transactions!G:G,A223,Transactions!A:A,"&lt;=01/31/2016",Transactions!A:A,"&gt;=01/01/2016")</f>
        <v>0</v>
      </c>
      <c r="C223" s="21">
        <f>SUMIFS(Transactions!$D:$D,Transactions!$G:$G,$A223,Transactions!$A:$A,"&lt;=02/28/2016",Transactions!$A:$A,"&gt;=02/01/2016")</f>
        <v>0</v>
      </c>
      <c r="D223" s="21">
        <f>SUMIFS(Transactions!$D:$D,Transactions!$G:$G,$A223,Transactions!$A:$A,"&lt;=03/31/2016",Transactions!$A:$A,"&gt;=03/01/2016")</f>
        <v>0</v>
      </c>
      <c r="E223" s="21">
        <f>SUMIFS(Transactions!$D:$D,Transactions!$G:$G,$A223,Transactions!$A:$A,"&lt;=04/30/2016",Transactions!$A:$A,"&gt;=04/01/2016")</f>
        <v>0</v>
      </c>
      <c r="F223" s="21">
        <f>SUMIFS(Transactions!$D:$D,Transactions!$G:$G,$A223,Transactions!$A:$A,"&lt;=05/31/2016",Transactions!$A:$A,"&gt;=05/01/2016")</f>
        <v>0</v>
      </c>
      <c r="G223" s="21">
        <f>SUMIFS(Transactions!$D:$D,Transactions!$G:$G,$A223,Transactions!$A:$A,"&lt;=06/30/2016",Transactions!$A:$A,"&gt;=06/01/2016")</f>
        <v>0</v>
      </c>
      <c r="H223" s="21">
        <f>SUMIFS(Transactions!$D:$D,Transactions!$G:$G,$A223,Transactions!$A:$A,"&lt;=07/31/2016",Transactions!$A:$A,"&gt;=07/01/2016")</f>
        <v>0</v>
      </c>
      <c r="I223" s="21">
        <f>SUMIFS(Transactions!$D:$D,Transactions!$G:$G,$A223,Transactions!$A:$A,"&lt;=08/31/2016",Transactions!$A:$A,"&gt;=08/01/2016")</f>
        <v>0</v>
      </c>
      <c r="J223" s="21">
        <f>SUMIFS(Transactions!$D:$D,Transactions!$G:$G,$A223,Transactions!$A:$A,"&lt;=09/30/2016",Transactions!$A:$A,"&gt;=09/01/2016")</f>
        <v>0</v>
      </c>
      <c r="K223" s="21">
        <f>SUMIFS(Transactions!$D:$D,Transactions!$G:$G,$A223,Transactions!$A:$A,"&lt;=10/31/2016",Transactions!$A:$A,"&gt;=10/01/2016")</f>
        <v>0</v>
      </c>
      <c r="L223" s="21">
        <f>SUMIFS(Transactions!$D:$D,Transactions!$G:$G,$A223,Transactions!$A:$A,"&lt;=11/30/2016",Transactions!$A:$A,"&gt;=11/01/2016")</f>
        <v>0</v>
      </c>
      <c r="M223" s="21">
        <f>SUMIFS(Transactions!$D:$D,Transactions!$G:$G,$A223,Transactions!$A:$A,"&lt;=12/31/2016",Transactions!$A:$A,"&gt;=12/01/2016")</f>
        <v>0</v>
      </c>
      <c r="N223" s="22">
        <f>SUM(B223:M223)</f>
        <v>0</v>
      </c>
    </row>
    <row r="224" spans="1:14" s="20" customFormat="1" ht="13" outlineLevel="1" x14ac:dyDescent="0.3">
      <c r="A224" s="20" t="s">
        <v>35</v>
      </c>
      <c r="B224" s="21">
        <f>SUMIFS(Transactions!$D:$D,Transactions!G:G,A224,Transactions!A:A,"&lt;=01/31/2016",Transactions!A:A,"&gt;=01/01/2016")</f>
        <v>0</v>
      </c>
      <c r="C224" s="21">
        <f>SUMIFS(Transactions!$D:$D,Transactions!$G:$G,$A224,Transactions!$A:$A,"&lt;=02/28/2016",Transactions!$A:$A,"&gt;=02/01/2016")</f>
        <v>0</v>
      </c>
      <c r="D224" s="21">
        <f>SUMIFS(Transactions!$D:$D,Transactions!$G:$G,$A224,Transactions!$A:$A,"&lt;=03/31/2016",Transactions!$A:$A,"&gt;=03/01/2016")</f>
        <v>0</v>
      </c>
      <c r="E224" s="21">
        <f>SUMIFS(Transactions!$D:$D,Transactions!$G:$G,$A224,Transactions!$A:$A,"&lt;=04/30/2016",Transactions!$A:$A,"&gt;=04/01/2016")</f>
        <v>0</v>
      </c>
      <c r="F224" s="21">
        <f>SUMIFS(Transactions!$D:$D,Transactions!$G:$G,$A224,Transactions!$A:$A,"&lt;=05/31/2016",Transactions!$A:$A,"&gt;=05/01/2016")</f>
        <v>0</v>
      </c>
      <c r="G224" s="21">
        <f>SUMIFS(Transactions!$D:$D,Transactions!$G:$G,$A224,Transactions!$A:$A,"&lt;=06/30/2016",Transactions!$A:$A,"&gt;=06/01/2016")</f>
        <v>0</v>
      </c>
      <c r="H224" s="21">
        <f>SUMIFS(Transactions!$D:$D,Transactions!$G:$G,$A224,Transactions!$A:$A,"&lt;=07/31/2016",Transactions!$A:$A,"&gt;=07/01/2016")</f>
        <v>0</v>
      </c>
      <c r="I224" s="21">
        <f>SUMIFS(Transactions!$D:$D,Transactions!$G:$G,$A224,Transactions!$A:$A,"&lt;=08/31/2016",Transactions!$A:$A,"&gt;=08/01/2016")</f>
        <v>0</v>
      </c>
      <c r="J224" s="21">
        <f>SUMIFS(Transactions!$D:$D,Transactions!$G:$G,$A224,Transactions!$A:$A,"&lt;=09/30/2016",Transactions!$A:$A,"&gt;=09/01/2016")</f>
        <v>0</v>
      </c>
      <c r="K224" s="21">
        <f>SUMIFS(Transactions!$D:$D,Transactions!$G:$G,$A224,Transactions!$A:$A,"&lt;=10/31/2016",Transactions!$A:$A,"&gt;=10/01/2016")</f>
        <v>0</v>
      </c>
      <c r="L224" s="21">
        <f>SUMIFS(Transactions!$D:$D,Transactions!$G:$G,$A224,Transactions!$A:$A,"&lt;=11/30/2016",Transactions!$A:$A,"&gt;=11/01/2016")</f>
        <v>0</v>
      </c>
      <c r="M224" s="21">
        <f>SUMIFS(Transactions!$D:$D,Transactions!$G:$G,$A224,Transactions!$A:$A,"&lt;=12/31/2016",Transactions!$A:$A,"&gt;=12/01/2016")</f>
        <v>0</v>
      </c>
      <c r="N224" s="22">
        <f>SUM(B224:M224)</f>
        <v>0</v>
      </c>
    </row>
    <row r="225" spans="1:14" s="20" customFormat="1" ht="13" outlineLevel="1" x14ac:dyDescent="0.3">
      <c r="B225" s="21"/>
      <c r="C225" s="21"/>
      <c r="D225" s="21"/>
      <c r="E225" s="21"/>
      <c r="F225" s="21"/>
      <c r="G225" s="21"/>
      <c r="H225" s="21"/>
      <c r="I225" s="21"/>
      <c r="J225" s="21"/>
      <c r="K225" s="21"/>
      <c r="L225" s="21"/>
      <c r="M225" s="21"/>
      <c r="N225" s="22"/>
    </row>
    <row r="226" spans="1:14" s="20" customFormat="1" ht="13" outlineLevel="1" x14ac:dyDescent="0.3">
      <c r="A226" s="23" t="s">
        <v>38</v>
      </c>
      <c r="B226" s="24">
        <f t="shared" ref="B226:M226" si="18">SUM(B211:B224)</f>
        <v>0</v>
      </c>
      <c r="C226" s="24">
        <f t="shared" si="18"/>
        <v>0</v>
      </c>
      <c r="D226" s="24">
        <f t="shared" si="18"/>
        <v>0</v>
      </c>
      <c r="E226" s="24">
        <f t="shared" si="18"/>
        <v>0</v>
      </c>
      <c r="F226" s="24">
        <f t="shared" si="18"/>
        <v>0</v>
      </c>
      <c r="G226" s="24">
        <f t="shared" si="18"/>
        <v>0</v>
      </c>
      <c r="H226" s="24">
        <f t="shared" si="18"/>
        <v>0</v>
      </c>
      <c r="I226" s="24">
        <f t="shared" si="18"/>
        <v>0</v>
      </c>
      <c r="J226" s="24">
        <f t="shared" si="18"/>
        <v>0</v>
      </c>
      <c r="K226" s="24">
        <f t="shared" si="18"/>
        <v>0</v>
      </c>
      <c r="L226" s="24">
        <f t="shared" si="18"/>
        <v>0</v>
      </c>
      <c r="M226" s="24">
        <f t="shared" si="18"/>
        <v>0</v>
      </c>
      <c r="N226" s="25">
        <f>SUM(B226:M226)</f>
        <v>0</v>
      </c>
    </row>
    <row r="227" spans="1:14" s="20" customFormat="1" ht="13" outlineLevel="1" x14ac:dyDescent="0.3">
      <c r="A227" s="20" t="s">
        <v>10</v>
      </c>
      <c r="B227" s="21">
        <f>SUMIFS(Transactions!$E:$E,Transactions!G:G,A227,Transactions!A:A,"&lt;=01/31/2016",Transactions!A:A,"&gt;=01/01/2016")*-1</f>
        <v>0</v>
      </c>
      <c r="C227" s="21">
        <f>SUMIFS(Transactions!$E:$E,Transactions!$G:$G,$A227,Transactions!$A:$A,"&lt;=02/28/2016",Transactions!$A:$A,"&gt;=02/01/2016")*-1</f>
        <v>0</v>
      </c>
      <c r="D227" s="21">
        <f>SUMIFS(Transactions!$E:$E,Transactions!$G:$G,$A227,Transactions!$A:$A,"&lt;=03/31/2016",Transactions!$A:$A,"&gt;=03/01/2016")*-1</f>
        <v>0</v>
      </c>
      <c r="E227" s="21">
        <f>SUMIFS(Transactions!$E:$E,Transactions!$G:$G,$A227,Transactions!$A:$A,"&lt;=04/30/2016",Transactions!$A:$A,"&gt;=04/01/2016")*-1</f>
        <v>0</v>
      </c>
      <c r="F227" s="21">
        <f>SUMIFS(Transactions!$E:$E,Transactions!$G:$G,$A227,Transactions!$A:$A,"&lt;=05/31/2016",Transactions!$A:$A,"&gt;=05/01/2016")*-1</f>
        <v>0</v>
      </c>
      <c r="G227" s="21">
        <f>SUMIFS(Transactions!$E:$E,Transactions!$G:$G,$A227,Transactions!$A:$A,"&lt;=06/30/2016",Transactions!$A:$A,"&gt;=06/01/2016")*-1</f>
        <v>0</v>
      </c>
      <c r="H227" s="21">
        <f>SUMIFS(Transactions!$E:$E,Transactions!$G:$G,$A227,Transactions!$A:$A,"&lt;=07/31/2016",Transactions!$A:$A,"&gt;=07/01/2016")*-1</f>
        <v>0</v>
      </c>
      <c r="I227" s="21">
        <f>SUMIFS(Transactions!$E:$E,Transactions!$G:$G,$A227,Transactions!$A:$A,"&lt;=08/31/2016",Transactions!$A:$A,"&gt;=08/01/2016")*-1</f>
        <v>0</v>
      </c>
      <c r="J227" s="21">
        <f>SUMIFS(Transactions!$E:$E,Transactions!$G:$G,$A227,Transactions!$A:$A,"&lt;=09/30/2016",Transactions!$A:$A,"&gt;=09/01/2016")*-1</f>
        <v>0</v>
      </c>
      <c r="K227" s="21">
        <f>SUMIFS(Transactions!$E:$E,Transactions!$G:$G,$A227,Transactions!$A:$A,"&lt;=10/31/2016",Transactions!$A:$A,"&gt;=10/01/2016")*-1</f>
        <v>0</v>
      </c>
      <c r="L227" s="21">
        <f>SUMIFS(Transactions!$E:$E,Transactions!$G:$G,$A227,Transactions!$A:$A,"&lt;=11/30/2016",Transactions!$A:$A,"&gt;=11/01/2016")*-1</f>
        <v>0</v>
      </c>
      <c r="M227" s="21">
        <f>SUMIFS(Transactions!$E:$E,Transactions!$G:$G,$A227,Transactions!$A:$A,"&lt;=12/31/2016",Transactions!$A:$A,"&gt;=12/01/2016")*-1</f>
        <v>0</v>
      </c>
      <c r="N227" s="22">
        <f>SUM(B227:M227)</f>
        <v>0</v>
      </c>
    </row>
    <row r="228" spans="1:14" s="20" customFormat="1" ht="13.5" outlineLevel="1" thickBot="1" x14ac:dyDescent="0.35">
      <c r="A228" s="66" t="s">
        <v>47</v>
      </c>
      <c r="B228" s="67">
        <f t="shared" ref="B228:N228" si="19">B209+B226</f>
        <v>0</v>
      </c>
      <c r="C228" s="67">
        <f t="shared" si="19"/>
        <v>0</v>
      </c>
      <c r="D228" s="67">
        <f t="shared" si="19"/>
        <v>0</v>
      </c>
      <c r="E228" s="67">
        <f t="shared" si="19"/>
        <v>0</v>
      </c>
      <c r="F228" s="67">
        <f t="shared" si="19"/>
        <v>0</v>
      </c>
      <c r="G228" s="67">
        <f t="shared" si="19"/>
        <v>0</v>
      </c>
      <c r="H228" s="67">
        <f t="shared" si="19"/>
        <v>0</v>
      </c>
      <c r="I228" s="67">
        <f t="shared" si="19"/>
        <v>0</v>
      </c>
      <c r="J228" s="67">
        <f t="shared" si="19"/>
        <v>0</v>
      </c>
      <c r="K228" s="67">
        <f t="shared" si="19"/>
        <v>0</v>
      </c>
      <c r="L228" s="67">
        <f t="shared" si="19"/>
        <v>0</v>
      </c>
      <c r="M228" s="67">
        <f t="shared" si="19"/>
        <v>0</v>
      </c>
      <c r="N228" s="67">
        <f t="shared" si="19"/>
        <v>0</v>
      </c>
    </row>
    <row r="229" spans="1:14" ht="15" thickTop="1" x14ac:dyDescent="0.35"/>
    <row r="230" spans="1:14" s="20" customFormat="1" ht="19" outlineLevel="1" thickBot="1" x14ac:dyDescent="0.5">
      <c r="A230" s="31">
        <v>2015</v>
      </c>
      <c r="B230" s="17" t="s">
        <v>22</v>
      </c>
      <c r="C230" s="17" t="s">
        <v>23</v>
      </c>
      <c r="D230" s="17" t="s">
        <v>24</v>
      </c>
      <c r="E230" s="17" t="s">
        <v>25</v>
      </c>
      <c r="F230" s="17" t="s">
        <v>26</v>
      </c>
      <c r="G230" s="17" t="s">
        <v>27</v>
      </c>
      <c r="H230" s="17" t="s">
        <v>28</v>
      </c>
      <c r="I230" s="17" t="s">
        <v>29</v>
      </c>
      <c r="J230" s="17" t="s">
        <v>30</v>
      </c>
      <c r="K230" s="17" t="s">
        <v>31</v>
      </c>
      <c r="L230" s="17" t="s">
        <v>32</v>
      </c>
      <c r="M230" s="17" t="s">
        <v>33</v>
      </c>
      <c r="N230" s="17" t="s">
        <v>34</v>
      </c>
    </row>
    <row r="231" spans="1:14" s="20" customFormat="1" ht="13" outlineLevel="1" x14ac:dyDescent="0.3">
      <c r="A231" s="18"/>
      <c r="B231" s="18"/>
      <c r="C231" s="18"/>
      <c r="D231" s="18"/>
      <c r="E231" s="18"/>
      <c r="F231" s="18"/>
      <c r="G231" s="18"/>
      <c r="H231" s="18"/>
      <c r="I231" s="18"/>
      <c r="J231" s="18"/>
      <c r="K231" s="18"/>
      <c r="L231" s="18"/>
      <c r="M231" s="18"/>
      <c r="N231" s="18"/>
    </row>
    <row r="232" spans="1:14" s="20" customFormat="1" ht="13" outlineLevel="1" x14ac:dyDescent="0.3">
      <c r="A232" s="18" t="s">
        <v>54</v>
      </c>
      <c r="B232" s="18"/>
      <c r="C232" s="18"/>
      <c r="D232" s="18"/>
      <c r="E232" s="18"/>
      <c r="F232" s="18"/>
      <c r="G232" s="18"/>
      <c r="H232" s="18"/>
      <c r="I232" s="18"/>
      <c r="J232" s="18"/>
      <c r="K232" s="18"/>
      <c r="L232" s="18"/>
      <c r="M232" s="18"/>
      <c r="N232" s="18"/>
    </row>
    <row r="233" spans="1:14" s="20" customFormat="1" ht="13" outlineLevel="1" x14ac:dyDescent="0.3">
      <c r="A233" s="20" t="s">
        <v>14</v>
      </c>
      <c r="B233" s="21">
        <f>SUMIFS(Transactions!$C:$C,Transactions!$G:$G,$A233,Transactions!$A:$A,"&lt;=01/31/2015",Transactions!$A:$A,"&gt;=01/01/2015")</f>
        <v>0</v>
      </c>
      <c r="C233" s="21">
        <f>SUMIFS(Transactions!$C:$C,Transactions!$G:$G,$A233,Transactions!$A:$A,"&lt;=02/28/2015",Transactions!$A:$A,"&gt;=02/01/2015")</f>
        <v>0</v>
      </c>
      <c r="D233" s="21">
        <f>SUMIFS(Transactions!$C:$C,Transactions!$G:$G,$A233,Transactions!$A:$A,"&lt;=03/31/2015",Transactions!$A:$A,"&gt;=03/01/2015")</f>
        <v>0</v>
      </c>
      <c r="E233" s="21">
        <f>SUMIFS(Transactions!$C:$C,Transactions!$G:$G,$A233,Transactions!$A:$A,"&lt;=04/30/2015",Transactions!$A:$A,"&gt;=04/01/2015")</f>
        <v>0</v>
      </c>
      <c r="F233" s="21">
        <f>SUMIFS(Transactions!$C:$C,Transactions!$G:$G,$A233,Transactions!$A:$A,"&lt;=05/31/2015",Transactions!$A:$A,"&gt;=05/01/2015")</f>
        <v>0</v>
      </c>
      <c r="G233" s="21">
        <f>SUMIFS(Transactions!$C:$C,Transactions!$G:$G,$A233,Transactions!$A:$A,"&lt;=06/30/2015",Transactions!$A:$A,"&gt;=06/01/2015")</f>
        <v>0</v>
      </c>
      <c r="H233" s="21">
        <f>SUMIFS(Transactions!$C:$C,Transactions!$G:$G,$A233,Transactions!$A:$A,"&lt;=07/31/2015",Transactions!$A:$A,"&gt;=07/01/2015")</f>
        <v>0</v>
      </c>
      <c r="I233" s="21">
        <f>SUMIFS(Transactions!$C:$C,Transactions!$G:$G,$A233,Transactions!$A:$A,"&lt;=08/31/2015",Transactions!$A:$A,"&gt;=08/01/2015")</f>
        <v>0</v>
      </c>
      <c r="J233" s="21">
        <f>SUMIFS(Transactions!$C:$C,Transactions!$G:$G,$A233,Transactions!$A:$A,"&lt;=09/30/2015",Transactions!$A:$A,"&gt;=09/01/2015")</f>
        <v>0</v>
      </c>
      <c r="K233" s="21">
        <f>SUMIFS(Transactions!$C:$C,Transactions!$G:$G,$A233,Transactions!$A:$A,"&lt;=10/31/2015",Transactions!$A:$A,"&gt;=10/01/2015")</f>
        <v>0</v>
      </c>
      <c r="L233" s="21">
        <f>SUMIFS(Transactions!$C:$C,Transactions!$G:$G,$A233,Transactions!$A:$A,"&lt;=11/30/2015",Transactions!$A:$A,"&gt;=11/01/2015")</f>
        <v>0</v>
      </c>
      <c r="M233" s="21">
        <f>SUMIFS(Transactions!$C:$C,Transactions!$G:$G,$A233,Transactions!$A:$A,"&lt;=12/31/2015",Transactions!$A:$A,"&gt;=12/01/2015")</f>
        <v>0</v>
      </c>
      <c r="N233" s="22">
        <f t="shared" ref="N233:N243" si="20">SUM(B233:M233)</f>
        <v>0</v>
      </c>
    </row>
    <row r="234" spans="1:14" s="20" customFormat="1" ht="13" outlineLevel="1" x14ac:dyDescent="0.3">
      <c r="A234" s="20" t="s">
        <v>15</v>
      </c>
      <c r="B234" s="21">
        <f>SUMIFS(Transactions!$C:$C,Transactions!$G:$G,$A234,Transactions!$A:$A,"&lt;=01/31/2015",Transactions!$A:$A,"&gt;=01/01/2015")</f>
        <v>0</v>
      </c>
      <c r="C234" s="21">
        <f>SUMIFS(Transactions!$C:$C,Transactions!$G:$G,$A234,Transactions!$A:$A,"&lt;=02/28/2015",Transactions!$A:$A,"&gt;=02/01/2015")</f>
        <v>0</v>
      </c>
      <c r="D234" s="21">
        <f>SUMIFS(Transactions!$C:$C,Transactions!$G:$G,$A234,Transactions!$A:$A,"&lt;=03/31/2015",Transactions!$A:$A,"&gt;=03/01/2015")</f>
        <v>0</v>
      </c>
      <c r="E234" s="21">
        <f>SUMIFS(Transactions!$C:$C,Transactions!$G:$G,$A234,Transactions!$A:$A,"&lt;=04/30/2015",Transactions!$A:$A,"&gt;=04/01/2015")</f>
        <v>0</v>
      </c>
      <c r="F234" s="21">
        <f>SUMIFS(Transactions!$C:$C,Transactions!$G:$G,$A234,Transactions!$A:$A,"&lt;=05/31/2015",Transactions!$A:$A,"&gt;=05/01/2015")</f>
        <v>0</v>
      </c>
      <c r="G234" s="21">
        <f>SUMIFS(Transactions!$C:$C,Transactions!$G:$G,$A234,Transactions!$A:$A,"&lt;=06/30/2015",Transactions!$A:$A,"&gt;=06/01/2015")</f>
        <v>0</v>
      </c>
      <c r="H234" s="21">
        <f>SUMIFS(Transactions!$C:$C,Transactions!$G:$G,$A234,Transactions!$A:$A,"&lt;=07/31/2015",Transactions!$A:$A,"&gt;=07/01/2015")</f>
        <v>0</v>
      </c>
      <c r="I234" s="21">
        <f>SUMIFS(Transactions!$C:$C,Transactions!$G:$G,$A234,Transactions!$A:$A,"&lt;=08/31/2015",Transactions!$A:$A,"&gt;=08/01/2015")</f>
        <v>0</v>
      </c>
      <c r="J234" s="21">
        <f>SUMIFS(Transactions!$C:$C,Transactions!$G:$G,$A234,Transactions!$A:$A,"&lt;=09/30/2015",Transactions!$A:$A,"&gt;=09/01/2015")</f>
        <v>0</v>
      </c>
      <c r="K234" s="21">
        <f>SUMIFS(Transactions!$C:$C,Transactions!$G:$G,$A234,Transactions!$A:$A,"&lt;=10/31/2015",Transactions!$A:$A,"&gt;=10/01/2015")</f>
        <v>0</v>
      </c>
      <c r="L234" s="21">
        <f>SUMIFS(Transactions!$C:$C,Transactions!$G:$G,$A234,Transactions!$A:$A,"&lt;=11/30/2015",Transactions!$A:$A,"&gt;=11/01/2015")</f>
        <v>0</v>
      </c>
      <c r="M234" s="21">
        <f>SUMIFS(Transactions!$C:$C,Transactions!$G:$G,$A234,Transactions!$A:$A,"&lt;=12/31/2015",Transactions!$A:$A,"&gt;=12/01/2015")</f>
        <v>0</v>
      </c>
      <c r="N234" s="22">
        <f t="shared" si="20"/>
        <v>0</v>
      </c>
    </row>
    <row r="235" spans="1:14" s="20" customFormat="1" ht="13" outlineLevel="1" x14ac:dyDescent="0.3">
      <c r="A235" s="20" t="s">
        <v>7</v>
      </c>
      <c r="B235" s="21">
        <f>SUMIFS(Transactions!$C:$C,Transactions!$G:$G,$A235,Transactions!$A:$A,"&lt;=01/31/2015",Transactions!$A:$A,"&gt;=01/01/2015")</f>
        <v>0</v>
      </c>
      <c r="C235" s="21">
        <f>SUMIFS(Transactions!$C:$C,Transactions!$G:$G,$A235,Transactions!$A:$A,"&lt;=02/28/2015",Transactions!$A:$A,"&gt;=02/01/2015")</f>
        <v>0</v>
      </c>
      <c r="D235" s="21">
        <f>SUMIFS(Transactions!$C:$C,Transactions!$G:$G,$A235,Transactions!$A:$A,"&lt;=03/31/2015",Transactions!$A:$A,"&gt;=03/01/2015")</f>
        <v>0</v>
      </c>
      <c r="E235" s="21">
        <f>SUMIFS(Transactions!$C:$C,Transactions!$G:$G,$A235,Transactions!$A:$A,"&lt;=04/30/2015",Transactions!$A:$A,"&gt;=04/01/2015")</f>
        <v>0</v>
      </c>
      <c r="F235" s="21">
        <f>SUMIFS(Transactions!$C:$C,Transactions!$G:$G,$A235,Transactions!$A:$A,"&lt;=05/31/2015",Transactions!$A:$A,"&gt;=05/01/2015")</f>
        <v>0</v>
      </c>
      <c r="G235" s="21">
        <f>SUMIFS(Transactions!$C:$C,Transactions!$G:$G,$A235,Transactions!$A:$A,"&lt;=06/30/2015",Transactions!$A:$A,"&gt;=06/01/2015")</f>
        <v>0</v>
      </c>
      <c r="H235" s="21">
        <f>SUMIFS(Transactions!$C:$C,Transactions!$G:$G,$A235,Transactions!$A:$A,"&lt;=07/31/2015",Transactions!$A:$A,"&gt;=07/01/2015")</f>
        <v>0</v>
      </c>
      <c r="I235" s="21">
        <f>SUMIFS(Transactions!$C:$C,Transactions!$G:$G,$A235,Transactions!$A:$A,"&lt;=08/31/2015",Transactions!$A:$A,"&gt;=08/01/2015")</f>
        <v>0</v>
      </c>
      <c r="J235" s="21">
        <f>SUMIFS(Transactions!$C:$C,Transactions!$G:$G,$A235,Transactions!$A:$A,"&lt;=09/30/2015",Transactions!$A:$A,"&gt;=09/01/2015")</f>
        <v>0</v>
      </c>
      <c r="K235" s="21">
        <f>SUMIFS(Transactions!$C:$C,Transactions!$G:$G,$A235,Transactions!$A:$A,"&lt;=10/31/2015",Transactions!$A:$A,"&gt;=10/01/2015")</f>
        <v>0</v>
      </c>
      <c r="L235" s="21">
        <f>SUMIFS(Transactions!$C:$C,Transactions!$G:$G,$A235,Transactions!$A:$A,"&lt;=11/30/2015",Transactions!$A:$A,"&gt;=11/01/2015")</f>
        <v>0</v>
      </c>
      <c r="M235" s="21">
        <f>SUMIFS(Transactions!$C:$C,Transactions!$G:$G,$A235,Transactions!$A:$A,"&lt;=12/31/2015",Transactions!$A:$A,"&gt;=12/01/2015")</f>
        <v>0</v>
      </c>
      <c r="N235" s="22">
        <f t="shared" si="20"/>
        <v>0</v>
      </c>
    </row>
    <row r="236" spans="1:14" s="20" customFormat="1" ht="13" outlineLevel="1" x14ac:dyDescent="0.3">
      <c r="A236" s="20" t="s">
        <v>9</v>
      </c>
      <c r="B236" s="21">
        <f>SUMIFS(Transactions!$C:$C,Transactions!$G:$G,$A236,Transactions!$A:$A,"&lt;=01/31/2015",Transactions!$A:$A,"&gt;=01/01/2015")</f>
        <v>0</v>
      </c>
      <c r="C236" s="21">
        <f>SUMIFS(Transactions!$C:$C,Transactions!$G:$G,$A236,Transactions!$A:$A,"&lt;=02/28/2015",Transactions!$A:$A,"&gt;=02/01/2015")</f>
        <v>0</v>
      </c>
      <c r="D236" s="21">
        <f>SUMIFS(Transactions!$C:$C,Transactions!$G:$G,$A236,Transactions!$A:$A,"&lt;=03/31/2015",Transactions!$A:$A,"&gt;=03/01/2015")</f>
        <v>0</v>
      </c>
      <c r="E236" s="21">
        <f>SUMIFS(Transactions!$C:$C,Transactions!$G:$G,$A236,Transactions!$A:$A,"&lt;=04/30/2015",Transactions!$A:$A,"&gt;=04/01/2015")</f>
        <v>0</v>
      </c>
      <c r="F236" s="21">
        <f>SUMIFS(Transactions!$C:$C,Transactions!$G:$G,$A236,Transactions!$A:$A,"&lt;=05/31/2015",Transactions!$A:$A,"&gt;=05/01/2015")</f>
        <v>0</v>
      </c>
      <c r="G236" s="21">
        <f>SUMIFS(Transactions!$C:$C,Transactions!$G:$G,$A236,Transactions!$A:$A,"&lt;=06/30/2015",Transactions!$A:$A,"&gt;=06/01/2015")</f>
        <v>0</v>
      </c>
      <c r="H236" s="21">
        <f>SUMIFS(Transactions!$C:$C,Transactions!$G:$G,$A236,Transactions!$A:$A,"&lt;=07/31/2015",Transactions!$A:$A,"&gt;=07/01/2015")</f>
        <v>0</v>
      </c>
      <c r="I236" s="21">
        <f>SUMIFS(Transactions!$C:$C,Transactions!$G:$G,$A236,Transactions!$A:$A,"&lt;=08/31/2015",Transactions!$A:$A,"&gt;=08/01/2015")</f>
        <v>0</v>
      </c>
      <c r="J236" s="21">
        <f>SUMIFS(Transactions!$C:$C,Transactions!$G:$G,$A236,Transactions!$A:$A,"&lt;=09/30/2015",Transactions!$A:$A,"&gt;=09/01/2015")</f>
        <v>0</v>
      </c>
      <c r="K236" s="21">
        <f>SUMIFS(Transactions!$C:$C,Transactions!$G:$G,$A236,Transactions!$A:$A,"&lt;=10/31/2015",Transactions!$A:$A,"&gt;=10/01/2015")</f>
        <v>0</v>
      </c>
      <c r="L236" s="21">
        <f>SUMIFS(Transactions!$C:$C,Transactions!$G:$G,$A236,Transactions!$A:$A,"&lt;=11/30/2015",Transactions!$A:$A,"&gt;=11/01/2015")</f>
        <v>0</v>
      </c>
      <c r="M236" s="21">
        <f>SUMIFS(Transactions!$C:$C,Transactions!$G:$G,$A236,Transactions!$A:$A,"&lt;=12/31/2015",Transactions!$A:$A,"&gt;=12/01/2015")</f>
        <v>0</v>
      </c>
      <c r="N236" s="22">
        <f t="shared" si="20"/>
        <v>0</v>
      </c>
    </row>
    <row r="237" spans="1:14" s="20" customFormat="1" ht="13" outlineLevel="1" x14ac:dyDescent="0.3">
      <c r="A237" s="20" t="s">
        <v>16</v>
      </c>
      <c r="B237" s="21">
        <f>SUMIFS(Transactions!$C:$C,Transactions!$G:$G,$A237,Transactions!$A:$A,"&lt;=01/31/2015",Transactions!$A:$A,"&gt;=01/01/2015")</f>
        <v>0</v>
      </c>
      <c r="C237" s="21">
        <f>SUMIFS(Transactions!$C:$C,Transactions!$G:$G,$A237,Transactions!$A:$A,"&lt;=02/28/2015",Transactions!$A:$A,"&gt;=02/01/2015")</f>
        <v>0</v>
      </c>
      <c r="D237" s="21">
        <f>SUMIFS(Transactions!$C:$C,Transactions!$G:$G,$A237,Transactions!$A:$A,"&lt;=03/31/2015",Transactions!$A:$A,"&gt;=03/01/2015")</f>
        <v>0</v>
      </c>
      <c r="E237" s="21">
        <f>SUMIFS(Transactions!$C:$C,Transactions!$G:$G,$A237,Transactions!$A:$A,"&lt;=04/30/2015",Transactions!$A:$A,"&gt;=04/01/2015")</f>
        <v>0</v>
      </c>
      <c r="F237" s="21">
        <f>SUMIFS(Transactions!$C:$C,Transactions!$G:$G,$A237,Transactions!$A:$A,"&lt;=05/31/2015",Transactions!$A:$A,"&gt;=05/01/2015")</f>
        <v>0</v>
      </c>
      <c r="G237" s="21">
        <f>SUMIFS(Transactions!$C:$C,Transactions!$G:$G,$A237,Transactions!$A:$A,"&lt;=06/30/2015",Transactions!$A:$A,"&gt;=06/01/2015")</f>
        <v>0</v>
      </c>
      <c r="H237" s="21">
        <f>SUMIFS(Transactions!$C:$C,Transactions!$G:$G,$A237,Transactions!$A:$A,"&lt;=07/31/2015",Transactions!$A:$A,"&gt;=07/01/2015")</f>
        <v>0</v>
      </c>
      <c r="I237" s="21">
        <f>SUMIFS(Transactions!$C:$C,Transactions!$G:$G,$A237,Transactions!$A:$A,"&lt;=08/31/2015",Transactions!$A:$A,"&gt;=08/01/2015")</f>
        <v>0</v>
      </c>
      <c r="J237" s="21">
        <f>SUMIFS(Transactions!$C:$C,Transactions!$G:$G,$A237,Transactions!$A:$A,"&lt;=09/30/2015",Transactions!$A:$A,"&gt;=09/01/2015")</f>
        <v>0</v>
      </c>
      <c r="K237" s="21">
        <f>SUMIFS(Transactions!$C:$C,Transactions!$G:$G,$A237,Transactions!$A:$A,"&lt;=10/31/2015",Transactions!$A:$A,"&gt;=10/01/2015")</f>
        <v>0</v>
      </c>
      <c r="L237" s="21">
        <f>SUMIFS(Transactions!$C:$C,Transactions!$G:$G,$A237,Transactions!$A:$A,"&lt;=11/30/2015",Transactions!$A:$A,"&gt;=11/01/2015")</f>
        <v>0</v>
      </c>
      <c r="M237" s="21">
        <f>SUMIFS(Transactions!$C:$C,Transactions!$G:$G,$A237,Transactions!$A:$A,"&lt;=12/31/2015",Transactions!$A:$A,"&gt;=12/01/2015")</f>
        <v>0</v>
      </c>
      <c r="N237" s="22">
        <f t="shared" si="20"/>
        <v>0</v>
      </c>
    </row>
    <row r="238" spans="1:14" s="20" customFormat="1" ht="13" outlineLevel="1" x14ac:dyDescent="0.3">
      <c r="A238" s="20" t="s">
        <v>75</v>
      </c>
      <c r="B238" s="21">
        <f>SUMIFS(Transactions!$C:$C,Transactions!$G:$G,$A238,Transactions!$A:$A,"&lt;=01/31/2015",Transactions!$A:$A,"&gt;=01/01/2015")</f>
        <v>0</v>
      </c>
      <c r="C238" s="21">
        <f>SUMIFS(Transactions!$C:$C,Transactions!$G:$G,$A238,Transactions!$A:$A,"&lt;=02/28/2015",Transactions!$A:$A,"&gt;=02/01/2015")</f>
        <v>0</v>
      </c>
      <c r="D238" s="21">
        <f>SUMIFS(Transactions!$C:$C,Transactions!$G:$G,$A238,Transactions!$A:$A,"&lt;=03/31/2015",Transactions!$A:$A,"&gt;=03/01/2015")</f>
        <v>0</v>
      </c>
      <c r="E238" s="21">
        <f>SUMIFS(Transactions!$C:$C,Transactions!$G:$G,$A238,Transactions!$A:$A,"&lt;=04/30/2015",Transactions!$A:$A,"&gt;=04/01/2015")</f>
        <v>0</v>
      </c>
      <c r="F238" s="21">
        <f>SUMIFS(Transactions!$C:$C,Transactions!$G:$G,$A238,Transactions!$A:$A,"&lt;=05/31/2015",Transactions!$A:$A,"&gt;=05/01/2015")</f>
        <v>0</v>
      </c>
      <c r="G238" s="21">
        <f>SUMIFS(Transactions!$C:$C,Transactions!$G:$G,$A238,Transactions!$A:$A,"&lt;=06/30/2015",Transactions!$A:$A,"&gt;=06/01/2015")</f>
        <v>0</v>
      </c>
      <c r="H238" s="21">
        <f>SUMIFS(Transactions!$C:$C,Transactions!$G:$G,$A238,Transactions!$A:$A,"&lt;=07/31/2015",Transactions!$A:$A,"&gt;=07/01/2015")</f>
        <v>0</v>
      </c>
      <c r="I238" s="21">
        <f>SUMIFS(Transactions!$C:$C,Transactions!$G:$G,$A238,Transactions!$A:$A,"&lt;=08/31/2015",Transactions!$A:$A,"&gt;=08/01/2015")</f>
        <v>0</v>
      </c>
      <c r="J238" s="21">
        <f>SUMIFS(Transactions!$C:$C,Transactions!$G:$G,$A238,Transactions!$A:$A,"&lt;=09/30/2015",Transactions!$A:$A,"&gt;=09/01/2015")</f>
        <v>0</v>
      </c>
      <c r="K238" s="21">
        <f>SUMIFS(Transactions!$C:$C,Transactions!$G:$G,$A238,Transactions!$A:$A,"&lt;=10/31/2015",Transactions!$A:$A,"&gt;=10/01/2015")</f>
        <v>0</v>
      </c>
      <c r="L238" s="21">
        <f>SUMIFS(Transactions!$C:$C,Transactions!$G:$G,$A238,Transactions!$A:$A,"&lt;=11/30/2015",Transactions!$A:$A,"&gt;=11/01/2015")</f>
        <v>0</v>
      </c>
      <c r="M238" s="21">
        <f>SUMIFS(Transactions!$C:$C,Transactions!$G:$G,$A238,Transactions!$A:$A,"&lt;=12/31/2015",Transactions!$A:$A,"&gt;=12/01/2015")</f>
        <v>0</v>
      </c>
      <c r="N238" s="22">
        <f t="shared" si="20"/>
        <v>0</v>
      </c>
    </row>
    <row r="239" spans="1:14" s="20" customFormat="1" ht="13" outlineLevel="1" x14ac:dyDescent="0.3">
      <c r="A239" s="20" t="s">
        <v>17</v>
      </c>
      <c r="B239" s="21">
        <f>SUMIFS(Transactions!$C:$C,Transactions!$G:$G,$A239,Transactions!$A:$A,"&lt;=01/31/2015",Transactions!$A:$A,"&gt;=01/01/2015")</f>
        <v>0</v>
      </c>
      <c r="C239" s="21">
        <f>SUMIFS(Transactions!$C:$C,Transactions!$G:$G,$A239,Transactions!$A:$A,"&lt;=02/28/2015",Transactions!$A:$A,"&gt;=02/01/2015")</f>
        <v>0</v>
      </c>
      <c r="D239" s="21">
        <f>SUMIFS(Transactions!$C:$C,Transactions!$G:$G,$A239,Transactions!$A:$A,"&lt;=03/31/2015",Transactions!$A:$A,"&gt;=03/01/2015")</f>
        <v>0</v>
      </c>
      <c r="E239" s="21">
        <f>SUMIFS(Transactions!$C:$C,Transactions!$G:$G,$A239,Transactions!$A:$A,"&lt;=04/30/2015",Transactions!$A:$A,"&gt;=04/01/2015")</f>
        <v>0</v>
      </c>
      <c r="F239" s="21">
        <f>SUMIFS(Transactions!$C:$C,Transactions!$G:$G,$A239,Transactions!$A:$A,"&lt;=05/31/2015",Transactions!$A:$A,"&gt;=05/01/2015")</f>
        <v>0</v>
      </c>
      <c r="G239" s="21">
        <f>SUMIFS(Transactions!$C:$C,Transactions!$G:$G,$A239,Transactions!$A:$A,"&lt;=06/30/2015",Transactions!$A:$A,"&gt;=06/01/2015")</f>
        <v>0</v>
      </c>
      <c r="H239" s="21">
        <f>SUMIFS(Transactions!$C:$C,Transactions!$G:$G,$A239,Transactions!$A:$A,"&lt;=07/31/2015",Transactions!$A:$A,"&gt;=07/01/2015")</f>
        <v>0</v>
      </c>
      <c r="I239" s="21">
        <f>SUMIFS(Transactions!$C:$C,Transactions!$G:$G,$A239,Transactions!$A:$A,"&lt;=08/31/2015",Transactions!$A:$A,"&gt;=08/01/2015")</f>
        <v>0</v>
      </c>
      <c r="J239" s="21">
        <f>SUMIFS(Transactions!$C:$C,Transactions!$G:$G,$A239,Transactions!$A:$A,"&lt;=09/30/2015",Transactions!$A:$A,"&gt;=09/01/2015")</f>
        <v>0</v>
      </c>
      <c r="K239" s="21">
        <f>SUMIFS(Transactions!$C:$C,Transactions!$G:$G,$A239,Transactions!$A:$A,"&lt;=10/31/2015",Transactions!$A:$A,"&gt;=10/01/2015")</f>
        <v>0</v>
      </c>
      <c r="L239" s="21">
        <f>SUMIFS(Transactions!$C:$C,Transactions!$G:$G,$A239,Transactions!$A:$A,"&lt;=11/30/2015",Transactions!$A:$A,"&gt;=11/01/2015")</f>
        <v>0</v>
      </c>
      <c r="M239" s="21">
        <f>SUMIFS(Transactions!$C:$C,Transactions!$G:$G,$A239,Transactions!$A:$A,"&lt;=12/31/2015",Transactions!$A:$A,"&gt;=12/01/2015")</f>
        <v>0</v>
      </c>
      <c r="N239" s="22">
        <f t="shared" si="20"/>
        <v>0</v>
      </c>
    </row>
    <row r="240" spans="1:14" s="20" customFormat="1" ht="13" outlineLevel="1" x14ac:dyDescent="0.3">
      <c r="A240" s="20" t="s">
        <v>18</v>
      </c>
      <c r="B240" s="21">
        <f>SUMIFS(Transactions!$C:$C,Transactions!$G:$G,$A240,Transactions!$A:$A,"&lt;=01/31/2015",Transactions!$A:$A,"&gt;=01/01/2015")</f>
        <v>0</v>
      </c>
      <c r="C240" s="21">
        <f>SUMIFS(Transactions!$C:$C,Transactions!$G:$G,$A240,Transactions!$A:$A,"&lt;=02/28/2015",Transactions!$A:$A,"&gt;=02/01/2015")</f>
        <v>0</v>
      </c>
      <c r="D240" s="21">
        <f>SUMIFS(Transactions!$C:$C,Transactions!$G:$G,$A240,Transactions!$A:$A,"&lt;=03/31/2015",Transactions!$A:$A,"&gt;=03/01/2015")</f>
        <v>0</v>
      </c>
      <c r="E240" s="21">
        <f>SUMIFS(Transactions!$C:$C,Transactions!$G:$G,$A240,Transactions!$A:$A,"&lt;=04/30/2015",Transactions!$A:$A,"&gt;=04/01/2015")</f>
        <v>0</v>
      </c>
      <c r="F240" s="21">
        <f>SUMIFS(Transactions!$C:$C,Transactions!$G:$G,$A240,Transactions!$A:$A,"&lt;=05/31/2015",Transactions!$A:$A,"&gt;=05/01/2015")</f>
        <v>0</v>
      </c>
      <c r="G240" s="21">
        <f>SUMIFS(Transactions!$C:$C,Transactions!$G:$G,$A240,Transactions!$A:$A,"&lt;=06/30/2015",Transactions!$A:$A,"&gt;=06/01/2015")</f>
        <v>0</v>
      </c>
      <c r="H240" s="21">
        <f>SUMIFS(Transactions!$C:$C,Transactions!$G:$G,$A240,Transactions!$A:$A,"&lt;=07/31/2015",Transactions!$A:$A,"&gt;=07/01/2015")</f>
        <v>0</v>
      </c>
      <c r="I240" s="21">
        <f>SUMIFS(Transactions!$C:$C,Transactions!$G:$G,$A240,Transactions!$A:$A,"&lt;=08/31/2015",Transactions!$A:$A,"&gt;=08/01/2015")</f>
        <v>0</v>
      </c>
      <c r="J240" s="21">
        <f>SUMIFS(Transactions!$C:$C,Transactions!$G:$G,$A240,Transactions!$A:$A,"&lt;=09/30/2015",Transactions!$A:$A,"&gt;=09/01/2015")</f>
        <v>0</v>
      </c>
      <c r="K240" s="21">
        <f>SUMIFS(Transactions!$C:$C,Transactions!$G:$G,$A240,Transactions!$A:$A,"&lt;=10/31/2015",Transactions!$A:$A,"&gt;=10/01/2015")</f>
        <v>0</v>
      </c>
      <c r="L240" s="21">
        <f>SUMIFS(Transactions!$C:$C,Transactions!$G:$G,$A240,Transactions!$A:$A,"&lt;=11/30/2015",Transactions!$A:$A,"&gt;=11/01/2015")</f>
        <v>0</v>
      </c>
      <c r="M240" s="21">
        <f>SUMIFS(Transactions!$C:$C,Transactions!$G:$G,$A240,Transactions!$A:$A,"&lt;=12/31/2015",Transactions!$A:$A,"&gt;=12/01/2015")</f>
        <v>0</v>
      </c>
      <c r="N240" s="22">
        <f t="shared" si="20"/>
        <v>0</v>
      </c>
    </row>
    <row r="241" spans="1:14" s="20" customFormat="1" ht="13" outlineLevel="1" x14ac:dyDescent="0.3">
      <c r="A241" s="20" t="s">
        <v>19</v>
      </c>
      <c r="B241" s="21">
        <f>SUMIFS(Transactions!$C:$C,Transactions!$G:$G,$A241,Transactions!$A:$A,"&lt;=01/31/2015",Transactions!$A:$A,"&gt;=01/01/2015")</f>
        <v>0</v>
      </c>
      <c r="C241" s="21">
        <f>SUMIFS(Transactions!$C:$C,Transactions!$G:$G,$A241,Transactions!$A:$A,"&lt;=02/28/2015",Transactions!$A:$A,"&gt;=02/01/2015")</f>
        <v>0</v>
      </c>
      <c r="D241" s="21">
        <f>SUMIFS(Transactions!$C:$C,Transactions!$G:$G,$A241,Transactions!$A:$A,"&lt;=03/31/2015",Transactions!$A:$A,"&gt;=03/01/2015")</f>
        <v>0</v>
      </c>
      <c r="E241" s="21">
        <f>SUMIFS(Transactions!$C:$C,Transactions!$G:$G,$A241,Transactions!$A:$A,"&lt;=04/30/2015",Transactions!$A:$A,"&gt;=04/01/2015")</f>
        <v>0</v>
      </c>
      <c r="F241" s="21">
        <f>SUMIFS(Transactions!$C:$C,Transactions!$G:$G,$A241,Transactions!$A:$A,"&lt;=05/31/2015",Transactions!$A:$A,"&gt;=05/01/2015")</f>
        <v>0</v>
      </c>
      <c r="G241" s="21">
        <f>SUMIFS(Transactions!$C:$C,Transactions!$G:$G,$A241,Transactions!$A:$A,"&lt;=06/30/2015",Transactions!$A:$A,"&gt;=06/01/2015")</f>
        <v>0</v>
      </c>
      <c r="H241" s="21">
        <f>SUMIFS(Transactions!$C:$C,Transactions!$G:$G,$A241,Transactions!$A:$A,"&lt;=07/31/2015",Transactions!$A:$A,"&gt;=07/01/2015")</f>
        <v>0</v>
      </c>
      <c r="I241" s="21">
        <f>SUMIFS(Transactions!$C:$C,Transactions!$G:$G,$A241,Transactions!$A:$A,"&lt;=08/31/2015",Transactions!$A:$A,"&gt;=08/01/2015")</f>
        <v>0</v>
      </c>
      <c r="J241" s="21">
        <f>SUMIFS(Transactions!$C:$C,Transactions!$G:$G,$A241,Transactions!$A:$A,"&lt;=09/30/2015",Transactions!$A:$A,"&gt;=09/01/2015")</f>
        <v>0</v>
      </c>
      <c r="K241" s="21">
        <f>SUMIFS(Transactions!$C:$C,Transactions!$G:$G,$A241,Transactions!$A:$A,"&lt;=10/31/2015",Transactions!$A:$A,"&gt;=10/01/2015")</f>
        <v>0</v>
      </c>
      <c r="L241" s="21">
        <f>SUMIFS(Transactions!$C:$C,Transactions!$G:$G,$A241,Transactions!$A:$A,"&lt;=11/30/2015",Transactions!$A:$A,"&gt;=11/01/2015")</f>
        <v>0</v>
      </c>
      <c r="M241" s="21">
        <f>SUMIFS(Transactions!$C:$C,Transactions!$G:$G,$A241,Transactions!$A:$A,"&lt;=12/31/2015",Transactions!$A:$A,"&gt;=12/01/2015")</f>
        <v>0</v>
      </c>
      <c r="N241" s="22">
        <f t="shared" si="20"/>
        <v>0</v>
      </c>
    </row>
    <row r="242" spans="1:14" s="20" customFormat="1" ht="13" outlineLevel="1" x14ac:dyDescent="0.3">
      <c r="A242" s="20" t="s">
        <v>65</v>
      </c>
      <c r="B242" s="21">
        <f>SUMIFS(Transactions!$C:$C,Transactions!$G:$G,$A242,Transactions!$A:$A,"&lt;=01/31/2015",Transactions!$A:$A,"&gt;=01/01/2015")</f>
        <v>0</v>
      </c>
      <c r="C242" s="21">
        <f>SUMIFS(Transactions!$C:$C,Transactions!$G:$G,$A242,Transactions!$A:$A,"&lt;=02/28/2015",Transactions!$A:$A,"&gt;=02/01/2015")</f>
        <v>0</v>
      </c>
      <c r="D242" s="21">
        <f>SUMIFS(Transactions!$C:$C,Transactions!$G:$G,$A242,Transactions!$A:$A,"&lt;=03/31/2015",Transactions!$A:$A,"&gt;=03/01/2015")</f>
        <v>0</v>
      </c>
      <c r="E242" s="21">
        <f>SUMIFS(Transactions!$C:$C,Transactions!$G:$G,$A242,Transactions!$A:$A,"&lt;=04/30/2015",Transactions!$A:$A,"&gt;=04/01/2015")</f>
        <v>0</v>
      </c>
      <c r="F242" s="21">
        <f>SUMIFS(Transactions!$C:$C,Transactions!$G:$G,$A242,Transactions!$A:$A,"&lt;=05/31/2015",Transactions!$A:$A,"&gt;=05/01/2015")</f>
        <v>0</v>
      </c>
      <c r="G242" s="21">
        <f>SUMIFS(Transactions!$C:$C,Transactions!$G:$G,$A242,Transactions!$A:$A,"&lt;=06/30/2015",Transactions!$A:$A,"&gt;=06/01/2015")</f>
        <v>0</v>
      </c>
      <c r="H242" s="21">
        <f>SUMIFS(Transactions!$C:$C,Transactions!$G:$G,$A242,Transactions!$A:$A,"&lt;=07/31/2015",Transactions!$A:$A,"&gt;=07/01/2015")</f>
        <v>0</v>
      </c>
      <c r="I242" s="21">
        <f>SUMIFS(Transactions!$C:$C,Transactions!$G:$G,$A242,Transactions!$A:$A,"&lt;=08/31/2015",Transactions!$A:$A,"&gt;=08/01/2015")</f>
        <v>0</v>
      </c>
      <c r="J242" s="21">
        <f>SUMIFS(Transactions!$C:$C,Transactions!$G:$G,$A242,Transactions!$A:$A,"&lt;=09/30/2015",Transactions!$A:$A,"&gt;=09/01/2015")</f>
        <v>0</v>
      </c>
      <c r="K242" s="21">
        <f>SUMIFS(Transactions!$C:$C,Transactions!$G:$G,$A242,Transactions!$A:$A,"&lt;=10/31/2015",Transactions!$A:$A,"&gt;=10/01/2015")</f>
        <v>0</v>
      </c>
      <c r="L242" s="21">
        <f>SUMIFS(Transactions!$C:$C,Transactions!$G:$G,$A242,Transactions!$A:$A,"&lt;=11/30/2015",Transactions!$A:$A,"&gt;=11/01/2015")</f>
        <v>0</v>
      </c>
      <c r="M242" s="21">
        <f>SUMIFS(Transactions!$C:$C,Transactions!$G:$G,$A242,Transactions!$A:$A,"&lt;=12/31/2015",Transactions!$A:$A,"&gt;=12/01/2015")</f>
        <v>0</v>
      </c>
      <c r="N242" s="22">
        <f t="shared" si="20"/>
        <v>0</v>
      </c>
    </row>
    <row r="243" spans="1:14" s="20" customFormat="1" ht="13" outlineLevel="1" x14ac:dyDescent="0.3">
      <c r="A243" s="20" t="s">
        <v>35</v>
      </c>
      <c r="B243" s="21">
        <f>SUMIFS(Transactions!$C:$C,Transactions!$G:$G,$A243,Transactions!$A:$A,"&lt;=01/31/2015",Transactions!$A:$A,"&gt;=01/01/2015")</f>
        <v>0</v>
      </c>
      <c r="C243" s="21">
        <f>SUMIFS(Transactions!$C:$C,Transactions!$G:$G,$A243,Transactions!$A:$A,"&lt;=02/28/2015",Transactions!$A:$A,"&gt;=02/01/2015")</f>
        <v>0</v>
      </c>
      <c r="D243" s="21">
        <f>SUMIFS(Transactions!$C:$C,Transactions!$G:$G,$A243,Transactions!$A:$A,"&lt;=03/31/2015",Transactions!$A:$A,"&gt;=03/01/2015")</f>
        <v>0</v>
      </c>
      <c r="E243" s="21">
        <f>SUMIFS(Transactions!$C:$C,Transactions!$G:$G,$A243,Transactions!$A:$A,"&lt;=04/30/2015",Transactions!$A:$A,"&gt;=04/01/2015")</f>
        <v>0</v>
      </c>
      <c r="F243" s="21">
        <f>SUMIFS(Transactions!$C:$C,Transactions!$G:$G,$A243,Transactions!$A:$A,"&lt;=05/31/2015",Transactions!$A:$A,"&gt;=05/01/2015")</f>
        <v>0</v>
      </c>
      <c r="G243" s="21">
        <f>SUMIFS(Transactions!$C:$C,Transactions!$G:$G,$A243,Transactions!$A:$A,"&lt;=06/30/2015",Transactions!$A:$A,"&gt;=06/01/2015")</f>
        <v>0</v>
      </c>
      <c r="H243" s="21">
        <f>SUMIFS(Transactions!$C:$C,Transactions!$G:$G,$A243,Transactions!$A:$A,"&lt;=07/31/2015",Transactions!$A:$A,"&gt;=07/01/2015")</f>
        <v>0</v>
      </c>
      <c r="I243" s="21">
        <f>SUMIFS(Transactions!$C:$C,Transactions!$G:$G,$A243,Transactions!$A:$A,"&lt;=08/31/2015",Transactions!$A:$A,"&gt;=08/01/2015")</f>
        <v>0</v>
      </c>
      <c r="J243" s="21">
        <f>SUMIFS(Transactions!$C:$C,Transactions!$G:$G,$A243,Transactions!$A:$A,"&lt;=09/30/2015",Transactions!$A:$A,"&gt;=09/01/2015")</f>
        <v>0</v>
      </c>
      <c r="K243" s="21">
        <f>SUMIFS(Transactions!$C:$C,Transactions!$G:$G,$A243,Transactions!$A:$A,"&lt;=10/31/2015",Transactions!$A:$A,"&gt;=10/01/2015")</f>
        <v>0</v>
      </c>
      <c r="L243" s="21">
        <f>SUMIFS(Transactions!$C:$C,Transactions!$G:$G,$A243,Transactions!$A:$A,"&lt;=11/30/2015",Transactions!$A:$A,"&gt;=11/01/2015")</f>
        <v>0</v>
      </c>
      <c r="M243" s="21">
        <f>SUMIFS(Transactions!$C:$C,Transactions!$G:$G,$A243,Transactions!$A:$A,"&lt;=12/31/2015",Transactions!$A:$A,"&gt;=12/01/2015")</f>
        <v>0</v>
      </c>
      <c r="N243" s="22">
        <f t="shared" si="20"/>
        <v>0</v>
      </c>
    </row>
    <row r="244" spans="1:14" s="20" customFormat="1" ht="13" outlineLevel="1" x14ac:dyDescent="0.3">
      <c r="B244" s="21"/>
      <c r="C244" s="21"/>
      <c r="D244" s="21"/>
      <c r="E244" s="21"/>
      <c r="F244" s="21"/>
      <c r="G244" s="21"/>
      <c r="H244" s="21"/>
      <c r="I244" s="21"/>
      <c r="J244" s="21"/>
      <c r="K244" s="21"/>
      <c r="L244" s="21"/>
      <c r="M244" s="21"/>
      <c r="N244" s="22"/>
    </row>
    <row r="245" spans="1:14" s="20" customFormat="1" ht="13" outlineLevel="1" x14ac:dyDescent="0.3">
      <c r="A245" s="23" t="s">
        <v>37</v>
      </c>
      <c r="B245" s="24">
        <f t="shared" ref="B245:N245" si="21">SUM(B233:B243)</f>
        <v>0</v>
      </c>
      <c r="C245" s="24">
        <f t="shared" si="21"/>
        <v>0</v>
      </c>
      <c r="D245" s="24">
        <f t="shared" si="21"/>
        <v>0</v>
      </c>
      <c r="E245" s="24">
        <f t="shared" si="21"/>
        <v>0</v>
      </c>
      <c r="F245" s="24">
        <f t="shared" si="21"/>
        <v>0</v>
      </c>
      <c r="G245" s="24">
        <f t="shared" si="21"/>
        <v>0</v>
      </c>
      <c r="H245" s="24">
        <f t="shared" si="21"/>
        <v>0</v>
      </c>
      <c r="I245" s="24">
        <f t="shared" si="21"/>
        <v>0</v>
      </c>
      <c r="J245" s="24">
        <f t="shared" si="21"/>
        <v>0</v>
      </c>
      <c r="K245" s="24">
        <f t="shared" si="21"/>
        <v>0</v>
      </c>
      <c r="L245" s="24">
        <f t="shared" si="21"/>
        <v>0</v>
      </c>
      <c r="M245" s="24">
        <f t="shared" si="21"/>
        <v>0</v>
      </c>
      <c r="N245" s="25">
        <f t="shared" si="21"/>
        <v>0</v>
      </c>
    </row>
    <row r="246" spans="1:14" s="20" customFormat="1" ht="13" outlineLevel="1" x14ac:dyDescent="0.3"/>
    <row r="247" spans="1:14" s="20" customFormat="1" ht="13" outlineLevel="1" x14ac:dyDescent="0.3">
      <c r="A247" s="18" t="s">
        <v>55</v>
      </c>
    </row>
    <row r="248" spans="1:14" s="20" customFormat="1" ht="13" outlineLevel="1" x14ac:dyDescent="0.3">
      <c r="A248" s="20" t="s">
        <v>52</v>
      </c>
      <c r="B248" s="21">
        <f>SUMIFS(Transactions!$D:$D,Transactions!G:G,A248,Transactions!A:A,"&lt;=01/31/2015",Transactions!A:A,"&gt;=01/01/2015")</f>
        <v>0</v>
      </c>
      <c r="C248" s="21">
        <f>SUMIFS(Transactions!$D:$D,Transactions!$G:$G,$A248,Transactions!$A:$A,"&lt;=02/28/2015",Transactions!$A:$A,"&gt;=02/01/2015")</f>
        <v>0</v>
      </c>
      <c r="D248" s="21">
        <f>SUMIFS(Transactions!$D:$D,Transactions!$G:$G,$A248,Transactions!$A:$A,"&lt;=03/31/2015",Transactions!$A:$A,"&gt;=03/01/2015")</f>
        <v>0</v>
      </c>
      <c r="E248" s="21">
        <f>SUMIFS(Transactions!$D:$D,Transactions!$G:$G,$A248,Transactions!$A:$A,"&lt;=04/30/2015",Transactions!$A:$A,"&gt;=04/01/2015")</f>
        <v>0</v>
      </c>
      <c r="F248" s="21">
        <f>SUMIFS(Transactions!$D:$D,Transactions!$G:$G,$A248,Transactions!$A:$A,"&lt;=05/31/2015",Transactions!$A:$A,"&gt;=05/01/2015")</f>
        <v>0</v>
      </c>
      <c r="G248" s="21">
        <f>SUMIFS(Transactions!$D:$D,Transactions!$G:$G,$A248,Transactions!$A:$A,"&lt;=06/30/2015",Transactions!$A:$A,"&gt;=06/01/2015")</f>
        <v>0</v>
      </c>
      <c r="H248" s="21">
        <f>SUMIFS(Transactions!$D:$D,Transactions!$G:$G,$A248,Transactions!$A:$A,"&lt;=07/31/2015",Transactions!$A:$A,"&gt;=07/01/2015")</f>
        <v>0</v>
      </c>
      <c r="I248" s="21">
        <f>SUMIFS(Transactions!$D:$D,Transactions!$G:$G,$A248,Transactions!$A:$A,"&lt;=08/31/2015",Transactions!$A:$A,"&gt;=08/01/2015")</f>
        <v>0</v>
      </c>
      <c r="J248" s="21">
        <f>SUMIFS(Transactions!$D:$D,Transactions!$G:$G,$A248,Transactions!$A:$A,"&lt;=09/30/2015",Transactions!$A:$A,"&gt;=09/01/2015")</f>
        <v>0</v>
      </c>
      <c r="K248" s="21">
        <f>SUMIFS(Transactions!$D:$D,Transactions!$G:$G,$A248,Transactions!$A:$A,"&lt;=10/31/2015",Transactions!$A:$A,"&gt;=10/01/2015")</f>
        <v>0</v>
      </c>
      <c r="L248" s="21">
        <f>SUMIFS(Transactions!$D:$D,Transactions!$G:$G,$A248,Transactions!$A:$A,"&lt;=11/30/2015",Transactions!$A:$A,"&gt;=11/01/2015")</f>
        <v>0</v>
      </c>
      <c r="M248" s="21">
        <f>SUMIFS(Transactions!$D:$D,Transactions!$G:$G,$A248,Transactions!$A:$A,"&lt;=12/31/2015",Transactions!$A:$A,"&gt;=12/01/2015")</f>
        <v>0</v>
      </c>
      <c r="N248" s="22">
        <f>SUM(B248:M248)</f>
        <v>0</v>
      </c>
    </row>
    <row r="249" spans="1:14" s="20" customFormat="1" ht="13" outlineLevel="1" x14ac:dyDescent="0.3">
      <c r="A249" s="20" t="s">
        <v>8</v>
      </c>
      <c r="B249" s="21">
        <f>SUMIFS(Transactions!$D:$D,Transactions!G:G,A249,Transactions!A:A,"&lt;=01/31/2015",Transactions!A:A,"&gt;=01/01/2015")</f>
        <v>0</v>
      </c>
      <c r="C249" s="21">
        <f>SUMIFS(Transactions!$D:$D,Transactions!$G:$G,$A249,Transactions!$A:$A,"&lt;=02/28/2015",Transactions!$A:$A,"&gt;=02/01/2015")</f>
        <v>0</v>
      </c>
      <c r="D249" s="21">
        <f>SUMIFS(Transactions!$D:$D,Transactions!$G:$G,$A249,Transactions!$A:$A,"&lt;=03/31/2015",Transactions!$A:$A,"&gt;=03/01/2015")</f>
        <v>0</v>
      </c>
      <c r="E249" s="21">
        <f>SUMIFS(Transactions!$D:$D,Transactions!$G:$G,$A249,Transactions!$A:$A,"&lt;=04/30/2015",Transactions!$A:$A,"&gt;=04/01/2015")</f>
        <v>0</v>
      </c>
      <c r="F249" s="21">
        <f>SUMIFS(Transactions!$D:$D,Transactions!$G:$G,$A249,Transactions!$A:$A,"&lt;=05/31/2015",Transactions!$A:$A,"&gt;=05/01/2015")</f>
        <v>0</v>
      </c>
      <c r="G249" s="21">
        <f>SUMIFS(Transactions!$D:$D,Transactions!$G:$G,$A249,Transactions!$A:$A,"&lt;=06/30/2015",Transactions!$A:$A,"&gt;=06/01/2015")</f>
        <v>0</v>
      </c>
      <c r="H249" s="21">
        <f>SUMIFS(Transactions!$D:$D,Transactions!$G:$G,$A249,Transactions!$A:$A,"&lt;=07/31/2015",Transactions!$A:$A,"&gt;=07/01/2015")</f>
        <v>0</v>
      </c>
      <c r="I249" s="21">
        <f>SUMIFS(Transactions!$D:$D,Transactions!$G:$G,$A249,Transactions!$A:$A,"&lt;=08/31/2015",Transactions!$A:$A,"&gt;=08/01/2015")</f>
        <v>0</v>
      </c>
      <c r="J249" s="21">
        <f>SUMIFS(Transactions!$D:$D,Transactions!$G:$G,$A249,Transactions!$A:$A,"&lt;=09/30/2015",Transactions!$A:$A,"&gt;=09/01/2015")</f>
        <v>0</v>
      </c>
      <c r="K249" s="21">
        <f>SUMIFS(Transactions!$D:$D,Transactions!$G:$G,$A249,Transactions!$A:$A,"&lt;=10/31/2015",Transactions!$A:$A,"&gt;=10/01/2015")</f>
        <v>0</v>
      </c>
      <c r="L249" s="21">
        <f>SUMIFS(Transactions!$D:$D,Transactions!$G:$G,$A249,Transactions!$A:$A,"&lt;=11/30/2015",Transactions!$A:$A,"&gt;=11/01/2015")</f>
        <v>0</v>
      </c>
      <c r="M249" s="21">
        <f>SUMIFS(Transactions!$D:$D,Transactions!$G:$G,$A249,Transactions!$A:$A,"&lt;=12/31/2015",Transactions!$A:$A,"&gt;=12/01/2015")</f>
        <v>0</v>
      </c>
      <c r="N249" s="22">
        <f>SUM(B249:M249)</f>
        <v>0</v>
      </c>
    </row>
    <row r="250" spans="1:14" s="20" customFormat="1" ht="13" outlineLevel="1" x14ac:dyDescent="0.3">
      <c r="A250" s="20" t="s">
        <v>14</v>
      </c>
      <c r="B250" s="21">
        <f>SUMIFS(Transactions!$D:$D,Transactions!G:G,A250,Transactions!A:A,"&lt;=01/31/2015",Transactions!A:A,"&gt;=01/01/2015")</f>
        <v>0</v>
      </c>
      <c r="C250" s="21">
        <f>SUMIFS(Transactions!$D:$D,Transactions!$G:$G,$A250,Transactions!$A:$A,"&lt;=02/28/2015",Transactions!$A:$A,"&gt;=02/01/2015")</f>
        <v>0</v>
      </c>
      <c r="D250" s="21">
        <f>SUMIFS(Transactions!$D:$D,Transactions!$G:$G,$A250,Transactions!$A:$A,"&lt;=03/31/2015",Transactions!$A:$A,"&gt;=03/01/2015")</f>
        <v>0</v>
      </c>
      <c r="E250" s="21">
        <f>SUMIFS(Transactions!$D:$D,Transactions!$G:$G,$A250,Transactions!$A:$A,"&lt;=04/30/2015",Transactions!$A:$A,"&gt;=04/01/2015")</f>
        <v>0</v>
      </c>
      <c r="F250" s="21">
        <f>SUMIFS(Transactions!$D:$D,Transactions!$G:$G,$A250,Transactions!$A:$A,"&lt;=05/31/2015",Transactions!$A:$A,"&gt;=05/01/2015")</f>
        <v>0</v>
      </c>
      <c r="G250" s="21">
        <f>SUMIFS(Transactions!$D:$D,Transactions!$G:$G,$A250,Transactions!$A:$A,"&lt;=06/30/2015",Transactions!$A:$A,"&gt;=06/01/2015")</f>
        <v>0</v>
      </c>
      <c r="H250" s="21">
        <f>SUMIFS(Transactions!$D:$D,Transactions!$G:$G,$A250,Transactions!$A:$A,"&lt;=07/31/2015",Transactions!$A:$A,"&gt;=07/01/2015")</f>
        <v>0</v>
      </c>
      <c r="I250" s="21">
        <f>SUMIFS(Transactions!$D:$D,Transactions!$G:$G,$A250,Transactions!$A:$A,"&lt;=08/31/2015",Transactions!$A:$A,"&gt;=08/01/2015")</f>
        <v>0</v>
      </c>
      <c r="J250" s="21">
        <f>SUMIFS(Transactions!$D:$D,Transactions!$G:$G,$A250,Transactions!$A:$A,"&lt;=09/30/2015",Transactions!$A:$A,"&gt;=09/01/2015")</f>
        <v>0</v>
      </c>
      <c r="K250" s="21">
        <f>SUMIFS(Transactions!$D:$D,Transactions!$G:$G,$A250,Transactions!$A:$A,"&lt;=10/31/2015",Transactions!$A:$A,"&gt;=10/01/2015")</f>
        <v>0</v>
      </c>
      <c r="L250" s="21">
        <f>SUMIFS(Transactions!$D:$D,Transactions!$G:$G,$A250,Transactions!$A:$A,"&lt;=11/30/2015",Transactions!$A:$A,"&gt;=11/01/2015")</f>
        <v>0</v>
      </c>
      <c r="M250" s="21">
        <f>SUMIFS(Transactions!$D:$D,Transactions!$G:$G,$A250,Transactions!$A:$A,"&lt;=12/31/2015",Transactions!$A:$A,"&gt;=12/01/2015")</f>
        <v>0</v>
      </c>
      <c r="N250" s="22">
        <f>SUM(B250:M250)</f>
        <v>0</v>
      </c>
    </row>
    <row r="251" spans="1:14" s="20" customFormat="1" ht="13" outlineLevel="1" x14ac:dyDescent="0.3">
      <c r="A251" s="20" t="s">
        <v>15</v>
      </c>
      <c r="B251" s="21">
        <f>SUMIFS(Transactions!$D:$D,Transactions!G:G,A251,Transactions!A:A,"&lt;=01/31/2015",Transactions!A:A,"&gt;=01/01/2015")</f>
        <v>0</v>
      </c>
      <c r="C251" s="21">
        <f>SUMIFS(Transactions!$D:$D,Transactions!$G:$G,$A251,Transactions!$A:$A,"&lt;=02/28/2015",Transactions!$A:$A,"&gt;=02/01/2015")</f>
        <v>0</v>
      </c>
      <c r="D251" s="21">
        <f>SUMIFS(Transactions!$D:$D,Transactions!$G:$G,$A251,Transactions!$A:$A,"&lt;=03/31/2015",Transactions!$A:$A,"&gt;=03/01/2015")</f>
        <v>0</v>
      </c>
      <c r="E251" s="21">
        <f>SUMIFS(Transactions!$D:$D,Transactions!$G:$G,$A251,Transactions!$A:$A,"&lt;=04/30/2015",Transactions!$A:$A,"&gt;=04/01/2015")</f>
        <v>0</v>
      </c>
      <c r="F251" s="21">
        <f>SUMIFS(Transactions!$D:$D,Transactions!$G:$G,$A251,Transactions!$A:$A,"&lt;=05/31/2015",Transactions!$A:$A,"&gt;=05/01/2015")</f>
        <v>0</v>
      </c>
      <c r="G251" s="21">
        <f>SUMIFS(Transactions!$D:$D,Transactions!$G:$G,$A251,Transactions!$A:$A,"&lt;=06/30/2015",Transactions!$A:$A,"&gt;=06/01/2015")</f>
        <v>0</v>
      </c>
      <c r="H251" s="21">
        <f>SUMIFS(Transactions!$D:$D,Transactions!$G:$G,$A251,Transactions!$A:$A,"&lt;=07/31/2015",Transactions!$A:$A,"&gt;=07/01/2015")</f>
        <v>0</v>
      </c>
      <c r="I251" s="21">
        <f>SUMIFS(Transactions!$D:$D,Transactions!$G:$G,$A251,Transactions!$A:$A,"&lt;=08/31/2015",Transactions!$A:$A,"&gt;=08/01/2015")</f>
        <v>0</v>
      </c>
      <c r="J251" s="21">
        <f>SUMIFS(Transactions!$D:$D,Transactions!$G:$G,$A251,Transactions!$A:$A,"&lt;=09/30/2015",Transactions!$A:$A,"&gt;=09/01/2015")</f>
        <v>0</v>
      </c>
      <c r="K251" s="21">
        <f>SUMIFS(Transactions!$D:$D,Transactions!$G:$G,$A251,Transactions!$A:$A,"&lt;=10/31/2015",Transactions!$A:$A,"&gt;=10/01/2015")</f>
        <v>0</v>
      </c>
      <c r="L251" s="21">
        <f>SUMIFS(Transactions!$D:$D,Transactions!$G:$G,$A251,Transactions!$A:$A,"&lt;=11/30/2015",Transactions!$A:$A,"&gt;=11/01/2015")</f>
        <v>0</v>
      </c>
      <c r="M251" s="21">
        <f>SUMIFS(Transactions!$D:$D,Transactions!$G:$G,$A251,Transactions!$A:$A,"&lt;=12/31/2015",Transactions!$A:$A,"&gt;=12/01/2015")</f>
        <v>0</v>
      </c>
      <c r="N251" s="22">
        <f t="shared" ref="N251:N258" si="22">SUM(B251:M251)</f>
        <v>0</v>
      </c>
    </row>
    <row r="252" spans="1:14" s="20" customFormat="1" ht="13" outlineLevel="1" x14ac:dyDescent="0.3">
      <c r="A252" s="20" t="s">
        <v>7</v>
      </c>
      <c r="B252" s="21">
        <f>SUMIFS(Transactions!$D:$D,Transactions!G:G,A252,Transactions!A:A,"&lt;=01/31/2015",Transactions!A:A,"&gt;=01/01/2015")</f>
        <v>0</v>
      </c>
      <c r="C252" s="21">
        <f>SUMIFS(Transactions!$D:$D,Transactions!$G:$G,$A252,Transactions!$A:$A,"&lt;=02/28/2015",Transactions!$A:$A,"&gt;=02/01/2015")</f>
        <v>0</v>
      </c>
      <c r="D252" s="21">
        <f>SUMIFS(Transactions!$D:$D,Transactions!$G:$G,$A252,Transactions!$A:$A,"&lt;=03/31/2015",Transactions!$A:$A,"&gt;=03/01/2015")</f>
        <v>0</v>
      </c>
      <c r="E252" s="21">
        <f>SUMIFS(Transactions!$D:$D,Transactions!$G:$G,$A252,Transactions!$A:$A,"&lt;=04/30/2015",Transactions!$A:$A,"&gt;=04/01/2015")</f>
        <v>0</v>
      </c>
      <c r="F252" s="21">
        <f>SUMIFS(Transactions!$D:$D,Transactions!$G:$G,$A252,Transactions!$A:$A,"&lt;=05/31/2015",Transactions!$A:$A,"&gt;=05/01/2015")</f>
        <v>0</v>
      </c>
      <c r="G252" s="21">
        <f>SUMIFS(Transactions!$D:$D,Transactions!$G:$G,$A252,Transactions!$A:$A,"&lt;=06/30/2015",Transactions!$A:$A,"&gt;=06/01/2015")</f>
        <v>0</v>
      </c>
      <c r="H252" s="21">
        <f>SUMIFS(Transactions!$D:$D,Transactions!$G:$G,$A252,Transactions!$A:$A,"&lt;=07/31/2015",Transactions!$A:$A,"&gt;=07/01/2015")</f>
        <v>0</v>
      </c>
      <c r="I252" s="21">
        <f>SUMIFS(Transactions!$D:$D,Transactions!$G:$G,$A252,Transactions!$A:$A,"&lt;=08/31/2015",Transactions!$A:$A,"&gt;=08/01/2015")</f>
        <v>0</v>
      </c>
      <c r="J252" s="21">
        <f>SUMIFS(Transactions!$D:$D,Transactions!$G:$G,$A252,Transactions!$A:$A,"&lt;=09/30/2015",Transactions!$A:$A,"&gt;=09/01/2015")</f>
        <v>0</v>
      </c>
      <c r="K252" s="21">
        <f>SUMIFS(Transactions!$D:$D,Transactions!$G:$G,$A252,Transactions!$A:$A,"&lt;=10/31/2015",Transactions!$A:$A,"&gt;=10/01/2015")</f>
        <v>0</v>
      </c>
      <c r="L252" s="21">
        <f>SUMIFS(Transactions!$D:$D,Transactions!$G:$G,$A252,Transactions!$A:$A,"&lt;=11/30/2015",Transactions!$A:$A,"&gt;=11/01/2015")</f>
        <v>0</v>
      </c>
      <c r="M252" s="21">
        <f>SUMIFS(Transactions!$D:$D,Transactions!$G:$G,$A252,Transactions!$A:$A,"&lt;=12/31/2015",Transactions!$A:$A,"&gt;=12/01/2015")</f>
        <v>0</v>
      </c>
      <c r="N252" s="22">
        <f t="shared" si="22"/>
        <v>0</v>
      </c>
    </row>
    <row r="253" spans="1:14" s="20" customFormat="1" ht="13" outlineLevel="1" x14ac:dyDescent="0.3">
      <c r="A253" s="20" t="s">
        <v>9</v>
      </c>
      <c r="B253" s="21">
        <f>SUMIFS(Transactions!$D:$D,Transactions!G:G,A253,Transactions!A:A,"&lt;=01/31/2015",Transactions!A:A,"&gt;=01/01/2015")</f>
        <v>0</v>
      </c>
      <c r="C253" s="21">
        <f>SUMIFS(Transactions!$D:$D,Transactions!$G:$G,$A253,Transactions!$A:$A,"&lt;=02/28/2015",Transactions!$A:$A,"&gt;=02/01/2015")</f>
        <v>0</v>
      </c>
      <c r="D253" s="21">
        <f>SUMIFS(Transactions!$D:$D,Transactions!$G:$G,$A253,Transactions!$A:$A,"&lt;=03/31/2015",Transactions!$A:$A,"&gt;=03/01/2015")</f>
        <v>0</v>
      </c>
      <c r="E253" s="21">
        <f>SUMIFS(Transactions!$D:$D,Transactions!$G:$G,$A253,Transactions!$A:$A,"&lt;=04/30/2015",Transactions!$A:$A,"&gt;=04/01/2015")</f>
        <v>0</v>
      </c>
      <c r="F253" s="21">
        <f>SUMIFS(Transactions!$D:$D,Transactions!$G:$G,$A253,Transactions!$A:$A,"&lt;=05/31/2015",Transactions!$A:$A,"&gt;=05/01/2015")</f>
        <v>0</v>
      </c>
      <c r="G253" s="21">
        <f>SUMIFS(Transactions!$D:$D,Transactions!$G:$G,$A253,Transactions!$A:$A,"&lt;=06/30/2015",Transactions!$A:$A,"&gt;=06/01/2015")</f>
        <v>0</v>
      </c>
      <c r="H253" s="21">
        <f>SUMIFS(Transactions!$D:$D,Transactions!$G:$G,$A253,Transactions!$A:$A,"&lt;=07/31/2015",Transactions!$A:$A,"&gt;=07/01/2015")</f>
        <v>0</v>
      </c>
      <c r="I253" s="21">
        <f>SUMIFS(Transactions!$D:$D,Transactions!$G:$G,$A253,Transactions!$A:$A,"&lt;=08/31/2015",Transactions!$A:$A,"&gt;=08/01/2015")</f>
        <v>0</v>
      </c>
      <c r="J253" s="21">
        <f>SUMIFS(Transactions!$D:$D,Transactions!$G:$G,$A253,Transactions!$A:$A,"&lt;=09/30/2015",Transactions!$A:$A,"&gt;=09/01/2015")</f>
        <v>0</v>
      </c>
      <c r="K253" s="21">
        <f>SUMIFS(Transactions!$D:$D,Transactions!$G:$G,$A253,Transactions!$A:$A,"&lt;=10/31/2015",Transactions!$A:$A,"&gt;=10/01/2015")</f>
        <v>0</v>
      </c>
      <c r="L253" s="21">
        <f>SUMIFS(Transactions!$D:$D,Transactions!$G:$G,$A253,Transactions!$A:$A,"&lt;=11/30/2015",Transactions!$A:$A,"&gt;=11/01/2015")</f>
        <v>0</v>
      </c>
      <c r="M253" s="21">
        <f>SUMIFS(Transactions!$D:$D,Transactions!$G:$G,$A253,Transactions!$A:$A,"&lt;=12/31/2015",Transactions!$A:$A,"&gt;=12/01/2015")</f>
        <v>0</v>
      </c>
      <c r="N253" s="22">
        <f t="shared" si="22"/>
        <v>0</v>
      </c>
    </row>
    <row r="254" spans="1:14" s="20" customFormat="1" ht="13" outlineLevel="1" x14ac:dyDescent="0.3">
      <c r="A254" s="20" t="s">
        <v>16</v>
      </c>
      <c r="B254" s="21">
        <f>SUMIFS(Transactions!$D:$D,Transactions!G:G,A254,Transactions!A:A,"&lt;=01/31/2015",Transactions!A:A,"&gt;=01/01/2015")</f>
        <v>0</v>
      </c>
      <c r="C254" s="21">
        <f>SUMIFS(Transactions!$D:$D,Transactions!$G:$G,$A254,Transactions!$A:$A,"&lt;=02/28/2015",Transactions!$A:$A,"&gt;=02/01/2015")</f>
        <v>0</v>
      </c>
      <c r="D254" s="21">
        <f>SUMIFS(Transactions!$D:$D,Transactions!$G:$G,$A254,Transactions!$A:$A,"&lt;=03/31/2015",Transactions!$A:$A,"&gt;=03/01/2015")</f>
        <v>0</v>
      </c>
      <c r="E254" s="21">
        <f>SUMIFS(Transactions!$D:$D,Transactions!$G:$G,$A254,Transactions!$A:$A,"&lt;=04/30/2015",Transactions!$A:$A,"&gt;=04/01/2015")</f>
        <v>0</v>
      </c>
      <c r="F254" s="21">
        <f>SUMIFS(Transactions!$D:$D,Transactions!$G:$G,$A254,Transactions!$A:$A,"&lt;=05/31/2015",Transactions!$A:$A,"&gt;=05/01/2015")</f>
        <v>0</v>
      </c>
      <c r="G254" s="21">
        <f>SUMIFS(Transactions!$D:$D,Transactions!$G:$G,$A254,Transactions!$A:$A,"&lt;=06/30/2015",Transactions!$A:$A,"&gt;=06/01/2015")</f>
        <v>0</v>
      </c>
      <c r="H254" s="21">
        <f>SUMIFS(Transactions!$D:$D,Transactions!$G:$G,$A254,Transactions!$A:$A,"&lt;=07/31/2015",Transactions!$A:$A,"&gt;=07/01/2015")</f>
        <v>0</v>
      </c>
      <c r="I254" s="21">
        <f>SUMIFS(Transactions!$D:$D,Transactions!$G:$G,$A254,Transactions!$A:$A,"&lt;=08/31/2015",Transactions!$A:$A,"&gt;=08/01/2015")</f>
        <v>0</v>
      </c>
      <c r="J254" s="21">
        <f>SUMIFS(Transactions!$D:$D,Transactions!$G:$G,$A254,Transactions!$A:$A,"&lt;=09/30/2015",Transactions!$A:$A,"&gt;=09/01/2015")</f>
        <v>0</v>
      </c>
      <c r="K254" s="21">
        <f>SUMIFS(Transactions!$D:$D,Transactions!$G:$G,$A254,Transactions!$A:$A,"&lt;=10/31/2015",Transactions!$A:$A,"&gt;=10/01/2015")</f>
        <v>0</v>
      </c>
      <c r="L254" s="21">
        <f>SUMIFS(Transactions!$D:$D,Transactions!$G:$G,$A254,Transactions!$A:$A,"&lt;=11/30/2015",Transactions!$A:$A,"&gt;=11/01/2015")</f>
        <v>0</v>
      </c>
      <c r="M254" s="21">
        <f>SUMIFS(Transactions!$D:$D,Transactions!$G:$G,$A254,Transactions!$A:$A,"&lt;=12/31/2015",Transactions!$A:$A,"&gt;=12/01/2015")</f>
        <v>0</v>
      </c>
      <c r="N254" s="22">
        <f t="shared" si="22"/>
        <v>0</v>
      </c>
    </row>
    <row r="255" spans="1:14" s="20" customFormat="1" ht="13" outlineLevel="1" x14ac:dyDescent="0.3">
      <c r="A255" s="20" t="s">
        <v>75</v>
      </c>
      <c r="B255" s="21">
        <f>SUMIFS(Transactions!$D:$D,Transactions!G:G,A255,Transactions!A:A,"&lt;=01/31/2015",Transactions!A:A,"&gt;=01/01/2015")</f>
        <v>0</v>
      </c>
      <c r="C255" s="21">
        <f>SUMIFS(Transactions!$D:$D,Transactions!$G:$G,$A255,Transactions!$A:$A,"&lt;=02/28/2015",Transactions!$A:$A,"&gt;=02/01/2015")</f>
        <v>0</v>
      </c>
      <c r="D255" s="21">
        <f>SUMIFS(Transactions!$D:$D,Transactions!$G:$G,$A255,Transactions!$A:$A,"&lt;=03/31/2015",Transactions!$A:$A,"&gt;=03/01/2015")</f>
        <v>0</v>
      </c>
      <c r="E255" s="21">
        <f>SUMIFS(Transactions!$D:$D,Transactions!$G:$G,$A255,Transactions!$A:$A,"&lt;=04/30/2015",Transactions!$A:$A,"&gt;=04/01/2015")</f>
        <v>0</v>
      </c>
      <c r="F255" s="21">
        <f>SUMIFS(Transactions!$D:$D,Transactions!$G:$G,$A255,Transactions!$A:$A,"&lt;=05/31/2015",Transactions!$A:$A,"&gt;=05/01/2015")</f>
        <v>0</v>
      </c>
      <c r="G255" s="21">
        <f>SUMIFS(Transactions!$D:$D,Transactions!$G:$G,$A255,Transactions!$A:$A,"&lt;=06/30/2015",Transactions!$A:$A,"&gt;=06/01/2015")</f>
        <v>0</v>
      </c>
      <c r="H255" s="21">
        <f>SUMIFS(Transactions!$D:$D,Transactions!$G:$G,$A255,Transactions!$A:$A,"&lt;=07/31/2015",Transactions!$A:$A,"&gt;=07/01/2015")</f>
        <v>0</v>
      </c>
      <c r="I255" s="21">
        <f>SUMIFS(Transactions!$D:$D,Transactions!$G:$G,$A255,Transactions!$A:$A,"&lt;=08/31/2015",Transactions!$A:$A,"&gt;=08/01/2015")</f>
        <v>0</v>
      </c>
      <c r="J255" s="21">
        <f>SUMIFS(Transactions!$D:$D,Transactions!$G:$G,$A255,Transactions!$A:$A,"&lt;=09/30/2015",Transactions!$A:$A,"&gt;=09/01/2015")</f>
        <v>0</v>
      </c>
      <c r="K255" s="21">
        <f>SUMIFS(Transactions!$D:$D,Transactions!$G:$G,$A255,Transactions!$A:$A,"&lt;=10/31/2015",Transactions!$A:$A,"&gt;=10/01/2015")</f>
        <v>0</v>
      </c>
      <c r="L255" s="21">
        <f>SUMIFS(Transactions!$D:$D,Transactions!$G:$G,$A255,Transactions!$A:$A,"&lt;=11/30/2015",Transactions!$A:$A,"&gt;=11/01/2015")</f>
        <v>0</v>
      </c>
      <c r="M255" s="21">
        <f>SUMIFS(Transactions!$D:$D,Transactions!$G:$G,$A255,Transactions!$A:$A,"&lt;=12/31/2015",Transactions!$A:$A,"&gt;=12/01/2015")</f>
        <v>0</v>
      </c>
      <c r="N255" s="22">
        <f t="shared" si="22"/>
        <v>0</v>
      </c>
    </row>
    <row r="256" spans="1:14" s="20" customFormat="1" ht="13" outlineLevel="1" x14ac:dyDescent="0.3">
      <c r="A256" s="20" t="s">
        <v>17</v>
      </c>
      <c r="B256" s="21">
        <f>SUMIFS(Transactions!$D:$D,Transactions!G:G,A256,Transactions!A:A,"&lt;=01/31/2015",Transactions!A:A,"&gt;=01/01/2015")</f>
        <v>0</v>
      </c>
      <c r="C256" s="21">
        <f>SUMIFS(Transactions!$D:$D,Transactions!$G:$G,$A256,Transactions!$A:$A,"&lt;=02/28/2015",Transactions!$A:$A,"&gt;=02/01/2015")</f>
        <v>0</v>
      </c>
      <c r="D256" s="21">
        <f>SUMIFS(Transactions!$D:$D,Transactions!$G:$G,$A256,Transactions!$A:$A,"&lt;=03/31/2015",Transactions!$A:$A,"&gt;=03/01/2015")</f>
        <v>0</v>
      </c>
      <c r="E256" s="21">
        <f>SUMIFS(Transactions!$D:$D,Transactions!$G:$G,$A256,Transactions!$A:$A,"&lt;=04/30/2015",Transactions!$A:$A,"&gt;=04/01/2015")</f>
        <v>0</v>
      </c>
      <c r="F256" s="21">
        <f>SUMIFS(Transactions!$D:$D,Transactions!$G:$G,$A256,Transactions!$A:$A,"&lt;=05/31/2015",Transactions!$A:$A,"&gt;=05/01/2015")</f>
        <v>0</v>
      </c>
      <c r="G256" s="21">
        <f>SUMIFS(Transactions!$D:$D,Transactions!$G:$G,$A256,Transactions!$A:$A,"&lt;=06/30/2015",Transactions!$A:$A,"&gt;=06/01/2015")</f>
        <v>0</v>
      </c>
      <c r="H256" s="21">
        <f>SUMIFS(Transactions!$D:$D,Transactions!$G:$G,$A256,Transactions!$A:$A,"&lt;=07/31/2015",Transactions!$A:$A,"&gt;=07/01/2015")</f>
        <v>0</v>
      </c>
      <c r="I256" s="21">
        <f>SUMIFS(Transactions!$D:$D,Transactions!$G:$G,$A256,Transactions!$A:$A,"&lt;=08/31/2015",Transactions!$A:$A,"&gt;=08/01/2015")</f>
        <v>0</v>
      </c>
      <c r="J256" s="21">
        <f>SUMIFS(Transactions!$D:$D,Transactions!$G:$G,$A256,Transactions!$A:$A,"&lt;=09/30/2015",Transactions!$A:$A,"&gt;=09/01/2015")</f>
        <v>0</v>
      </c>
      <c r="K256" s="21">
        <f>SUMIFS(Transactions!$D:$D,Transactions!$G:$G,$A256,Transactions!$A:$A,"&lt;=10/31/2015",Transactions!$A:$A,"&gt;=10/01/2015")</f>
        <v>0</v>
      </c>
      <c r="L256" s="21">
        <f>SUMIFS(Transactions!$D:$D,Transactions!$G:$G,$A256,Transactions!$A:$A,"&lt;=11/30/2015",Transactions!$A:$A,"&gt;=11/01/2015")</f>
        <v>0</v>
      </c>
      <c r="M256" s="21">
        <f>SUMIFS(Transactions!$D:$D,Transactions!$G:$G,$A256,Transactions!$A:$A,"&lt;=12/31/2015",Transactions!$A:$A,"&gt;=12/01/2015")</f>
        <v>0</v>
      </c>
      <c r="N256" s="22">
        <f t="shared" si="22"/>
        <v>0</v>
      </c>
    </row>
    <row r="257" spans="1:14" s="20" customFormat="1" ht="13" outlineLevel="1" x14ac:dyDescent="0.3">
      <c r="A257" s="20" t="s">
        <v>18</v>
      </c>
      <c r="B257" s="21">
        <f>SUMIFS(Transactions!$D:$D,Transactions!G:G,A257,Transactions!A:A,"&lt;=01/31/2015",Transactions!A:A,"&gt;=01/01/2015")</f>
        <v>0</v>
      </c>
      <c r="C257" s="21">
        <f>SUMIFS(Transactions!$D:$D,Transactions!$G:$G,$A257,Transactions!$A:$A,"&lt;=02/28/2015",Transactions!$A:$A,"&gt;=02/01/2015")</f>
        <v>0</v>
      </c>
      <c r="D257" s="21">
        <f>SUMIFS(Transactions!$D:$D,Transactions!$G:$G,$A257,Transactions!$A:$A,"&lt;=03/31/2015",Transactions!$A:$A,"&gt;=03/01/2015")</f>
        <v>0</v>
      </c>
      <c r="E257" s="21">
        <f>SUMIFS(Transactions!$D:$D,Transactions!$G:$G,$A257,Transactions!$A:$A,"&lt;=04/30/2015",Transactions!$A:$A,"&gt;=04/01/2015")</f>
        <v>0</v>
      </c>
      <c r="F257" s="21">
        <f>SUMIFS(Transactions!$D:$D,Transactions!$G:$G,$A257,Transactions!$A:$A,"&lt;=05/31/2015",Transactions!$A:$A,"&gt;=05/01/2015")</f>
        <v>0</v>
      </c>
      <c r="G257" s="21">
        <f>SUMIFS(Transactions!$D:$D,Transactions!$G:$G,$A257,Transactions!$A:$A,"&lt;=06/30/2015",Transactions!$A:$A,"&gt;=06/01/2015")</f>
        <v>0</v>
      </c>
      <c r="H257" s="21">
        <f>SUMIFS(Transactions!$D:$D,Transactions!$G:$G,$A257,Transactions!$A:$A,"&lt;=07/31/2015",Transactions!$A:$A,"&gt;=07/01/2015")</f>
        <v>0</v>
      </c>
      <c r="I257" s="21">
        <f>SUMIFS(Transactions!$D:$D,Transactions!$G:$G,$A257,Transactions!$A:$A,"&lt;=08/31/2015",Transactions!$A:$A,"&gt;=08/01/2015")</f>
        <v>0</v>
      </c>
      <c r="J257" s="21">
        <f>SUMIFS(Transactions!$D:$D,Transactions!$G:$G,$A257,Transactions!$A:$A,"&lt;=09/30/2015",Transactions!$A:$A,"&gt;=09/01/2015")</f>
        <v>0</v>
      </c>
      <c r="K257" s="21">
        <f>SUMIFS(Transactions!$D:$D,Transactions!$G:$G,$A257,Transactions!$A:$A,"&lt;=10/31/2015",Transactions!$A:$A,"&gt;=10/01/2015")</f>
        <v>0</v>
      </c>
      <c r="L257" s="21">
        <f>SUMIFS(Transactions!$D:$D,Transactions!$G:$G,$A257,Transactions!$A:$A,"&lt;=11/30/2015",Transactions!$A:$A,"&gt;=11/01/2015")</f>
        <v>0</v>
      </c>
      <c r="M257" s="21">
        <f>SUMIFS(Transactions!$D:$D,Transactions!$G:$G,$A257,Transactions!$A:$A,"&lt;=12/31/2015",Transactions!$A:$A,"&gt;=12/01/2015")</f>
        <v>0</v>
      </c>
      <c r="N257" s="22">
        <f t="shared" si="22"/>
        <v>0</v>
      </c>
    </row>
    <row r="258" spans="1:14" s="20" customFormat="1" ht="13" outlineLevel="1" x14ac:dyDescent="0.3">
      <c r="A258" s="20" t="s">
        <v>19</v>
      </c>
      <c r="B258" s="21">
        <f>SUMIFS(Transactions!$D:$D,Transactions!G:G,A258,Transactions!A:A,"&lt;=01/31/2015",Transactions!A:A,"&gt;=01/01/2015")</f>
        <v>0</v>
      </c>
      <c r="C258" s="21">
        <f>SUMIFS(Transactions!$D:$D,Transactions!$G:$G,$A258,Transactions!$A:$A,"&lt;=02/28/2015",Transactions!$A:$A,"&gt;=02/01/2015")</f>
        <v>0</v>
      </c>
      <c r="D258" s="21">
        <f>SUMIFS(Transactions!$D:$D,Transactions!$G:$G,$A258,Transactions!$A:$A,"&lt;=03/31/2015",Transactions!$A:$A,"&gt;=03/01/2015")</f>
        <v>0</v>
      </c>
      <c r="E258" s="21">
        <f>SUMIFS(Transactions!$D:$D,Transactions!$G:$G,$A258,Transactions!$A:$A,"&lt;=04/30/2015",Transactions!$A:$A,"&gt;=04/01/2015")</f>
        <v>0</v>
      </c>
      <c r="F258" s="21">
        <f>SUMIFS(Transactions!$D:$D,Transactions!$G:$G,$A258,Transactions!$A:$A,"&lt;=05/31/2015",Transactions!$A:$A,"&gt;=05/01/2015")</f>
        <v>0</v>
      </c>
      <c r="G258" s="21">
        <f>SUMIFS(Transactions!$D:$D,Transactions!$G:$G,$A258,Transactions!$A:$A,"&lt;=06/30/2015",Transactions!$A:$A,"&gt;=06/01/2015")</f>
        <v>0</v>
      </c>
      <c r="H258" s="21">
        <f>SUMIFS(Transactions!$D:$D,Transactions!$G:$G,$A258,Transactions!$A:$A,"&lt;=07/31/2015",Transactions!$A:$A,"&gt;=07/01/2015")</f>
        <v>0</v>
      </c>
      <c r="I258" s="21">
        <f>SUMIFS(Transactions!$D:$D,Transactions!$G:$G,$A258,Transactions!$A:$A,"&lt;=08/31/2015",Transactions!$A:$A,"&gt;=08/01/2015")</f>
        <v>0</v>
      </c>
      <c r="J258" s="21">
        <f>SUMIFS(Transactions!$D:$D,Transactions!$G:$G,$A258,Transactions!$A:$A,"&lt;=09/30/2015",Transactions!$A:$A,"&gt;=09/01/2015")</f>
        <v>0</v>
      </c>
      <c r="K258" s="21">
        <f>SUMIFS(Transactions!$D:$D,Transactions!$G:$G,$A258,Transactions!$A:$A,"&lt;=10/31/2015",Transactions!$A:$A,"&gt;=10/01/2015")</f>
        <v>0</v>
      </c>
      <c r="L258" s="21">
        <f>SUMIFS(Transactions!$D:$D,Transactions!$G:$G,$A258,Transactions!$A:$A,"&lt;=11/30/2015",Transactions!$A:$A,"&gt;=11/01/2015")</f>
        <v>0</v>
      </c>
      <c r="M258" s="21">
        <f>SUMIFS(Transactions!$D:$D,Transactions!$G:$G,$A258,Transactions!$A:$A,"&lt;=12/31/2015",Transactions!$A:$A,"&gt;=12/01/2015")</f>
        <v>0</v>
      </c>
      <c r="N258" s="22">
        <f t="shared" si="22"/>
        <v>0</v>
      </c>
    </row>
    <row r="259" spans="1:14" s="20" customFormat="1" ht="13" outlineLevel="1" x14ac:dyDescent="0.3">
      <c r="A259" s="20" t="s">
        <v>65</v>
      </c>
      <c r="B259" s="21">
        <f>SUMIFS(Transactions!$D:$D,Transactions!G:G,A259,Transactions!A:A,"&lt;=01/31/2015",Transactions!A:A,"&gt;=01/01/2015")</f>
        <v>0</v>
      </c>
      <c r="C259" s="21">
        <f>SUMIFS(Transactions!$D:$D,Transactions!$G:$G,$A259,Transactions!$A:$A,"&lt;=02/28/2015",Transactions!$A:$A,"&gt;=02/01/2015")</f>
        <v>0</v>
      </c>
      <c r="D259" s="21">
        <f>SUMIFS(Transactions!$D:$D,Transactions!$G:$G,$A259,Transactions!$A:$A,"&lt;=03/31/2015",Transactions!$A:$A,"&gt;=03/01/2015")</f>
        <v>0</v>
      </c>
      <c r="E259" s="21">
        <f>SUMIFS(Transactions!$D:$D,Transactions!$G:$G,$A259,Transactions!$A:$A,"&lt;=04/30/2015",Transactions!$A:$A,"&gt;=04/01/2015")</f>
        <v>0</v>
      </c>
      <c r="F259" s="21">
        <f>SUMIFS(Transactions!$D:$D,Transactions!$G:$G,$A259,Transactions!$A:$A,"&lt;=05/31/2015",Transactions!$A:$A,"&gt;=05/01/2015")</f>
        <v>0</v>
      </c>
      <c r="G259" s="21">
        <f>SUMIFS(Transactions!$D:$D,Transactions!$G:$G,$A259,Transactions!$A:$A,"&lt;=06/30/2015",Transactions!$A:$A,"&gt;=06/01/2015")</f>
        <v>0</v>
      </c>
      <c r="H259" s="21">
        <f>SUMIFS(Transactions!$D:$D,Transactions!$G:$G,$A259,Transactions!$A:$A,"&lt;=07/31/2015",Transactions!$A:$A,"&gt;=07/01/2015")</f>
        <v>0</v>
      </c>
      <c r="I259" s="21">
        <f>SUMIFS(Transactions!$D:$D,Transactions!$G:$G,$A259,Transactions!$A:$A,"&lt;=08/31/2015",Transactions!$A:$A,"&gt;=08/01/2015")</f>
        <v>0</v>
      </c>
      <c r="J259" s="21">
        <f>SUMIFS(Transactions!$D:$D,Transactions!$G:$G,$A259,Transactions!$A:$A,"&lt;=09/30/2015",Transactions!$A:$A,"&gt;=09/01/2015")</f>
        <v>0</v>
      </c>
      <c r="K259" s="21">
        <f>SUMIFS(Transactions!$D:$D,Transactions!$G:$G,$A259,Transactions!$A:$A,"&lt;=10/31/2015",Transactions!$A:$A,"&gt;=10/01/2015")</f>
        <v>0</v>
      </c>
      <c r="L259" s="21">
        <f>SUMIFS(Transactions!$D:$D,Transactions!$G:$G,$A259,Transactions!$A:$A,"&lt;=11/30/2015",Transactions!$A:$A,"&gt;=11/01/2015")</f>
        <v>0</v>
      </c>
      <c r="M259" s="21">
        <f>SUMIFS(Transactions!$D:$D,Transactions!$G:$G,$A259,Transactions!$A:$A,"&lt;=12/31/2015",Transactions!$A:$A,"&gt;=12/01/2015")</f>
        <v>0</v>
      </c>
      <c r="N259" s="22">
        <f>SUM(B259:M259)</f>
        <v>0</v>
      </c>
    </row>
    <row r="260" spans="1:14" s="20" customFormat="1" ht="13" outlineLevel="1" x14ac:dyDescent="0.3">
      <c r="A260" s="20" t="s">
        <v>35</v>
      </c>
      <c r="B260" s="21">
        <f>SUMIFS(Transactions!$D:$D,Transactions!G:G,A260,Transactions!A:A,"&lt;=01/31/2015",Transactions!A:A,"&gt;=01/01/2015")</f>
        <v>0</v>
      </c>
      <c r="C260" s="21">
        <f>SUMIFS(Transactions!$D:$D,Transactions!$G:$G,$A260,Transactions!$A:$A,"&lt;=02/28/2015",Transactions!$A:$A,"&gt;=02/01/2015")</f>
        <v>0</v>
      </c>
      <c r="D260" s="21">
        <f>SUMIFS(Transactions!$D:$D,Transactions!$G:$G,$A260,Transactions!$A:$A,"&lt;=03/31/2015",Transactions!$A:$A,"&gt;=03/01/2015")</f>
        <v>0</v>
      </c>
      <c r="E260" s="21">
        <f>SUMIFS(Transactions!$D:$D,Transactions!$G:$G,$A260,Transactions!$A:$A,"&lt;=04/30/2015",Transactions!$A:$A,"&gt;=04/01/2015")</f>
        <v>0</v>
      </c>
      <c r="F260" s="21">
        <f>SUMIFS(Transactions!$D:$D,Transactions!$G:$G,$A260,Transactions!$A:$A,"&lt;=05/31/2015",Transactions!$A:$A,"&gt;=05/01/2015")</f>
        <v>0</v>
      </c>
      <c r="G260" s="21">
        <f>SUMIFS(Transactions!$D:$D,Transactions!$G:$G,$A260,Transactions!$A:$A,"&lt;=06/30/2015",Transactions!$A:$A,"&gt;=06/01/2015")</f>
        <v>0</v>
      </c>
      <c r="H260" s="21">
        <f>SUMIFS(Transactions!$D:$D,Transactions!$G:$G,$A260,Transactions!$A:$A,"&lt;=07/31/2015",Transactions!$A:$A,"&gt;=07/01/2015")</f>
        <v>0</v>
      </c>
      <c r="I260" s="21">
        <f>SUMIFS(Transactions!$D:$D,Transactions!$G:$G,$A260,Transactions!$A:$A,"&lt;=08/31/2015",Transactions!$A:$A,"&gt;=08/01/2015")</f>
        <v>0</v>
      </c>
      <c r="J260" s="21">
        <f>SUMIFS(Transactions!$D:$D,Transactions!$G:$G,$A260,Transactions!$A:$A,"&lt;=09/30/2015",Transactions!$A:$A,"&gt;=09/01/2015")</f>
        <v>0</v>
      </c>
      <c r="K260" s="21">
        <f>SUMIFS(Transactions!$D:$D,Transactions!$G:$G,$A260,Transactions!$A:$A,"&lt;=10/31/2015",Transactions!$A:$A,"&gt;=10/01/2015")</f>
        <v>0</v>
      </c>
      <c r="L260" s="21">
        <f>SUMIFS(Transactions!$D:$D,Transactions!$G:$G,$A260,Transactions!$A:$A,"&lt;=11/30/2015",Transactions!$A:$A,"&gt;=11/01/2015")</f>
        <v>0</v>
      </c>
      <c r="M260" s="21">
        <f>SUMIFS(Transactions!$D:$D,Transactions!$G:$G,$A260,Transactions!$A:$A,"&lt;=12/31/2015",Transactions!$A:$A,"&gt;=12/01/2015")</f>
        <v>0</v>
      </c>
      <c r="N260" s="22">
        <f>SUM(B260:M260)</f>
        <v>0</v>
      </c>
    </row>
    <row r="261" spans="1:14" s="20" customFormat="1" ht="13" outlineLevel="1" x14ac:dyDescent="0.3">
      <c r="B261" s="21"/>
      <c r="C261" s="21"/>
      <c r="D261" s="21"/>
      <c r="E261" s="21"/>
      <c r="F261" s="21"/>
      <c r="G261" s="21"/>
      <c r="H261" s="21"/>
      <c r="I261" s="21"/>
      <c r="J261" s="21"/>
      <c r="K261" s="21"/>
      <c r="L261" s="21"/>
      <c r="M261" s="21"/>
      <c r="N261" s="22"/>
    </row>
    <row r="262" spans="1:14" s="20" customFormat="1" ht="13" outlineLevel="1" x14ac:dyDescent="0.3">
      <c r="A262" s="23" t="s">
        <v>38</v>
      </c>
      <c r="B262" s="24">
        <f t="shared" ref="B262:M262" si="23">SUM(B247:B260)</f>
        <v>0</v>
      </c>
      <c r="C262" s="24">
        <f t="shared" si="23"/>
        <v>0</v>
      </c>
      <c r="D262" s="24">
        <f t="shared" si="23"/>
        <v>0</v>
      </c>
      <c r="E262" s="24">
        <f t="shared" si="23"/>
        <v>0</v>
      </c>
      <c r="F262" s="24">
        <f t="shared" si="23"/>
        <v>0</v>
      </c>
      <c r="G262" s="24">
        <f t="shared" si="23"/>
        <v>0</v>
      </c>
      <c r="H262" s="24">
        <f t="shared" si="23"/>
        <v>0</v>
      </c>
      <c r="I262" s="24">
        <f t="shared" si="23"/>
        <v>0</v>
      </c>
      <c r="J262" s="24">
        <f t="shared" si="23"/>
        <v>0</v>
      </c>
      <c r="K262" s="24">
        <f t="shared" si="23"/>
        <v>0</v>
      </c>
      <c r="L262" s="24">
        <f t="shared" si="23"/>
        <v>0</v>
      </c>
      <c r="M262" s="24">
        <f t="shared" si="23"/>
        <v>0</v>
      </c>
      <c r="N262" s="25">
        <f>SUM(B262:M262)</f>
        <v>0</v>
      </c>
    </row>
    <row r="263" spans="1:14" s="20" customFormat="1" ht="13" outlineLevel="1" x14ac:dyDescent="0.3">
      <c r="A263" s="20" t="s">
        <v>10</v>
      </c>
      <c r="B263" s="21">
        <f>SUMIFS(Transactions!$E:$E,Transactions!G:G,A263,Transactions!A:A,"&lt;=01/31/2015",Transactions!A:A,"&gt;=01/01/2015")*-1</f>
        <v>0</v>
      </c>
      <c r="C263" s="21">
        <f>SUMIFS(Transactions!$E:$E,Transactions!$G:$G,$A263,Transactions!$A:$A,"&lt;=02/28/2015",Transactions!$A:$A,"&gt;=02/01/2015")*-1</f>
        <v>0</v>
      </c>
      <c r="D263" s="21">
        <f>SUMIFS(Transactions!$E:$E,Transactions!$G:$G,$A263,Transactions!$A:$A,"&lt;=03/31/2015",Transactions!$A:$A,"&gt;=03/01/2015")*-1</f>
        <v>0</v>
      </c>
      <c r="E263" s="21">
        <f>SUMIFS(Transactions!$E:$E,Transactions!$G:$G,$A263,Transactions!$A:$A,"&lt;=04/30/2015",Transactions!$A:$A,"&gt;=04/01/2015")*-1</f>
        <v>0</v>
      </c>
      <c r="F263" s="21">
        <f>SUMIFS(Transactions!$E:$E,Transactions!$G:$G,$A263,Transactions!$A:$A,"&lt;=05/31/2015",Transactions!$A:$A,"&gt;=05/01/2015")*-1</f>
        <v>0</v>
      </c>
      <c r="G263" s="21">
        <f>SUMIFS(Transactions!$E:$E,Transactions!$G:$G,$A263,Transactions!$A:$A,"&lt;=06/30/2015",Transactions!$A:$A,"&gt;=06/01/2015")*-1</f>
        <v>0</v>
      </c>
      <c r="H263" s="21">
        <f>SUMIFS(Transactions!$E:$E,Transactions!$G:$G,$A263,Transactions!$A:$A,"&lt;=07/31/2015",Transactions!$A:$A,"&gt;=07/01/2015")*-1</f>
        <v>0</v>
      </c>
      <c r="I263" s="21">
        <f>SUMIFS(Transactions!$E:$E,Transactions!$G:$G,$A263,Transactions!$A:$A,"&lt;=08/31/2015",Transactions!$A:$A,"&gt;=08/01/2015")*-1</f>
        <v>0</v>
      </c>
      <c r="J263" s="21">
        <f>SUMIFS(Transactions!$E:$E,Transactions!$G:$G,$A263,Transactions!$A:$A,"&lt;=09/30/2015",Transactions!$A:$A,"&gt;=09/01/2015")*-1</f>
        <v>0</v>
      </c>
      <c r="K263" s="21">
        <f>SUMIFS(Transactions!$E:$E,Transactions!$G:$G,$A263,Transactions!$A:$A,"&lt;=10/31/2015",Transactions!$A:$A,"&gt;=10/01/2015")*-1</f>
        <v>0</v>
      </c>
      <c r="L263" s="21">
        <f>SUMIFS(Transactions!$E:$E,Transactions!$G:$G,$A263,Transactions!$A:$A,"&lt;=11/30/2015",Transactions!$A:$A,"&gt;=11/01/2015")*-1</f>
        <v>0</v>
      </c>
      <c r="M263" s="21">
        <f>SUMIFS(Transactions!$E:$E,Transactions!$G:$G,$A263,Transactions!$A:$A,"&lt;=12/31/2015",Transactions!$A:$A,"&gt;=12/01/2015")*-1</f>
        <v>0</v>
      </c>
      <c r="N263" s="22">
        <f>SUM(B263:M263)</f>
        <v>0</v>
      </c>
    </row>
    <row r="264" spans="1:14" s="20" customFormat="1" ht="13.5" outlineLevel="1" thickBot="1" x14ac:dyDescent="0.35">
      <c r="A264" s="66" t="s">
        <v>56</v>
      </c>
      <c r="B264" s="67">
        <f t="shared" ref="B264:N264" si="24">B245+B262</f>
        <v>0</v>
      </c>
      <c r="C264" s="67">
        <f t="shared" si="24"/>
        <v>0</v>
      </c>
      <c r="D264" s="67">
        <f t="shared" si="24"/>
        <v>0</v>
      </c>
      <c r="E264" s="67">
        <f t="shared" si="24"/>
        <v>0</v>
      </c>
      <c r="F264" s="67">
        <f t="shared" si="24"/>
        <v>0</v>
      </c>
      <c r="G264" s="67">
        <f t="shared" si="24"/>
        <v>0</v>
      </c>
      <c r="H264" s="67">
        <f t="shared" si="24"/>
        <v>0</v>
      </c>
      <c r="I264" s="67">
        <f t="shared" si="24"/>
        <v>0</v>
      </c>
      <c r="J264" s="67">
        <f t="shared" si="24"/>
        <v>0</v>
      </c>
      <c r="K264" s="67">
        <f t="shared" si="24"/>
        <v>0</v>
      </c>
      <c r="L264" s="67">
        <f t="shared" si="24"/>
        <v>0</v>
      </c>
      <c r="M264" s="67">
        <f t="shared" si="24"/>
        <v>0</v>
      </c>
      <c r="N264" s="67">
        <f t="shared" si="24"/>
        <v>0</v>
      </c>
    </row>
    <row r="265" spans="1:14" ht="15" thickTop="1" x14ac:dyDescent="0.35"/>
    <row r="273" spans="1:2" x14ac:dyDescent="0.35">
      <c r="A273" s="16"/>
    </row>
    <row r="274" spans="1:2" x14ac:dyDescent="0.35">
      <c r="B274" s="2"/>
    </row>
  </sheetData>
  <conditionalFormatting sqref="B37:N42">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5DCF-5D4D-4CB5-9245-E9D71C900981}">
  <dimension ref="A1:K71"/>
  <sheetViews>
    <sheetView zoomScale="70" zoomScaleNormal="70" workbookViewId="0">
      <pane ySplit="1" topLeftCell="A2" activePane="bottomLeft" state="frozen"/>
      <selection activeCell="B1" sqref="B1"/>
      <selection pane="bottomLeft" activeCell="B25" sqref="B25"/>
    </sheetView>
  </sheetViews>
  <sheetFormatPr defaultColWidth="8.7265625" defaultRowHeight="14.5" x14ac:dyDescent="0.35"/>
  <cols>
    <col min="1" max="1" width="11" style="5" bestFit="1" customWidth="1"/>
    <col min="2" max="2" width="36.36328125" style="5" customWidth="1"/>
    <col min="3" max="3" width="14.6328125" style="48" bestFit="1" customWidth="1"/>
    <col min="4" max="4" width="11.7265625" style="11" bestFit="1" customWidth="1"/>
    <col min="5" max="5" width="11.7265625" style="7" bestFit="1" customWidth="1"/>
    <col min="6" max="6" width="11.81640625" style="5" customWidth="1"/>
    <col min="7" max="7" width="10.7265625" style="10" bestFit="1" customWidth="1"/>
    <col min="8" max="8" width="10.36328125" style="5" customWidth="1"/>
    <col min="9" max="9" width="13" style="5" bestFit="1" customWidth="1"/>
    <col min="10" max="10" width="15.08984375" style="5" customWidth="1"/>
    <col min="11" max="11" width="12.6328125" style="5" customWidth="1"/>
    <col min="12" max="16384" width="8.7265625" style="5"/>
  </cols>
  <sheetData>
    <row r="1" spans="1:11" s="9" customFormat="1" ht="15" thickBot="1" x14ac:dyDescent="0.4">
      <c r="A1" s="8" t="s">
        <v>0</v>
      </c>
      <c r="B1" s="8" t="s">
        <v>1</v>
      </c>
      <c r="C1" s="47" t="s">
        <v>4</v>
      </c>
      <c r="D1" s="34" t="s">
        <v>5</v>
      </c>
      <c r="E1" s="46" t="s">
        <v>88</v>
      </c>
      <c r="F1" s="8" t="s">
        <v>2</v>
      </c>
      <c r="G1" s="35" t="s">
        <v>3</v>
      </c>
      <c r="H1" s="36" t="s">
        <v>48</v>
      </c>
      <c r="I1" s="36" t="s">
        <v>69</v>
      </c>
      <c r="J1" s="36" t="s">
        <v>70</v>
      </c>
      <c r="K1" s="36" t="s">
        <v>21</v>
      </c>
    </row>
    <row r="2" spans="1:11" x14ac:dyDescent="0.35">
      <c r="A2" s="6"/>
      <c r="B2" s="5" t="s">
        <v>79</v>
      </c>
      <c r="D2" s="11">
        <v>1000</v>
      </c>
      <c r="E2" s="7">
        <f>C2+D2</f>
        <v>1000</v>
      </c>
      <c r="F2" s="5" t="s">
        <v>74</v>
      </c>
      <c r="G2" s="10" t="s">
        <v>66</v>
      </c>
    </row>
    <row r="3" spans="1:11" x14ac:dyDescent="0.35">
      <c r="A3" s="6"/>
      <c r="B3" s="5" t="s">
        <v>80</v>
      </c>
      <c r="D3" s="11">
        <v>200</v>
      </c>
      <c r="E3" s="7">
        <f t="shared" ref="E3:E4" si="0">C3+D3</f>
        <v>200</v>
      </c>
      <c r="F3" s="5" t="s">
        <v>20</v>
      </c>
      <c r="G3" s="10" t="s">
        <v>66</v>
      </c>
    </row>
    <row r="4" spans="1:11" x14ac:dyDescent="0.35">
      <c r="A4" s="6"/>
      <c r="B4" s="5" t="s">
        <v>71</v>
      </c>
      <c r="D4" s="11">
        <v>4000</v>
      </c>
      <c r="E4" s="7">
        <f t="shared" si="0"/>
        <v>4000</v>
      </c>
      <c r="F4" s="5" t="s">
        <v>42</v>
      </c>
      <c r="G4" s="10" t="s">
        <v>66</v>
      </c>
    </row>
    <row r="5" spans="1:11" x14ac:dyDescent="0.35">
      <c r="A5" s="6"/>
      <c r="B5" s="5" t="s">
        <v>72</v>
      </c>
      <c r="D5" s="11">
        <v>2000</v>
      </c>
      <c r="E5" s="7">
        <f t="shared" ref="E5:E70" si="1">C5+D5</f>
        <v>2000</v>
      </c>
      <c r="F5" s="5" t="s">
        <v>10</v>
      </c>
      <c r="G5" s="10" t="s">
        <v>66</v>
      </c>
    </row>
    <row r="6" spans="1:11" x14ac:dyDescent="0.35">
      <c r="A6" s="6"/>
      <c r="B6" s="5" t="s">
        <v>77</v>
      </c>
      <c r="C6" s="48">
        <v>-4450</v>
      </c>
      <c r="E6" s="7">
        <f t="shared" si="1"/>
        <v>-4450</v>
      </c>
      <c r="F6" s="5" t="s">
        <v>73</v>
      </c>
      <c r="G6" s="10" t="s">
        <v>66</v>
      </c>
    </row>
    <row r="7" spans="1:11" x14ac:dyDescent="0.35">
      <c r="A7" s="6"/>
      <c r="B7" s="5" t="s">
        <v>78</v>
      </c>
      <c r="C7" s="48">
        <v>-250</v>
      </c>
      <c r="E7" s="7">
        <f t="shared" si="1"/>
        <v>-250</v>
      </c>
      <c r="F7" s="5" t="s">
        <v>6</v>
      </c>
      <c r="G7" s="10" t="s">
        <v>66</v>
      </c>
    </row>
    <row r="8" spans="1:11" x14ac:dyDescent="0.35">
      <c r="A8" s="6"/>
      <c r="B8" s="5" t="s">
        <v>81</v>
      </c>
      <c r="C8" s="48">
        <v>-100</v>
      </c>
      <c r="E8" s="7">
        <f t="shared" si="1"/>
        <v>-100</v>
      </c>
      <c r="F8" s="5" t="s">
        <v>11</v>
      </c>
      <c r="G8" s="10" t="s">
        <v>66</v>
      </c>
    </row>
    <row r="9" spans="1:11" x14ac:dyDescent="0.35">
      <c r="A9" s="6"/>
    </row>
    <row r="10" spans="1:11" x14ac:dyDescent="0.35">
      <c r="A10" s="6">
        <v>43845</v>
      </c>
      <c r="B10" s="5" t="s">
        <v>52</v>
      </c>
      <c r="D10" s="11">
        <v>1200</v>
      </c>
      <c r="E10" s="7">
        <f t="shared" ref="E10:E11" si="2">C10+D10</f>
        <v>1200</v>
      </c>
      <c r="F10" s="5" t="s">
        <v>74</v>
      </c>
      <c r="G10" s="10" t="s">
        <v>52</v>
      </c>
    </row>
    <row r="11" spans="1:11" x14ac:dyDescent="0.35">
      <c r="A11" s="6">
        <v>43861</v>
      </c>
      <c r="B11" s="5" t="s">
        <v>102</v>
      </c>
      <c r="C11" s="48">
        <v>-700</v>
      </c>
      <c r="E11" s="7">
        <f t="shared" si="2"/>
        <v>-700</v>
      </c>
      <c r="F11" s="5" t="s">
        <v>74</v>
      </c>
      <c r="G11" s="10" t="s">
        <v>14</v>
      </c>
    </row>
    <row r="12" spans="1:11" x14ac:dyDescent="0.35">
      <c r="A12" s="6"/>
    </row>
    <row r="13" spans="1:11" x14ac:dyDescent="0.35">
      <c r="A13" s="6">
        <v>43860</v>
      </c>
      <c r="B13" s="5" t="s">
        <v>52</v>
      </c>
      <c r="D13" s="11">
        <v>1200</v>
      </c>
      <c r="E13" s="7">
        <f t="shared" si="1"/>
        <v>1200</v>
      </c>
      <c r="F13" s="5" t="s">
        <v>74</v>
      </c>
      <c r="G13" s="10" t="s">
        <v>52</v>
      </c>
    </row>
    <row r="14" spans="1:11" x14ac:dyDescent="0.35">
      <c r="A14" s="6">
        <v>43845</v>
      </c>
      <c r="B14" s="5" t="s">
        <v>100</v>
      </c>
      <c r="C14" s="48">
        <v>-12</v>
      </c>
      <c r="E14" s="7">
        <f t="shared" si="1"/>
        <v>-12</v>
      </c>
      <c r="F14" s="5" t="s">
        <v>11</v>
      </c>
      <c r="G14" s="10" t="s">
        <v>16</v>
      </c>
    </row>
    <row r="15" spans="1:11" x14ac:dyDescent="0.35">
      <c r="A15" s="6">
        <v>43840</v>
      </c>
      <c r="B15" s="5" t="s">
        <v>76</v>
      </c>
      <c r="C15" s="48">
        <v>-35</v>
      </c>
      <c r="E15" s="7">
        <f t="shared" si="1"/>
        <v>-35</v>
      </c>
      <c r="F15" s="5" t="s">
        <v>6</v>
      </c>
      <c r="G15" s="10" t="s">
        <v>75</v>
      </c>
    </row>
    <row r="16" spans="1:11" x14ac:dyDescent="0.35">
      <c r="A16" s="6">
        <v>43845</v>
      </c>
      <c r="B16" s="5" t="s">
        <v>82</v>
      </c>
      <c r="D16" s="11">
        <v>250</v>
      </c>
      <c r="E16" s="7">
        <f t="shared" si="1"/>
        <v>250</v>
      </c>
      <c r="F16" s="5" t="s">
        <v>6</v>
      </c>
      <c r="G16" s="10" t="s">
        <v>39</v>
      </c>
    </row>
    <row r="17" spans="1:7" x14ac:dyDescent="0.35">
      <c r="A17" s="6">
        <v>43845</v>
      </c>
      <c r="B17" s="5" t="s">
        <v>82</v>
      </c>
      <c r="C17" s="48">
        <v>-250</v>
      </c>
      <c r="E17" s="7">
        <f t="shared" si="1"/>
        <v>-250</v>
      </c>
      <c r="F17" s="5" t="s">
        <v>74</v>
      </c>
      <c r="G17" s="10" t="s">
        <v>39</v>
      </c>
    </row>
    <row r="18" spans="1:7" x14ac:dyDescent="0.35">
      <c r="A18" s="6">
        <v>43850</v>
      </c>
      <c r="B18" s="5" t="s">
        <v>97</v>
      </c>
      <c r="C18" s="48">
        <v>-400</v>
      </c>
      <c r="E18" s="7">
        <f t="shared" si="1"/>
        <v>-400</v>
      </c>
      <c r="F18" s="5" t="s">
        <v>74</v>
      </c>
      <c r="G18" s="10" t="s">
        <v>39</v>
      </c>
    </row>
    <row r="19" spans="1:7" x14ac:dyDescent="0.35">
      <c r="A19" s="6">
        <v>43850</v>
      </c>
      <c r="B19" s="5" t="s">
        <v>98</v>
      </c>
      <c r="D19" s="11">
        <v>200</v>
      </c>
      <c r="E19" s="7">
        <f t="shared" si="1"/>
        <v>200</v>
      </c>
      <c r="F19" s="5" t="s">
        <v>73</v>
      </c>
      <c r="G19" s="10" t="s">
        <v>39</v>
      </c>
    </row>
    <row r="20" spans="1:7" x14ac:dyDescent="0.35">
      <c r="A20" s="6"/>
      <c r="E20" s="7">
        <f t="shared" si="1"/>
        <v>0</v>
      </c>
    </row>
    <row r="21" spans="1:7" x14ac:dyDescent="0.35">
      <c r="A21" s="6"/>
      <c r="E21" s="7">
        <f t="shared" si="1"/>
        <v>0</v>
      </c>
    </row>
    <row r="22" spans="1:7" x14ac:dyDescent="0.35">
      <c r="A22" s="6"/>
      <c r="C22" s="54"/>
      <c r="E22" s="7">
        <f t="shared" si="1"/>
        <v>0</v>
      </c>
    </row>
    <row r="23" spans="1:7" x14ac:dyDescent="0.35">
      <c r="A23" s="6"/>
      <c r="E23" s="7">
        <f t="shared" si="1"/>
        <v>0</v>
      </c>
    </row>
    <row r="24" spans="1:7" x14ac:dyDescent="0.35">
      <c r="A24" s="6"/>
      <c r="E24" s="7">
        <f t="shared" si="1"/>
        <v>0</v>
      </c>
    </row>
    <row r="25" spans="1:7" x14ac:dyDescent="0.35">
      <c r="A25" s="6"/>
      <c r="E25" s="7">
        <f t="shared" si="1"/>
        <v>0</v>
      </c>
    </row>
    <row r="26" spans="1:7" x14ac:dyDescent="0.35">
      <c r="A26" s="6"/>
      <c r="E26" s="7">
        <f t="shared" si="1"/>
        <v>0</v>
      </c>
    </row>
    <row r="27" spans="1:7" x14ac:dyDescent="0.35">
      <c r="A27" s="6"/>
      <c r="E27" s="7">
        <f t="shared" si="1"/>
        <v>0</v>
      </c>
    </row>
    <row r="28" spans="1:7" x14ac:dyDescent="0.35">
      <c r="A28" s="6"/>
      <c r="E28" s="7">
        <f t="shared" si="1"/>
        <v>0</v>
      </c>
    </row>
    <row r="29" spans="1:7" x14ac:dyDescent="0.35">
      <c r="A29" s="6"/>
      <c r="E29" s="7">
        <f t="shared" si="1"/>
        <v>0</v>
      </c>
    </row>
    <row r="30" spans="1:7" x14ac:dyDescent="0.35">
      <c r="A30" s="6"/>
      <c r="D30" s="56"/>
      <c r="E30" s="7">
        <f t="shared" si="1"/>
        <v>0</v>
      </c>
    </row>
    <row r="31" spans="1:7" x14ac:dyDescent="0.35">
      <c r="A31" s="6"/>
      <c r="D31" s="56"/>
      <c r="E31" s="7">
        <f t="shared" si="1"/>
        <v>0</v>
      </c>
    </row>
    <row r="32" spans="1:7" x14ac:dyDescent="0.35">
      <c r="A32" s="6"/>
      <c r="C32" s="54"/>
      <c r="D32" s="56"/>
      <c r="E32" s="7">
        <f t="shared" si="1"/>
        <v>0</v>
      </c>
    </row>
    <row r="33" spans="1:5" x14ac:dyDescent="0.35">
      <c r="A33" s="6"/>
      <c r="E33" s="7">
        <f t="shared" si="1"/>
        <v>0</v>
      </c>
    </row>
    <row r="34" spans="1:5" x14ac:dyDescent="0.35">
      <c r="A34" s="6"/>
      <c r="C34" s="54"/>
      <c r="E34" s="7">
        <f t="shared" si="1"/>
        <v>0</v>
      </c>
    </row>
    <row r="35" spans="1:5" x14ac:dyDescent="0.35">
      <c r="A35" s="6"/>
      <c r="D35" s="56"/>
      <c r="E35" s="7">
        <f t="shared" si="1"/>
        <v>0</v>
      </c>
    </row>
    <row r="36" spans="1:5" x14ac:dyDescent="0.35">
      <c r="A36" s="6"/>
      <c r="E36" s="7">
        <f t="shared" si="1"/>
        <v>0</v>
      </c>
    </row>
    <row r="37" spans="1:5" x14ac:dyDescent="0.35">
      <c r="A37" s="6"/>
      <c r="E37" s="7">
        <f t="shared" si="1"/>
        <v>0</v>
      </c>
    </row>
    <row r="38" spans="1:5" x14ac:dyDescent="0.35">
      <c r="A38" s="6"/>
      <c r="E38" s="7">
        <f t="shared" si="1"/>
        <v>0</v>
      </c>
    </row>
    <row r="39" spans="1:5" x14ac:dyDescent="0.35">
      <c r="A39" s="6"/>
      <c r="C39" s="54"/>
      <c r="E39" s="7">
        <f t="shared" si="1"/>
        <v>0</v>
      </c>
    </row>
    <row r="40" spans="1:5" x14ac:dyDescent="0.35">
      <c r="A40" s="6"/>
      <c r="E40" s="7">
        <f t="shared" si="1"/>
        <v>0</v>
      </c>
    </row>
    <row r="41" spans="1:5" x14ac:dyDescent="0.35">
      <c r="A41" s="6"/>
      <c r="E41" s="7">
        <f t="shared" si="1"/>
        <v>0</v>
      </c>
    </row>
    <row r="42" spans="1:5" x14ac:dyDescent="0.35">
      <c r="A42" s="6"/>
      <c r="E42" s="7">
        <f t="shared" si="1"/>
        <v>0</v>
      </c>
    </row>
    <row r="43" spans="1:5" x14ac:dyDescent="0.35">
      <c r="A43" s="6"/>
      <c r="E43" s="7">
        <f t="shared" si="1"/>
        <v>0</v>
      </c>
    </row>
    <row r="44" spans="1:5" x14ac:dyDescent="0.35">
      <c r="A44" s="6"/>
      <c r="E44" s="7">
        <f t="shared" si="1"/>
        <v>0</v>
      </c>
    </row>
    <row r="45" spans="1:5" x14ac:dyDescent="0.35">
      <c r="A45" s="6"/>
      <c r="E45" s="7">
        <f t="shared" si="1"/>
        <v>0</v>
      </c>
    </row>
    <row r="46" spans="1:5" x14ac:dyDescent="0.35">
      <c r="A46" s="6"/>
      <c r="E46" s="7">
        <f t="shared" si="1"/>
        <v>0</v>
      </c>
    </row>
    <row r="47" spans="1:5" x14ac:dyDescent="0.35">
      <c r="A47" s="6"/>
      <c r="E47" s="7">
        <f t="shared" si="1"/>
        <v>0</v>
      </c>
    </row>
    <row r="48" spans="1:5" x14ac:dyDescent="0.35">
      <c r="A48" s="6"/>
      <c r="E48" s="7">
        <f t="shared" si="1"/>
        <v>0</v>
      </c>
    </row>
    <row r="49" spans="1:5" x14ac:dyDescent="0.35">
      <c r="A49" s="6"/>
      <c r="E49" s="7">
        <f t="shared" si="1"/>
        <v>0</v>
      </c>
    </row>
    <row r="50" spans="1:5" x14ac:dyDescent="0.35">
      <c r="A50" s="6"/>
      <c r="E50" s="7">
        <f t="shared" si="1"/>
        <v>0</v>
      </c>
    </row>
    <row r="51" spans="1:5" x14ac:dyDescent="0.35">
      <c r="A51" s="6"/>
      <c r="E51" s="7">
        <f t="shared" si="1"/>
        <v>0</v>
      </c>
    </row>
    <row r="52" spans="1:5" x14ac:dyDescent="0.35">
      <c r="A52" s="6"/>
      <c r="E52" s="7">
        <f t="shared" si="1"/>
        <v>0</v>
      </c>
    </row>
    <row r="53" spans="1:5" x14ac:dyDescent="0.35">
      <c r="A53" s="6"/>
      <c r="E53" s="7">
        <f t="shared" si="1"/>
        <v>0</v>
      </c>
    </row>
    <row r="54" spans="1:5" x14ac:dyDescent="0.35">
      <c r="A54" s="6"/>
      <c r="E54" s="7">
        <f t="shared" si="1"/>
        <v>0</v>
      </c>
    </row>
    <row r="55" spans="1:5" x14ac:dyDescent="0.35">
      <c r="A55" s="6"/>
      <c r="E55" s="7">
        <f t="shared" si="1"/>
        <v>0</v>
      </c>
    </row>
    <row r="56" spans="1:5" x14ac:dyDescent="0.35">
      <c r="A56" s="6"/>
      <c r="D56" s="56"/>
      <c r="E56" s="7">
        <f t="shared" si="1"/>
        <v>0</v>
      </c>
    </row>
    <row r="57" spans="1:5" x14ac:dyDescent="0.35">
      <c r="A57" s="6"/>
      <c r="E57" s="7">
        <f t="shared" si="1"/>
        <v>0</v>
      </c>
    </row>
    <row r="58" spans="1:5" x14ac:dyDescent="0.35">
      <c r="A58" s="6"/>
      <c r="E58" s="7">
        <f t="shared" si="1"/>
        <v>0</v>
      </c>
    </row>
    <row r="59" spans="1:5" x14ac:dyDescent="0.35">
      <c r="A59" s="6"/>
      <c r="E59" s="7">
        <f t="shared" si="1"/>
        <v>0</v>
      </c>
    </row>
    <row r="60" spans="1:5" x14ac:dyDescent="0.35">
      <c r="A60" s="6"/>
      <c r="E60" s="7">
        <f t="shared" si="1"/>
        <v>0</v>
      </c>
    </row>
    <row r="61" spans="1:5" x14ac:dyDescent="0.35">
      <c r="A61" s="6"/>
      <c r="E61" s="7">
        <f t="shared" si="1"/>
        <v>0</v>
      </c>
    </row>
    <row r="62" spans="1:5" x14ac:dyDescent="0.35">
      <c r="A62" s="6"/>
      <c r="E62" s="7">
        <f t="shared" si="1"/>
        <v>0</v>
      </c>
    </row>
    <row r="63" spans="1:5" x14ac:dyDescent="0.35">
      <c r="A63" s="6"/>
      <c r="C63" s="54"/>
      <c r="E63" s="7">
        <f t="shared" si="1"/>
        <v>0</v>
      </c>
    </row>
    <row r="64" spans="1:5" x14ac:dyDescent="0.35">
      <c r="A64" s="6"/>
      <c r="E64" s="7">
        <f t="shared" si="1"/>
        <v>0</v>
      </c>
    </row>
    <row r="65" spans="1:5" x14ac:dyDescent="0.35">
      <c r="A65" s="6"/>
      <c r="E65" s="7">
        <f t="shared" si="1"/>
        <v>0</v>
      </c>
    </row>
    <row r="66" spans="1:5" x14ac:dyDescent="0.35">
      <c r="A66" s="6"/>
      <c r="C66" s="54"/>
      <c r="E66" s="7">
        <f t="shared" si="1"/>
        <v>0</v>
      </c>
    </row>
    <row r="67" spans="1:5" x14ac:dyDescent="0.35">
      <c r="A67" s="6"/>
      <c r="E67" s="7">
        <f t="shared" si="1"/>
        <v>0</v>
      </c>
    </row>
    <row r="68" spans="1:5" x14ac:dyDescent="0.35">
      <c r="A68" s="6"/>
      <c r="E68" s="7">
        <f t="shared" si="1"/>
        <v>0</v>
      </c>
    </row>
    <row r="69" spans="1:5" x14ac:dyDescent="0.35">
      <c r="A69" s="6"/>
      <c r="E69" s="7">
        <f t="shared" si="1"/>
        <v>0</v>
      </c>
    </row>
    <row r="70" spans="1:5" x14ac:dyDescent="0.35">
      <c r="A70" s="6"/>
      <c r="E70" s="7">
        <f t="shared" si="1"/>
        <v>0</v>
      </c>
    </row>
    <row r="71" spans="1:5" x14ac:dyDescent="0.35">
      <c r="A71" s="6"/>
      <c r="E71" s="7">
        <f t="shared" ref="E71" si="3">C71+D71</f>
        <v>0</v>
      </c>
    </row>
  </sheetData>
  <autoFilter ref="A1:K119" xr:uid="{5CBA328B-90EE-4E6B-B3EF-8391DB9A3691}">
    <sortState xmlns:xlrd2="http://schemas.microsoft.com/office/spreadsheetml/2017/richdata2" ref="A2:K119">
      <sortCondition ref="A1:A119"/>
    </sortState>
  </autoFilter>
  <conditionalFormatting sqref="C1 C72:C1048576">
    <cfRule type="cellIs" dxfId="1" priority="150" operator="greaterThan">
      <formula>0</formula>
    </cfRule>
  </conditionalFormatting>
  <conditionalFormatting sqref="C108:C112">
    <cfRule type="cellIs" dxfId="0" priority="123" operator="greater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A1923-4114-4D99-9B3B-B38948A85CE9}">
  <dimension ref="A3:E31"/>
  <sheetViews>
    <sheetView topLeftCell="A24" zoomScale="80" zoomScaleNormal="80" workbookViewId="0">
      <selection activeCell="E31" sqref="E31"/>
    </sheetView>
  </sheetViews>
  <sheetFormatPr defaultRowHeight="14.5" x14ac:dyDescent="0.35"/>
  <cols>
    <col min="1" max="1" width="3.1796875" style="4" customWidth="1"/>
    <col min="2" max="4" width="1.90625" customWidth="1"/>
    <col min="5" max="5" width="96.6328125" style="64" customWidth="1"/>
  </cols>
  <sheetData>
    <row r="3" spans="1:5" x14ac:dyDescent="0.35">
      <c r="A3" s="4" t="s">
        <v>85</v>
      </c>
    </row>
    <row r="4" spans="1:5" ht="58" x14ac:dyDescent="0.35">
      <c r="E4" s="64" t="s">
        <v>89</v>
      </c>
    </row>
    <row r="6" spans="1:5" ht="43.5" x14ac:dyDescent="0.35">
      <c r="E6" s="64" t="s">
        <v>103</v>
      </c>
    </row>
    <row r="7" spans="1:5" ht="29" x14ac:dyDescent="0.35">
      <c r="E7" s="64" t="s">
        <v>104</v>
      </c>
    </row>
    <row r="10" spans="1:5" x14ac:dyDescent="0.35">
      <c r="A10" s="4" t="s">
        <v>86</v>
      </c>
    </row>
    <row r="11" spans="1:5" ht="58" x14ac:dyDescent="0.35">
      <c r="E11" s="64" t="s">
        <v>90</v>
      </c>
    </row>
    <row r="12" spans="1:5" ht="58" x14ac:dyDescent="0.35">
      <c r="E12" s="64" t="s">
        <v>91</v>
      </c>
    </row>
    <row r="13" spans="1:5" ht="15" thickBot="1" x14ac:dyDescent="0.4"/>
    <row r="14" spans="1:5" ht="15" thickBot="1" x14ac:dyDescent="0.4">
      <c r="E14" s="65" t="s">
        <v>92</v>
      </c>
    </row>
    <row r="16" spans="1:5" ht="188.5" x14ac:dyDescent="0.35">
      <c r="E16" s="64" t="s">
        <v>94</v>
      </c>
    </row>
    <row r="17" spans="1:5" ht="15" thickBot="1" x14ac:dyDescent="0.4"/>
    <row r="18" spans="1:5" ht="29.5" thickBot="1" x14ac:dyDescent="0.4">
      <c r="E18" s="65" t="s">
        <v>93</v>
      </c>
    </row>
    <row r="20" spans="1:5" ht="43.5" x14ac:dyDescent="0.35">
      <c r="E20" s="64" t="s">
        <v>101</v>
      </c>
    </row>
    <row r="23" spans="1:5" x14ac:dyDescent="0.35">
      <c r="A23" s="4" t="s">
        <v>84</v>
      </c>
    </row>
    <row r="24" spans="1:5" ht="58" x14ac:dyDescent="0.35">
      <c r="E24" s="64" t="s">
        <v>95</v>
      </c>
    </row>
    <row r="26" spans="1:5" ht="29" x14ac:dyDescent="0.35">
      <c r="E26" s="64" t="s">
        <v>96</v>
      </c>
    </row>
    <row r="28" spans="1:5" ht="43.5" x14ac:dyDescent="0.35">
      <c r="E28" s="64" t="s">
        <v>99</v>
      </c>
    </row>
    <row r="30" spans="1:5" x14ac:dyDescent="0.35">
      <c r="A30" s="4" t="s">
        <v>87</v>
      </c>
    </row>
    <row r="31" spans="1:5" ht="58" x14ac:dyDescent="0.35">
      <c r="E31" s="64" t="s">
        <v>105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65DB6-4031-4843-A125-41660A9B9A7D}">
  <dimension ref="A1"/>
  <sheetViews>
    <sheetView workbookViewId="0"/>
  </sheetViews>
  <sheetFormatPr defaultRowHeight="14.5" x14ac:dyDescent="0.35"/>
  <sheetData>
    <row r="1" spans="1:1" x14ac:dyDescent="0.35">
      <c r="A1"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Transactions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Agajani</dc:creator>
  <cp:lastModifiedBy>K Agajani</cp:lastModifiedBy>
  <cp:lastPrinted>2018-07-18T13:53:04Z</cp:lastPrinted>
  <dcterms:created xsi:type="dcterms:W3CDTF">2018-05-13T14:39:58Z</dcterms:created>
  <dcterms:modified xsi:type="dcterms:W3CDTF">2020-04-19T18:54:42Z</dcterms:modified>
</cp:coreProperties>
</file>