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\Actualizacion Tributaria 2019\RST\"/>
    </mc:Choice>
  </mc:AlternateContent>
  <xr:revisionPtr revIDLastSave="0" documentId="13_ncr:1_{DF440CDA-3798-4804-81E7-5DF05B2AD6A8}" xr6:coauthVersionLast="45" xr6:coauthVersionMax="45" xr10:uidLastSave="{00000000-0000-0000-0000-000000000000}"/>
  <bookViews>
    <workbookView xWindow="-120" yWindow="-120" windowWidth="20730" windowHeight="11160" xr2:uid="{2156B6D2-9647-46C2-BB7F-C15EA45FF42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F15" i="1" l="1"/>
  <c r="F6" i="1"/>
  <c r="C8" i="1"/>
  <c r="F25" i="1" l="1"/>
  <c r="F23" i="1"/>
  <c r="F22" i="1"/>
  <c r="C26" i="1"/>
  <c r="C25" i="1"/>
  <c r="F16" i="1"/>
  <c r="F14" i="1"/>
  <c r="C18" i="1"/>
  <c r="C17" i="1"/>
  <c r="F9" i="1"/>
  <c r="F7" i="1"/>
  <c r="F5" i="1"/>
  <c r="C9" i="1"/>
  <c r="F13" i="1" l="1"/>
  <c r="F4" i="1"/>
  <c r="C23" i="1"/>
  <c r="C15" i="1"/>
  <c r="C16" i="1" s="1"/>
  <c r="C6" i="1"/>
  <c r="C7" i="1" s="1"/>
  <c r="F27" i="1" l="1"/>
  <c r="H22" i="1" s="1"/>
  <c r="F18" i="1"/>
  <c r="H13" i="1" s="1"/>
  <c r="C24" i="1"/>
  <c r="C27" i="1" s="1"/>
  <c r="H4" i="1" l="1"/>
</calcChain>
</file>

<file path=xl/sharedStrings.xml><?xml version="1.0" encoding="utf-8"?>
<sst xmlns="http://schemas.openxmlformats.org/spreadsheetml/2006/main" count="48" uniqueCount="22">
  <si>
    <t>AG 2017</t>
  </si>
  <si>
    <t>Ingresos Brutos</t>
  </si>
  <si>
    <t>Costos y deducciones</t>
  </si>
  <si>
    <t>Renta Liquida</t>
  </si>
  <si>
    <t>AG 2018</t>
  </si>
  <si>
    <t>AG 2019</t>
  </si>
  <si>
    <t>Costos y deducciones - Proyectados</t>
  </si>
  <si>
    <t>RENTA REGIMEN ORDINARIO</t>
  </si>
  <si>
    <t>Ingresos Brutos - Proyectados</t>
  </si>
  <si>
    <t>Impuesto renta</t>
  </si>
  <si>
    <t>Impuesto de Ind y comercio en Bogotá</t>
  </si>
  <si>
    <t>Ingresos en UVT</t>
  </si>
  <si>
    <t>Tarifa 7% grupo 3</t>
  </si>
  <si>
    <t>Tarifa 8,5% grupo 3</t>
  </si>
  <si>
    <t>DIFERNCIA ORDINARIO VS RST</t>
  </si>
  <si>
    <t>REGIMEN SIMPLE DE TRIBUTACION - RST</t>
  </si>
  <si>
    <t>Ingresos Brutos - proyectados</t>
  </si>
  <si>
    <t>Descuento Pensión a cargo Empleador</t>
  </si>
  <si>
    <t>Total pagado x Impuestos 2017</t>
  </si>
  <si>
    <t>Total pagado x Impuestos 2018</t>
  </si>
  <si>
    <t>Total pagado x Impuestos 2019 - Proyectados</t>
  </si>
  <si>
    <t>Impuesto de Ind. y comercio en Bogotá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</si>
</sst>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1">
    <xf numFmtId="0" fontId="0" fillId="0" borderId="0" xfId="0"/>
    <xf numFmtId="41" fontId="0" fillId="0" borderId="0" xfId="1" applyFont="1"/>
    <xf numFmtId="41" fontId="2" fillId="0" borderId="1" xfId="1" applyFont="1" applyBorder="1"/>
    <xf numFmtId="41" fontId="0" fillId="0" borderId="1" xfId="1" applyFont="1" applyBorder="1"/>
    <xf numFmtId="41" fontId="0" fillId="0" borderId="3" xfId="1" applyFont="1" applyBorder="1"/>
    <xf numFmtId="41" fontId="2" fillId="0" borderId="0" xfId="1" applyFont="1" applyBorder="1"/>
    <xf numFmtId="41" fontId="1" fillId="0" borderId="1" xfId="1" applyFont="1" applyBorder="1"/>
    <xf numFmtId="41" fontId="2" fillId="0" borderId="2" xfId="1" applyFont="1" applyBorder="1"/>
    <xf numFmtId="41" fontId="2" fillId="0" borderId="5" xfId="1" applyFont="1" applyBorder="1"/>
    <xf numFmtId="41" fontId="1" fillId="0" borderId="2" xfId="1" applyFont="1" applyBorder="1"/>
    <xf numFmtId="41" fontId="2" fillId="2" borderId="1" xfId="1" applyFont="1" applyFill="1" applyBorder="1" applyAlignment="1">
      <alignment horizontal="center"/>
    </xf>
    <xf numFmtId="41" fontId="0" fillId="4" borderId="1" xfId="1" applyFont="1" applyFill="1" applyBorder="1"/>
    <xf numFmtId="41" fontId="0" fillId="4" borderId="2" xfId="1" applyFont="1" applyFill="1" applyBorder="1"/>
    <xf numFmtId="41" fontId="2" fillId="0" borderId="0" xfId="1" applyFont="1" applyBorder="1" applyAlignment="1">
      <alignment horizontal="center" wrapText="1"/>
    </xf>
    <xf numFmtId="41" fontId="2" fillId="0" borderId="4" xfId="1" applyFont="1" applyBorder="1" applyAlignment="1">
      <alignment horizontal="center" wrapText="1"/>
    </xf>
    <xf numFmtId="41" fontId="2" fillId="0" borderId="4" xfId="1" applyFont="1" applyBorder="1" applyAlignment="1">
      <alignment horizontal="center"/>
    </xf>
    <xf numFmtId="41" fontId="2" fillId="3" borderId="6" xfId="1" applyFont="1" applyFill="1" applyBorder="1" applyAlignment="1">
      <alignment horizontal="center" vertical="center"/>
    </xf>
    <xf numFmtId="41" fontId="2" fillId="3" borderId="7" xfId="1" applyFont="1" applyFill="1" applyBorder="1" applyAlignment="1">
      <alignment horizontal="center" vertical="center"/>
    </xf>
    <xf numFmtId="41" fontId="2" fillId="3" borderId="3" xfId="1" applyFont="1" applyFill="1" applyBorder="1" applyAlignment="1">
      <alignment horizontal="center" vertical="center"/>
    </xf>
    <xf numFmtId="41" fontId="2" fillId="2" borderId="8" xfId="1" applyFont="1" applyFill="1" applyBorder="1" applyAlignment="1">
      <alignment horizontal="center"/>
    </xf>
    <xf numFmtId="41" fontId="2" fillId="2" borderId="9" xfId="1" applyFont="1" applyFill="1" applyBorder="1" applyAlignment="1">
      <alignment horizont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35ECB-0762-45C2-8755-733D0F5AA718}">
  <dimension ref="B1:H28"/>
  <sheetViews>
    <sheetView showGridLines="0" tabSelected="1" topLeftCell="C1" zoomScale="140" zoomScaleNormal="140" workbookViewId="0">
      <selection activeCell="F4" sqref="F4"/>
    </sheetView>
  </sheetViews>
  <sheetFormatPr baseColWidth="10" defaultRowHeight="15" x14ac:dyDescent="0.25"/>
  <cols>
    <col min="1" max="1" width="11.42578125" style="1"/>
    <col min="2" max="2" width="43" style="1" bestFit="1" customWidth="1"/>
    <col min="3" max="3" width="15" style="1" bestFit="1" customWidth="1"/>
    <col min="4" max="4" width="6" style="1" customWidth="1"/>
    <col min="5" max="5" width="42.5703125" style="1" bestFit="1" customWidth="1"/>
    <col min="6" max="6" width="15.42578125" style="1" customWidth="1"/>
    <col min="7" max="7" width="4.28515625" style="1" customWidth="1"/>
    <col min="8" max="8" width="21.42578125" style="1" customWidth="1"/>
    <col min="9" max="16384" width="11.42578125" style="1"/>
  </cols>
  <sheetData>
    <row r="1" spans="2:8" x14ac:dyDescent="0.25">
      <c r="H1" s="13" t="s">
        <v>14</v>
      </c>
    </row>
    <row r="2" spans="2:8" x14ac:dyDescent="0.25">
      <c r="B2" s="15" t="s">
        <v>7</v>
      </c>
      <c r="C2" s="15"/>
      <c r="E2" s="15" t="s">
        <v>15</v>
      </c>
      <c r="F2" s="15"/>
      <c r="H2" s="14"/>
    </row>
    <row r="3" spans="2:8" x14ac:dyDescent="0.25">
      <c r="B3" s="19" t="s">
        <v>0</v>
      </c>
      <c r="C3" s="20"/>
      <c r="E3" s="19" t="s">
        <v>0</v>
      </c>
      <c r="F3" s="20"/>
      <c r="H3" s="10" t="s">
        <v>0</v>
      </c>
    </row>
    <row r="4" spans="2:8" x14ac:dyDescent="0.25">
      <c r="B4" s="3" t="s">
        <v>1</v>
      </c>
      <c r="C4" s="3">
        <v>988306000</v>
      </c>
      <c r="E4" s="3" t="s">
        <v>1</v>
      </c>
      <c r="F4" s="3">
        <f>+C4</f>
        <v>988306000</v>
      </c>
      <c r="H4" s="16">
        <f>+C9-F9</f>
        <v>70557000.000000015</v>
      </c>
    </row>
    <row r="5" spans="2:8" ht="15.75" thickBot="1" x14ac:dyDescent="0.3">
      <c r="B5" s="11" t="s">
        <v>2</v>
      </c>
      <c r="C5" s="12">
        <v>626567000</v>
      </c>
      <c r="E5" s="3" t="s">
        <v>11</v>
      </c>
      <c r="F5" s="3">
        <f>+F4/34270</f>
        <v>28838.809454333237</v>
      </c>
      <c r="H5" s="17"/>
    </row>
    <row r="6" spans="2:8" ht="15.75" thickTop="1" x14ac:dyDescent="0.25">
      <c r="B6" s="3" t="s">
        <v>3</v>
      </c>
      <c r="C6" s="4">
        <f>+C4-C5</f>
        <v>361739000</v>
      </c>
      <c r="E6" s="3" t="s">
        <v>12</v>
      </c>
      <c r="F6" s="3">
        <f>ROUND((+F4*7%),-3)</f>
        <v>69181000</v>
      </c>
      <c r="H6" s="17"/>
    </row>
    <row r="7" spans="2:8" x14ac:dyDescent="0.25">
      <c r="B7" s="2" t="s">
        <v>9</v>
      </c>
      <c r="C7" s="2">
        <f>+C6*34%-260</f>
        <v>122991000.00000001</v>
      </c>
      <c r="E7" s="6" t="s">
        <v>17</v>
      </c>
      <c r="F7" s="6">
        <f>(5000000*12%)*12</f>
        <v>7200000</v>
      </c>
      <c r="H7" s="17"/>
    </row>
    <row r="8" spans="2:8" ht="15.75" thickBot="1" x14ac:dyDescent="0.3">
      <c r="B8" s="6" t="s">
        <v>21</v>
      </c>
      <c r="C8" s="9">
        <f>ROUND((C4*9.66/1000),-3)</f>
        <v>9547000</v>
      </c>
      <c r="E8" s="6" t="s">
        <v>21</v>
      </c>
      <c r="F8" s="9">
        <v>0</v>
      </c>
      <c r="H8" s="17"/>
    </row>
    <row r="9" spans="2:8" ht="16.5" thickTop="1" thickBot="1" x14ac:dyDescent="0.3">
      <c r="B9" s="7" t="s">
        <v>18</v>
      </c>
      <c r="C9" s="8">
        <f>+C7+C8</f>
        <v>132538000.00000001</v>
      </c>
      <c r="E9" s="7" t="s">
        <v>18</v>
      </c>
      <c r="F9" s="8">
        <f>+F6-F7</f>
        <v>61981000</v>
      </c>
      <c r="H9" s="18"/>
    </row>
    <row r="10" spans="2:8" ht="15.75" thickTop="1" x14ac:dyDescent="0.25">
      <c r="B10" s="5"/>
      <c r="C10" s="5"/>
      <c r="E10" s="5"/>
      <c r="F10" s="5"/>
    </row>
    <row r="12" spans="2:8" x14ac:dyDescent="0.25">
      <c r="B12" s="19" t="s">
        <v>4</v>
      </c>
      <c r="C12" s="20"/>
      <c r="E12" s="19" t="s">
        <v>4</v>
      </c>
      <c r="F12" s="20"/>
      <c r="H12" s="10" t="s">
        <v>4</v>
      </c>
    </row>
    <row r="13" spans="2:8" x14ac:dyDescent="0.25">
      <c r="B13" s="3" t="s">
        <v>1</v>
      </c>
      <c r="C13" s="3">
        <v>1685941000</v>
      </c>
      <c r="E13" s="3" t="s">
        <v>1</v>
      </c>
      <c r="F13" s="3">
        <f>+C13</f>
        <v>1685941000</v>
      </c>
      <c r="H13" s="16">
        <f>+C18-F18</f>
        <v>135081000</v>
      </c>
    </row>
    <row r="14" spans="2:8" ht="15.75" thickBot="1" x14ac:dyDescent="0.3">
      <c r="B14" s="3" t="s">
        <v>2</v>
      </c>
      <c r="C14" s="12">
        <v>913516000</v>
      </c>
      <c r="E14" s="3" t="s">
        <v>11</v>
      </c>
      <c r="F14" s="3">
        <f>+F13/34270</f>
        <v>49195.827254158154</v>
      </c>
      <c r="H14" s="17"/>
    </row>
    <row r="15" spans="2:8" ht="15.75" thickTop="1" x14ac:dyDescent="0.25">
      <c r="B15" s="3" t="s">
        <v>3</v>
      </c>
      <c r="C15" s="4">
        <f>+C13-C14</f>
        <v>772425000</v>
      </c>
      <c r="E15" s="3" t="s">
        <v>13</v>
      </c>
      <c r="F15" s="3">
        <f>ROUND((+F13*8.5%),-3)</f>
        <v>143305000</v>
      </c>
      <c r="H15" s="17"/>
    </row>
    <row r="16" spans="2:8" x14ac:dyDescent="0.25">
      <c r="B16" s="2" t="s">
        <v>9</v>
      </c>
      <c r="C16" s="2">
        <f>+C15*33%-250</f>
        <v>254900000</v>
      </c>
      <c r="E16" s="6" t="s">
        <v>17</v>
      </c>
      <c r="F16" s="6">
        <f>(5000000*12%)*12</f>
        <v>7200000</v>
      </c>
      <c r="H16" s="17"/>
    </row>
    <row r="17" spans="2:8" ht="15.75" thickBot="1" x14ac:dyDescent="0.3">
      <c r="B17" s="6" t="s">
        <v>10</v>
      </c>
      <c r="C17" s="9">
        <f>ROUND((C13*9.66/1000),-3)</f>
        <v>16286000</v>
      </c>
      <c r="E17" s="6" t="s">
        <v>21</v>
      </c>
      <c r="F17" s="9">
        <v>0</v>
      </c>
      <c r="H17" s="17"/>
    </row>
    <row r="18" spans="2:8" ht="16.5" thickTop="1" thickBot="1" x14ac:dyDescent="0.3">
      <c r="B18" s="7" t="s">
        <v>19</v>
      </c>
      <c r="C18" s="8">
        <f>+C16+C17</f>
        <v>271186000</v>
      </c>
      <c r="E18" s="7" t="s">
        <v>19</v>
      </c>
      <c r="F18" s="8">
        <f>+F15-F16</f>
        <v>136105000</v>
      </c>
      <c r="H18" s="18"/>
    </row>
    <row r="19" spans="2:8" ht="15.75" thickTop="1" x14ac:dyDescent="0.25">
      <c r="B19" s="5"/>
      <c r="C19" s="5"/>
      <c r="E19" s="5"/>
      <c r="F19" s="5"/>
    </row>
    <row r="21" spans="2:8" x14ac:dyDescent="0.25">
      <c r="B21" s="19" t="s">
        <v>5</v>
      </c>
      <c r="C21" s="20"/>
      <c r="E21" s="19" t="s">
        <v>5</v>
      </c>
      <c r="F21" s="20"/>
      <c r="H21" s="10" t="s">
        <v>5</v>
      </c>
    </row>
    <row r="22" spans="2:8" x14ac:dyDescent="0.25">
      <c r="B22" s="3" t="s">
        <v>8</v>
      </c>
      <c r="C22" s="3">
        <v>2235500000</v>
      </c>
      <c r="E22" s="3" t="s">
        <v>16</v>
      </c>
      <c r="F22" s="3">
        <f>+C22</f>
        <v>2235500000</v>
      </c>
      <c r="H22" s="16">
        <f>+C27-F27</f>
        <v>119109000</v>
      </c>
    </row>
    <row r="23" spans="2:8" ht="15.75" thickBot="1" x14ac:dyDescent="0.3">
      <c r="B23" s="11" t="s">
        <v>6</v>
      </c>
      <c r="C23" s="12">
        <f>+C22*62%</f>
        <v>1386010000</v>
      </c>
      <c r="E23" s="3" t="s">
        <v>11</v>
      </c>
      <c r="F23" s="3">
        <f>+F22/34270</f>
        <v>65231.981324773857</v>
      </c>
      <c r="H23" s="17"/>
    </row>
    <row r="24" spans="2:8" ht="15.75" thickTop="1" x14ac:dyDescent="0.25">
      <c r="B24" s="3" t="s">
        <v>3</v>
      </c>
      <c r="C24" s="4">
        <f>+C22-C23</f>
        <v>849490000</v>
      </c>
      <c r="E24" s="3" t="s">
        <v>13</v>
      </c>
      <c r="F24" s="3">
        <f>ROUND((+F22*8.5%),-3)</f>
        <v>190018000</v>
      </c>
      <c r="H24" s="17"/>
    </row>
    <row r="25" spans="2:8" x14ac:dyDescent="0.25">
      <c r="B25" s="2" t="s">
        <v>9</v>
      </c>
      <c r="C25" s="2">
        <f>+C24*33%+300</f>
        <v>280332000</v>
      </c>
      <c r="E25" s="6" t="s">
        <v>17</v>
      </c>
      <c r="F25" s="6">
        <f>(5000000*12%)*12</f>
        <v>7200000</v>
      </c>
      <c r="H25" s="17"/>
    </row>
    <row r="26" spans="2:8" ht="15.75" thickBot="1" x14ac:dyDescent="0.3">
      <c r="B26" s="6" t="s">
        <v>21</v>
      </c>
      <c r="C26" s="9">
        <f>ROUND((C22*9.66/1000),-3)</f>
        <v>21595000</v>
      </c>
      <c r="E26" s="6" t="s">
        <v>21</v>
      </c>
      <c r="F26" s="9">
        <v>0</v>
      </c>
      <c r="H26" s="17"/>
    </row>
    <row r="27" spans="2:8" ht="16.5" thickTop="1" thickBot="1" x14ac:dyDescent="0.3">
      <c r="B27" s="7" t="s">
        <v>20</v>
      </c>
      <c r="C27" s="8">
        <f>+C25+C26</f>
        <v>301927000</v>
      </c>
      <c r="E27" s="7" t="s">
        <v>20</v>
      </c>
      <c r="F27" s="8">
        <f>+F24-F25</f>
        <v>182818000</v>
      </c>
      <c r="H27" s="18"/>
    </row>
    <row r="28" spans="2:8" ht="15.75" thickTop="1" x14ac:dyDescent="0.25"/>
  </sheetData>
  <mergeCells count="12">
    <mergeCell ref="H22:H27"/>
    <mergeCell ref="B3:C3"/>
    <mergeCell ref="B12:C12"/>
    <mergeCell ref="B21:C21"/>
    <mergeCell ref="E3:F3"/>
    <mergeCell ref="E12:F12"/>
    <mergeCell ref="E21:F21"/>
    <mergeCell ref="H1:H2"/>
    <mergeCell ref="B2:C2"/>
    <mergeCell ref="E2:F2"/>
    <mergeCell ref="H4:H9"/>
    <mergeCell ref="H13:H1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GARZON</dc:creator>
  <cp:lastModifiedBy>JAVIER GARZON</cp:lastModifiedBy>
  <dcterms:created xsi:type="dcterms:W3CDTF">2019-11-01T14:11:25Z</dcterms:created>
  <dcterms:modified xsi:type="dcterms:W3CDTF">2020-04-01T17:11:37Z</dcterms:modified>
</cp:coreProperties>
</file>