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Usuarios\maira claro\Desktop\ICBF\5. Consolidado Nóminas Excel\"/>
    </mc:Choice>
  </mc:AlternateContent>
  <xr:revisionPtr revIDLastSave="0" documentId="13_ncr:1_{6642E866-581D-45A7-AA86-D0BF8F056347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NOMINA (2)" sheetId="15" r:id="rId1"/>
  </sheets>
  <definedNames>
    <definedName name="_xlnm._FilterDatabase" localSheetId="0" hidden="1">'NOMINA (2)'!$A$3:$WUS$117</definedName>
    <definedName name="_xlnm.Print_Area" localSheetId="0">'NOMINA (2)'!$A$1:$P$209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6" i="15" l="1"/>
  <c r="H116" i="15"/>
  <c r="H52" i="15" l="1"/>
  <c r="H69" i="15"/>
  <c r="H47" i="15" l="1"/>
  <c r="I126" i="15" l="1"/>
  <c r="J126" i="15"/>
  <c r="K126" i="15"/>
  <c r="L126" i="15"/>
  <c r="M126" i="15"/>
  <c r="O126" i="15"/>
  <c r="P126" i="15"/>
  <c r="Q126" i="15"/>
  <c r="R126" i="15"/>
  <c r="S126" i="15"/>
  <c r="T126" i="15"/>
  <c r="U126" i="15"/>
  <c r="V126" i="15"/>
  <c r="W123" i="15"/>
  <c r="W124" i="15"/>
  <c r="W125" i="15"/>
  <c r="N123" i="15"/>
  <c r="N124" i="15"/>
  <c r="N125" i="15"/>
  <c r="H123" i="15"/>
  <c r="H126" i="15" s="1"/>
  <c r="D123" i="15"/>
  <c r="D124" i="15" s="1"/>
  <c r="D125" i="15" s="1"/>
  <c r="C123" i="15"/>
  <c r="C124" i="15" s="1"/>
  <c r="C125" i="15" s="1"/>
  <c r="X123" i="15" l="1"/>
  <c r="X125" i="15"/>
  <c r="X124" i="15"/>
  <c r="A123" i="15"/>
  <c r="A124" i="15" s="1"/>
  <c r="A125" i="15" s="1"/>
  <c r="W122" i="15"/>
  <c r="W126" i="15" s="1"/>
  <c r="N122" i="15"/>
  <c r="N126" i="15" s="1"/>
  <c r="H34" i="15"/>
  <c r="N34" i="15" s="1"/>
  <c r="U117" i="15"/>
  <c r="T117" i="15"/>
  <c r="S117" i="15"/>
  <c r="R117" i="15"/>
  <c r="Q117" i="15"/>
  <c r="M117" i="15"/>
  <c r="K117" i="15"/>
  <c r="B209" i="15"/>
  <c r="B189" i="15"/>
  <c r="B182" i="15"/>
  <c r="B184" i="15" s="1"/>
  <c r="I116" i="15"/>
  <c r="P116" i="15"/>
  <c r="H115" i="15"/>
  <c r="N115" i="15" s="1"/>
  <c r="W114" i="15"/>
  <c r="H114" i="15"/>
  <c r="N114" i="15" s="1"/>
  <c r="I113" i="15"/>
  <c r="H113" i="15"/>
  <c r="P113" i="15" s="1"/>
  <c r="W112" i="15"/>
  <c r="H112" i="15"/>
  <c r="N112" i="15" s="1"/>
  <c r="H111" i="15"/>
  <c r="N111" i="15" s="1"/>
  <c r="W110" i="15"/>
  <c r="I110" i="15"/>
  <c r="H110" i="15"/>
  <c r="H109" i="15"/>
  <c r="N109" i="15" s="1"/>
  <c r="H108" i="15"/>
  <c r="O108" i="15" s="1"/>
  <c r="P107" i="15"/>
  <c r="O107" i="15"/>
  <c r="H107" i="15"/>
  <c r="N107" i="15" s="1"/>
  <c r="H106" i="15"/>
  <c r="P106" i="15" s="1"/>
  <c r="P105" i="15"/>
  <c r="O105" i="15"/>
  <c r="H105" i="15"/>
  <c r="N105" i="15" s="1"/>
  <c r="H104" i="15"/>
  <c r="O104" i="15" s="1"/>
  <c r="H103" i="15"/>
  <c r="N103" i="15" s="1"/>
  <c r="O102" i="15"/>
  <c r="H102" i="15"/>
  <c r="P102" i="15" s="1"/>
  <c r="W101" i="15"/>
  <c r="H101" i="15"/>
  <c r="N101" i="15" s="1"/>
  <c r="H100" i="15"/>
  <c r="P100" i="15" s="1"/>
  <c r="W99" i="15"/>
  <c r="H99" i="15"/>
  <c r="N99" i="15" s="1"/>
  <c r="P98" i="15"/>
  <c r="W98" i="15" s="1"/>
  <c r="H98" i="15"/>
  <c r="N98" i="15" s="1"/>
  <c r="P97" i="15"/>
  <c r="O97" i="15"/>
  <c r="J97" i="15"/>
  <c r="J117" i="15" s="1"/>
  <c r="I97" i="15"/>
  <c r="H97" i="15"/>
  <c r="I96" i="15"/>
  <c r="H96" i="15"/>
  <c r="P96" i="15" s="1"/>
  <c r="H95" i="15"/>
  <c r="N95" i="15" s="1"/>
  <c r="H94" i="15"/>
  <c r="P94" i="15" s="1"/>
  <c r="W93" i="15"/>
  <c r="H93" i="15"/>
  <c r="N93" i="15" s="1"/>
  <c r="H92" i="15"/>
  <c r="H91" i="15"/>
  <c r="O91" i="15" s="1"/>
  <c r="H90" i="15"/>
  <c r="N90" i="15" s="1"/>
  <c r="O90" i="15" s="1"/>
  <c r="W89" i="15"/>
  <c r="H89" i="15"/>
  <c r="N89" i="15" s="1"/>
  <c r="W88" i="15"/>
  <c r="H88" i="15"/>
  <c r="L88" i="15" s="1"/>
  <c r="L117" i="15" s="1"/>
  <c r="H87" i="15"/>
  <c r="P87" i="15" s="1"/>
  <c r="H86" i="15"/>
  <c r="O86" i="15" s="1"/>
  <c r="H85" i="15"/>
  <c r="H84" i="15"/>
  <c r="P84" i="15" s="1"/>
  <c r="I83" i="15"/>
  <c r="H83" i="15"/>
  <c r="P83" i="15" s="1"/>
  <c r="I82" i="15"/>
  <c r="H82" i="15"/>
  <c r="P82" i="15" s="1"/>
  <c r="H81" i="15"/>
  <c r="P81" i="15" s="1"/>
  <c r="H80" i="15"/>
  <c r="O80" i="15" s="1"/>
  <c r="P79" i="15"/>
  <c r="O79" i="15"/>
  <c r="H79" i="15"/>
  <c r="N79" i="15" s="1"/>
  <c r="H78" i="15"/>
  <c r="P78" i="15" s="1"/>
  <c r="H77" i="15"/>
  <c r="I76" i="15"/>
  <c r="H76" i="15"/>
  <c r="P76" i="15" s="1"/>
  <c r="I75" i="15"/>
  <c r="H75" i="15"/>
  <c r="P75" i="15" s="1"/>
  <c r="W74" i="15"/>
  <c r="H74" i="15"/>
  <c r="N74" i="15" s="1"/>
  <c r="H73" i="15"/>
  <c r="N73" i="15" s="1"/>
  <c r="O73" i="15" s="1"/>
  <c r="H72" i="15"/>
  <c r="I71" i="15"/>
  <c r="H71" i="15"/>
  <c r="P71" i="15" s="1"/>
  <c r="H70" i="15"/>
  <c r="P70" i="15" s="1"/>
  <c r="W69" i="15"/>
  <c r="P68" i="15"/>
  <c r="O68" i="15"/>
  <c r="H68" i="15"/>
  <c r="N68" i="15" s="1"/>
  <c r="W67" i="15"/>
  <c r="H67" i="15"/>
  <c r="N67" i="15" s="1"/>
  <c r="I66" i="15"/>
  <c r="H66" i="15"/>
  <c r="P66" i="15" s="1"/>
  <c r="W65" i="15"/>
  <c r="H65" i="15"/>
  <c r="N65" i="15" s="1"/>
  <c r="H64" i="15"/>
  <c r="N64" i="15" s="1"/>
  <c r="H63" i="15"/>
  <c r="O63" i="15" s="1"/>
  <c r="W63" i="15" s="1"/>
  <c r="I62" i="15"/>
  <c r="H62" i="15"/>
  <c r="P62" i="15" s="1"/>
  <c r="H61" i="15"/>
  <c r="P61" i="15" s="1"/>
  <c r="W60" i="15"/>
  <c r="I60" i="15"/>
  <c r="H60" i="15"/>
  <c r="H59" i="15"/>
  <c r="N59" i="15" s="1"/>
  <c r="O59" i="15" s="1"/>
  <c r="P58" i="15"/>
  <c r="O58" i="15"/>
  <c r="H58" i="15"/>
  <c r="N58" i="15" s="1"/>
  <c r="W57" i="15"/>
  <c r="H57" i="15"/>
  <c r="N57" i="15" s="1"/>
  <c r="I56" i="15"/>
  <c r="H56" i="15"/>
  <c r="P56" i="15" s="1"/>
  <c r="H55" i="15"/>
  <c r="H54" i="15"/>
  <c r="O54" i="15" s="1"/>
  <c r="I53" i="15"/>
  <c r="H53" i="15"/>
  <c r="O53" i="15" s="1"/>
  <c r="W53" i="15" s="1"/>
  <c r="W52" i="15"/>
  <c r="N52" i="15"/>
  <c r="W51" i="15"/>
  <c r="I51" i="15"/>
  <c r="H51" i="15"/>
  <c r="H50" i="15"/>
  <c r="P50" i="15" s="1"/>
  <c r="H49" i="15"/>
  <c r="W48" i="15"/>
  <c r="H48" i="15"/>
  <c r="N48" i="15" s="1"/>
  <c r="N47" i="15"/>
  <c r="X47" i="15" s="1"/>
  <c r="W46" i="15"/>
  <c r="H46" i="15"/>
  <c r="N46" i="15" s="1"/>
  <c r="W45" i="15"/>
  <c r="H45" i="15"/>
  <c r="N45" i="15" s="1"/>
  <c r="H44" i="15"/>
  <c r="H43" i="15"/>
  <c r="H42" i="15"/>
  <c r="N42" i="15" s="1"/>
  <c r="P42" i="15" s="1"/>
  <c r="H41" i="15"/>
  <c r="P41" i="15" s="1"/>
  <c r="H40" i="15"/>
  <c r="P40" i="15" s="1"/>
  <c r="P39" i="15"/>
  <c r="O39" i="15"/>
  <c r="H39" i="15"/>
  <c r="N39" i="15" s="1"/>
  <c r="H38" i="15"/>
  <c r="N38" i="15" s="1"/>
  <c r="H37" i="15"/>
  <c r="N37" i="15" s="1"/>
  <c r="H36" i="15"/>
  <c r="P36" i="15" s="1"/>
  <c r="W35" i="15"/>
  <c r="H35" i="15"/>
  <c r="N35" i="15" s="1"/>
  <c r="P34" i="15"/>
  <c r="O34" i="15"/>
  <c r="P33" i="15"/>
  <c r="O33" i="15"/>
  <c r="H33" i="15"/>
  <c r="N33" i="15" s="1"/>
  <c r="H32" i="15"/>
  <c r="N32" i="15" s="1"/>
  <c r="H31" i="15"/>
  <c r="N31" i="15" s="1"/>
  <c r="O31" i="15" s="1"/>
  <c r="H30" i="15"/>
  <c r="N30" i="15" s="1"/>
  <c r="H29" i="15"/>
  <c r="W28" i="15"/>
  <c r="H28" i="15"/>
  <c r="N28" i="15" s="1"/>
  <c r="P27" i="15"/>
  <c r="O27" i="15"/>
  <c r="H27" i="15"/>
  <c r="N27" i="15" s="1"/>
  <c r="H26" i="15"/>
  <c r="N26" i="15" s="1"/>
  <c r="P25" i="15"/>
  <c r="O25" i="15"/>
  <c r="H25" i="15"/>
  <c r="N25" i="15" s="1"/>
  <c r="W24" i="15"/>
  <c r="H24" i="15"/>
  <c r="N24" i="15" s="1"/>
  <c r="V23" i="15"/>
  <c r="W23" i="15" s="1"/>
  <c r="H23" i="15"/>
  <c r="N23" i="15" s="1"/>
  <c r="W22" i="15"/>
  <c r="H22" i="15"/>
  <c r="N22" i="15" s="1"/>
  <c r="H21" i="15"/>
  <c r="P21" i="15" s="1"/>
  <c r="H20" i="15"/>
  <c r="P20" i="15" s="1"/>
  <c r="H19" i="15"/>
  <c r="P19" i="15" s="1"/>
  <c r="H18" i="15"/>
  <c r="O18" i="15" s="1"/>
  <c r="H17" i="15"/>
  <c r="N17" i="15" s="1"/>
  <c r="H16" i="15"/>
  <c r="P16" i="15" s="1"/>
  <c r="W15" i="15"/>
  <c r="H15" i="15"/>
  <c r="N15" i="15" s="1"/>
  <c r="H14" i="15"/>
  <c r="P14" i="15" s="1"/>
  <c r="W13" i="15"/>
  <c r="H13" i="15"/>
  <c r="N13" i="15" s="1"/>
  <c r="H12" i="15"/>
  <c r="N12" i="15" s="1"/>
  <c r="P12" i="15" s="1"/>
  <c r="P11" i="15"/>
  <c r="O11" i="15"/>
  <c r="H11" i="15"/>
  <c r="N11" i="15" s="1"/>
  <c r="V10" i="15"/>
  <c r="H10" i="15"/>
  <c r="N10" i="15" s="1"/>
  <c r="H9" i="15"/>
  <c r="O9" i="15" s="1"/>
  <c r="H8" i="15"/>
  <c r="N8" i="15" s="1"/>
  <c r="H7" i="15"/>
  <c r="N7" i="15" s="1"/>
  <c r="O7" i="15" s="1"/>
  <c r="P6" i="15"/>
  <c r="O6" i="15"/>
  <c r="H6" i="15"/>
  <c r="N6" i="15" s="1"/>
  <c r="P5" i="15"/>
  <c r="O5" i="15"/>
  <c r="H5" i="15"/>
  <c r="N5" i="15" s="1"/>
  <c r="H4" i="15"/>
  <c r="H117" i="15" l="1"/>
  <c r="X57" i="15"/>
  <c r="P4" i="15"/>
  <c r="W39" i="15"/>
  <c r="X39" i="15" s="1"/>
  <c r="X48" i="15"/>
  <c r="P38" i="15"/>
  <c r="N87" i="15"/>
  <c r="X87" i="15" s="1"/>
  <c r="N41" i="15"/>
  <c r="W34" i="15"/>
  <c r="X34" i="15" s="1"/>
  <c r="O87" i="15"/>
  <c r="W87" i="15" s="1"/>
  <c r="X93" i="15"/>
  <c r="O95" i="15"/>
  <c r="V117" i="15"/>
  <c r="N4" i="15"/>
  <c r="O4" i="15"/>
  <c r="X122" i="15"/>
  <c r="X126" i="15" s="1"/>
  <c r="W11" i="15"/>
  <c r="X11" i="15" s="1"/>
  <c r="W27" i="15"/>
  <c r="X27" i="15" s="1"/>
  <c r="N76" i="15"/>
  <c r="N78" i="15"/>
  <c r="W6" i="15"/>
  <c r="X6" i="15" s="1"/>
  <c r="O26" i="15"/>
  <c r="N63" i="15"/>
  <c r="X63" i="15" s="1"/>
  <c r="N100" i="15"/>
  <c r="N60" i="15"/>
  <c r="X60" i="15" s="1"/>
  <c r="W79" i="15"/>
  <c r="X79" i="15" s="1"/>
  <c r="O96" i="15"/>
  <c r="W96" i="15" s="1"/>
  <c r="O17" i="15"/>
  <c r="P26" i="15"/>
  <c r="W68" i="15"/>
  <c r="X68" i="15" s="1"/>
  <c r="N84" i="15"/>
  <c r="O16" i="15"/>
  <c r="W16" i="15" s="1"/>
  <c r="O84" i="15"/>
  <c r="W84" i="15" s="1"/>
  <c r="N102" i="15"/>
  <c r="X45" i="15"/>
  <c r="X89" i="15"/>
  <c r="W105" i="15"/>
  <c r="X105" i="15" s="1"/>
  <c r="X112" i="15"/>
  <c r="X114" i="15"/>
  <c r="X35" i="15"/>
  <c r="O37" i="15"/>
  <c r="N40" i="15"/>
  <c r="W58" i="15"/>
  <c r="X58" i="15" s="1"/>
  <c r="P59" i="15"/>
  <c r="W59" i="15" s="1"/>
  <c r="X59" i="15" s="1"/>
  <c r="N80" i="15"/>
  <c r="N83" i="15"/>
  <c r="N86" i="15"/>
  <c r="N94" i="15"/>
  <c r="P95" i="15"/>
  <c r="W97" i="15"/>
  <c r="X99" i="15"/>
  <c r="X101" i="15"/>
  <c r="N108" i="15"/>
  <c r="N82" i="15"/>
  <c r="O83" i="15"/>
  <c r="W83" i="15" s="1"/>
  <c r="P86" i="15"/>
  <c r="W86" i="15" s="1"/>
  <c r="N16" i="15"/>
  <c r="X22" i="15"/>
  <c r="W25" i="15"/>
  <c r="X25" i="15" s="1"/>
  <c r="X28" i="15"/>
  <c r="W33" i="15"/>
  <c r="X33" i="15" s="1"/>
  <c r="I117" i="15"/>
  <c r="P73" i="15"/>
  <c r="W73" i="15" s="1"/>
  <c r="X73" i="15" s="1"/>
  <c r="O76" i="15"/>
  <c r="W76" i="15" s="1"/>
  <c r="N81" i="15"/>
  <c r="O82" i="15"/>
  <c r="W82" i="15" s="1"/>
  <c r="P90" i="15"/>
  <c r="W90" i="15" s="1"/>
  <c r="X90" i="15" s="1"/>
  <c r="O103" i="15"/>
  <c r="O111" i="15"/>
  <c r="P8" i="15"/>
  <c r="O8" i="15"/>
  <c r="N88" i="15"/>
  <c r="X88" i="15" s="1"/>
  <c r="P9" i="15"/>
  <c r="W9" i="15" s="1"/>
  <c r="P17" i="15"/>
  <c r="N21" i="15"/>
  <c r="N36" i="15"/>
  <c r="P37" i="15"/>
  <c r="O41" i="15"/>
  <c r="W41" i="15" s="1"/>
  <c r="O50" i="15"/>
  <c r="W50" i="15" s="1"/>
  <c r="N54" i="15"/>
  <c r="N56" i="15"/>
  <c r="N62" i="15"/>
  <c r="O66" i="15"/>
  <c r="W66" i="15" s="1"/>
  <c r="N70" i="15"/>
  <c r="O78" i="15"/>
  <c r="W78" i="15" s="1"/>
  <c r="P80" i="15"/>
  <c r="W80" i="15" s="1"/>
  <c r="O81" i="15"/>
  <c r="W81" i="15" s="1"/>
  <c r="O94" i="15"/>
  <c r="W94" i="15" s="1"/>
  <c r="P103" i="15"/>
  <c r="N106" i="15"/>
  <c r="W107" i="15"/>
  <c r="X107" i="15" s="1"/>
  <c r="P108" i="15"/>
  <c r="W108" i="15" s="1"/>
  <c r="N116" i="15"/>
  <c r="X13" i="15"/>
  <c r="N14" i="15"/>
  <c r="X15" i="15"/>
  <c r="N20" i="15"/>
  <c r="O21" i="15"/>
  <c r="W21" i="15" s="1"/>
  <c r="X24" i="15"/>
  <c r="O32" i="15"/>
  <c r="X46" i="15"/>
  <c r="X52" i="15"/>
  <c r="N53" i="15"/>
  <c r="X53" i="15" s="1"/>
  <c r="O56" i="15"/>
  <c r="W56" i="15" s="1"/>
  <c r="N61" i="15"/>
  <c r="O62" i="15"/>
  <c r="W62" i="15" s="1"/>
  <c r="O70" i="15"/>
  <c r="W70" i="15" s="1"/>
  <c r="N71" i="15"/>
  <c r="N91" i="15"/>
  <c r="O106" i="15"/>
  <c r="W106" i="15" s="1"/>
  <c r="O109" i="15"/>
  <c r="W109" i="15" s="1"/>
  <c r="X109" i="15" s="1"/>
  <c r="O116" i="15"/>
  <c r="W116" i="15" s="1"/>
  <c r="X23" i="15"/>
  <c r="W5" i="15"/>
  <c r="X5" i="15" s="1"/>
  <c r="O14" i="15"/>
  <c r="P18" i="15"/>
  <c r="W18" i="15" s="1"/>
  <c r="O20" i="15"/>
  <c r="W20" i="15" s="1"/>
  <c r="P32" i="15"/>
  <c r="O38" i="15"/>
  <c r="X67" i="15"/>
  <c r="O71" i="15"/>
  <c r="W71" i="15" s="1"/>
  <c r="X74" i="15"/>
  <c r="N104" i="15"/>
  <c r="N110" i="15"/>
  <c r="X110" i="15" s="1"/>
  <c r="N113" i="15"/>
  <c r="O115" i="15"/>
  <c r="P10" i="15"/>
  <c r="O10" i="15"/>
  <c r="O29" i="15"/>
  <c r="N29" i="15"/>
  <c r="O12" i="15"/>
  <c r="W12" i="15" s="1"/>
  <c r="X12" i="15" s="1"/>
  <c r="N19" i="15"/>
  <c r="P29" i="15"/>
  <c r="O49" i="15"/>
  <c r="P49" i="15"/>
  <c r="N49" i="15"/>
  <c r="P92" i="15"/>
  <c r="O92" i="15"/>
  <c r="N92" i="15"/>
  <c r="P31" i="15"/>
  <c r="W31" i="15" s="1"/>
  <c r="X31" i="15" s="1"/>
  <c r="P43" i="15"/>
  <c r="O43" i="15"/>
  <c r="N43" i="15"/>
  <c r="O64" i="15"/>
  <c r="P64" i="15"/>
  <c r="P7" i="15"/>
  <c r="N9" i="15"/>
  <c r="N18" i="15"/>
  <c r="O19" i="15"/>
  <c r="W19" i="15" s="1"/>
  <c r="O42" i="15"/>
  <c r="W42" i="15" s="1"/>
  <c r="X42" i="15" s="1"/>
  <c r="P44" i="15"/>
  <c r="O44" i="15"/>
  <c r="N44" i="15"/>
  <c r="P55" i="15"/>
  <c r="O55" i="15"/>
  <c r="N55" i="15"/>
  <c r="O75" i="15"/>
  <c r="W75" i="15" s="1"/>
  <c r="N75" i="15"/>
  <c r="N85" i="15"/>
  <c r="P85" i="15"/>
  <c r="O85" i="15"/>
  <c r="X98" i="15"/>
  <c r="P30" i="15"/>
  <c r="O30" i="15"/>
  <c r="N72" i="15"/>
  <c r="P72" i="15"/>
  <c r="O72" i="15"/>
  <c r="N51" i="15"/>
  <c r="X51" i="15" s="1"/>
  <c r="P77" i="15"/>
  <c r="O77" i="15"/>
  <c r="N77" i="15"/>
  <c r="O36" i="15"/>
  <c r="W36" i="15" s="1"/>
  <c r="O40" i="15"/>
  <c r="W40" i="15" s="1"/>
  <c r="P54" i="15"/>
  <c r="W54" i="15" s="1"/>
  <c r="O61" i="15"/>
  <c r="W61" i="15" s="1"/>
  <c r="P91" i="15"/>
  <c r="W91" i="15" s="1"/>
  <c r="N96" i="15"/>
  <c r="O100" i="15"/>
  <c r="W100" i="15" s="1"/>
  <c r="P104" i="15"/>
  <c r="W104" i="15" s="1"/>
  <c r="N50" i="15"/>
  <c r="N66" i="15"/>
  <c r="N69" i="15"/>
  <c r="X69" i="15" s="1"/>
  <c r="N97" i="15"/>
  <c r="W102" i="15"/>
  <c r="X65" i="15"/>
  <c r="P111" i="15"/>
  <c r="O113" i="15"/>
  <c r="W113" i="15" s="1"/>
  <c r="P115" i="15"/>
  <c r="W4" i="15" l="1"/>
  <c r="X4" i="15" s="1"/>
  <c r="W85" i="15"/>
  <c r="X85" i="15" s="1"/>
  <c r="X100" i="15"/>
  <c r="W38" i="15"/>
  <c r="X38" i="15" s="1"/>
  <c r="W95" i="15"/>
  <c r="X95" i="15" s="1"/>
  <c r="X41" i="15"/>
  <c r="W17" i="15"/>
  <c r="X17" i="15" s="1"/>
  <c r="X76" i="15"/>
  <c r="W103" i="15"/>
  <c r="X103" i="15" s="1"/>
  <c r="X78" i="15"/>
  <c r="W26" i="15"/>
  <c r="X26" i="15" s="1"/>
  <c r="X50" i="15"/>
  <c r="X21" i="15"/>
  <c r="X97" i="15"/>
  <c r="X84" i="15"/>
  <c r="X96" i="15"/>
  <c r="X102" i="15"/>
  <c r="X83" i="15"/>
  <c r="X91" i="15"/>
  <c r="W30" i="15"/>
  <c r="X30" i="15" s="1"/>
  <c r="X40" i="15"/>
  <c r="X71" i="15"/>
  <c r="X108" i="15"/>
  <c r="X94" i="15"/>
  <c r="X81" i="15"/>
  <c r="X16" i="15"/>
  <c r="X20" i="15"/>
  <c r="X116" i="15"/>
  <c r="W115" i="15"/>
  <c r="X115" i="15" s="1"/>
  <c r="X61" i="15"/>
  <c r="X54" i="15"/>
  <c r="W8" i="15"/>
  <c r="X8" i="15" s="1"/>
  <c r="X86" i="15"/>
  <c r="X104" i="15"/>
  <c r="X82" i="15"/>
  <c r="W37" i="15"/>
  <c r="X37" i="15" s="1"/>
  <c r="X9" i="15"/>
  <c r="X70" i="15"/>
  <c r="W64" i="15"/>
  <c r="X64" i="15" s="1"/>
  <c r="P117" i="15"/>
  <c r="O117" i="15"/>
  <c r="W111" i="15"/>
  <c r="X111" i="15" s="1"/>
  <c r="X66" i="15"/>
  <c r="X36" i="15"/>
  <c r="W10" i="15"/>
  <c r="X10" i="15" s="1"/>
  <c r="W14" i="15"/>
  <c r="X14" i="15" s="1"/>
  <c r="X106" i="15"/>
  <c r="X80" i="15"/>
  <c r="X62" i="15"/>
  <c r="X56" i="15"/>
  <c r="N117" i="15"/>
  <c r="W32" i="15"/>
  <c r="X32" i="15" s="1"/>
  <c r="X113" i="15"/>
  <c r="X18" i="15"/>
  <c r="W92" i="15"/>
  <c r="X92" i="15" s="1"/>
  <c r="W49" i="15"/>
  <c r="X49" i="15" s="1"/>
  <c r="W72" i="15"/>
  <c r="X72" i="15" s="1"/>
  <c r="X19" i="15"/>
  <c r="W29" i="15"/>
  <c r="X29" i="15" s="1"/>
  <c r="W7" i="15"/>
  <c r="X7" i="15" s="1"/>
  <c r="W77" i="15"/>
  <c r="X77" i="15" s="1"/>
  <c r="W44" i="15"/>
  <c r="X44" i="15" s="1"/>
  <c r="W43" i="15"/>
  <c r="X43" i="15" s="1"/>
  <c r="X75" i="15"/>
  <c r="W55" i="15"/>
  <c r="X55" i="15" s="1"/>
  <c r="X117" i="15" l="1"/>
  <c r="W117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Maira Claro</author>
  </authors>
  <commentList>
    <comment ref="U8" authorId="0" shapeId="0" xr:uid="{6304C2B2-79DF-41E4-A6B7-84C7FA2EB1DD}">
      <text>
        <r>
          <rPr>
            <b/>
            <sz val="9"/>
            <color indexed="81"/>
            <rFont val="Tahoma"/>
            <charset val="1"/>
          </rPr>
          <t>Maira Claro:</t>
        </r>
        <r>
          <rPr>
            <sz val="9"/>
            <color indexed="81"/>
            <rFont val="Tahoma"/>
            <charset val="1"/>
          </rPr>
          <t xml:space="preserve">
PREPAGADA 2 MESES</t>
        </r>
      </text>
    </comment>
  </commentList>
</comments>
</file>

<file path=xl/sharedStrings.xml><?xml version="1.0" encoding="utf-8"?>
<sst xmlns="http://schemas.openxmlformats.org/spreadsheetml/2006/main" count="404" uniqueCount="158">
  <si>
    <t xml:space="preserve"> </t>
  </si>
  <si>
    <t>DEVENGOS</t>
  </si>
  <si>
    <t>DEDUCCIONES</t>
  </si>
  <si>
    <t>No.</t>
  </si>
  <si>
    <t>Nombre</t>
  </si>
  <si>
    <t>MODALIDAD</t>
  </si>
  <si>
    <t>TIPO DE CONTRATO</t>
  </si>
  <si>
    <t>IDENTIFICACION</t>
  </si>
  <si>
    <t>SUELDO MES</t>
  </si>
  <si>
    <t>No. Dìas</t>
  </si>
  <si>
    <t xml:space="preserve">SUELDO MES </t>
  </si>
  <si>
    <t>Subsidio Transporte</t>
  </si>
  <si>
    <t>Devengos</t>
  </si>
  <si>
    <t>Salud</t>
  </si>
  <si>
    <t>Cooperativa</t>
  </si>
  <si>
    <t>RETENCION</t>
  </si>
  <si>
    <t>CUENTA AFC</t>
  </si>
  <si>
    <t>Descuento por Prestamos</t>
  </si>
  <si>
    <t>Total Deducciones</t>
  </si>
  <si>
    <t>TOTAL A PAGAR</t>
  </si>
  <si>
    <t>ADRIANA CUELLAR JIMENEZ</t>
  </si>
  <si>
    <t>INDEFINIDO</t>
  </si>
  <si>
    <t>ALBERTO ALBEIRO ALMARIO VALBUENA</t>
  </si>
  <si>
    <t>ANA LUCIA ARBELAEZ BARBOSA</t>
  </si>
  <si>
    <t>ANDRES HERRERA MALDONADO</t>
  </si>
  <si>
    <t>ANGELA ENITH RODRGUEZ MORENO</t>
  </si>
  <si>
    <t>CARMEN ALEIDA QUINTERO REYES</t>
  </si>
  <si>
    <t>GUSTAVO IGNACIO MAGGI WULFF</t>
  </si>
  <si>
    <t>HECTOR GERMAN CHAPARRO RODRIGUEZ</t>
  </si>
  <si>
    <t>JAIME CARLOS SANMARTIN DAZA</t>
  </si>
  <si>
    <t>JIMMY ALEXANDER CIFUENTES</t>
  </si>
  <si>
    <t>JOHANA KARINA PELAEZ PUENTES</t>
  </si>
  <si>
    <t>JUAN CAMILO MENDIETA SILVA</t>
  </si>
  <si>
    <t>JUAN RAMON BELTRAN ALFARO</t>
  </si>
  <si>
    <t>JULIAN ANDRES RAMIREZ CELIS</t>
  </si>
  <si>
    <t>LEONEL SIERRA MARTINEZ</t>
  </si>
  <si>
    <t xml:space="preserve">LUIS DANIEL HERRERA MALDONADO </t>
  </si>
  <si>
    <t>ORLANDO SUAREZ LABOTON</t>
  </si>
  <si>
    <t>LUIS IVAN GONZALEZ SANTIAGO</t>
  </si>
  <si>
    <t>MANUELA RODRIGUEZ BENITEZ</t>
  </si>
  <si>
    <t>MANUEL EDUARDO HERNANDEZ RODRIGUEZ</t>
  </si>
  <si>
    <t>ROBERTO JOSE DUQUE DIASGRANADOS</t>
  </si>
  <si>
    <t>ROGER BARRIOS AMOROCHO</t>
  </si>
  <si>
    <t xml:space="preserve">NYDIA CASTILBLANCO MARIN </t>
  </si>
  <si>
    <t>SERGIO BAYARDO CORDOBA</t>
  </si>
  <si>
    <t>TICSIANA LORENA CARRILLO</t>
  </si>
  <si>
    <t>ANA MARCELA PEÑA MURALLAS</t>
  </si>
  <si>
    <t>ARIANA VALENTINA JIMENEZ PEDRAZA</t>
  </si>
  <si>
    <t>APRENDIZ</t>
  </si>
  <si>
    <t>ANDREA TATIANA ACEVEDO CASTAÑEDA</t>
  </si>
  <si>
    <t>CINDY VIVIANA MENDOZA VILLATE</t>
  </si>
  <si>
    <t>CRISTHIAN FELIPE GUERRERO PINEROS</t>
  </si>
  <si>
    <t>DAVID ENRIQUE MAHECHA SARMIENTO</t>
  </si>
  <si>
    <t>DAVID OBREGON SANCHEZ</t>
  </si>
  <si>
    <t>DIEGO MAURICIO ORTIZ PARADA</t>
  </si>
  <si>
    <t>DULIETH SANCHEZ PINTO</t>
  </si>
  <si>
    <t>EDWAR CAMILO LONDOÑO SANCHEZ</t>
  </si>
  <si>
    <t>JEAN JAVIER ORTIZ HENAO</t>
  </si>
  <si>
    <t>JONATHAN MEZA SANTOS</t>
  </si>
  <si>
    <t>JUAN CAMILO LARA LEON</t>
  </si>
  <si>
    <t>KATTYA ALEXANDRA PEÑA NIETO</t>
  </si>
  <si>
    <t>LUISA FERNANDA GALINDO HIGUERA</t>
  </si>
  <si>
    <t>MAIRA ALEJANDRA CLARO ROPERO</t>
  </si>
  <si>
    <t>MARIA TRANSITO PULIDO PARRA</t>
  </si>
  <si>
    <t>MIGUEL ANGEL JIMENEZ NUÑEZ</t>
  </si>
  <si>
    <t>MIGUEL SEBASTIAN JIMENEZ</t>
  </si>
  <si>
    <t>NELSON JAVIER PINZON LOPEZ</t>
  </si>
  <si>
    <t>NESTOR FABIAN CASTILLO ROZO</t>
  </si>
  <si>
    <t>SANTIAGO ALVAREZ PORRAS</t>
  </si>
  <si>
    <t xml:space="preserve">SANTIAGO JIMENEZ PEDRAZA </t>
  </si>
  <si>
    <t>TULIO ESTEBAN JIMENEZ VILLANUEVA</t>
  </si>
  <si>
    <t>TOTALES</t>
  </si>
  <si>
    <t>ANTICIPOS/ PREPAGADA</t>
  </si>
  <si>
    <t>ALEJANDRO TOVAR ALVARADO</t>
  </si>
  <si>
    <t>WILLIAM JOSE VIVAS ESCALANTE</t>
  </si>
  <si>
    <t>RONALD ANTONY ROJAS FORIGUA</t>
  </si>
  <si>
    <t>RAFAEL LEONARDO GONZALEZ CELIS</t>
  </si>
  <si>
    <t>YOHANA GISELIDA SUAREZ CASTILLO</t>
  </si>
  <si>
    <t>PENSION+ FONDO DE SOLIDARIDAD</t>
  </si>
  <si>
    <t>OSCAR ALFONSO FERNANDEZ OSPINA</t>
  </si>
  <si>
    <t>BRAYAN JULIAN CORREDOR PUENTES</t>
  </si>
  <si>
    <t>ANGEL JULIAN  GONZALEZ PINZON</t>
  </si>
  <si>
    <t>CLARA ISABEL PEDRAZA RUEDA</t>
  </si>
  <si>
    <t>LEONARDO ARMERO BARBOSA</t>
  </si>
  <si>
    <t>RICARDO JAVIER ESTRADA SANCHEZ</t>
  </si>
  <si>
    <t>CRISTHIAN CAMILO JIMENEZ VARON</t>
  </si>
  <si>
    <t>OTTO DARLING NIETO GUERRERO</t>
  </si>
  <si>
    <t>JAIRO ERNESTO MALAGON GAITAN</t>
  </si>
  <si>
    <t>EDGAR ALEXANDER ESPINOSA GONZALEZ</t>
  </si>
  <si>
    <t>DIEGO ANDRES MONCADA VEGA</t>
  </si>
  <si>
    <t>DANIELA MALDONADO CASTRO</t>
  </si>
  <si>
    <t>AURORA VARGAS MORENO</t>
  </si>
  <si>
    <t>JOSE ANDRES MENESES QUINTERO</t>
  </si>
  <si>
    <t>ELVER YESID MELO MONROY</t>
  </si>
  <si>
    <t>SERGIO ANDRES RODRIGUEZ RODRIGUEZ</t>
  </si>
  <si>
    <t>DAVID ALEXANDER OCAMPO</t>
  </si>
  <si>
    <t>MANUEL FERNANDO MUÑOZ GARCES</t>
  </si>
  <si>
    <t>JOSE JAVIER SASTOQUE SANCHEZ</t>
  </si>
  <si>
    <t>CHABELI GINETH SINISTERRA PUSSEY</t>
  </si>
  <si>
    <t>JULIAN SEBASTIAN PEÑA CASTELLANOS</t>
  </si>
  <si>
    <t>JOSE RAFAEL GOMEZ GONZALEZ</t>
  </si>
  <si>
    <t>JUAN DAVID MONROY</t>
  </si>
  <si>
    <t>EDISON DAVID TORRES RUIZ</t>
  </si>
  <si>
    <t>JUAN PABLO VIVAS REINOSO</t>
  </si>
  <si>
    <t>ELEONORA PEÑA RODRIGUEZ</t>
  </si>
  <si>
    <t>MONICA JULIETH SANCHEZ FUENTES</t>
  </si>
  <si>
    <t>JAVIER CRUZ RODRIGUEZ</t>
  </si>
  <si>
    <t>ALVARO JAVIER BARBOSA</t>
  </si>
  <si>
    <t>MIGUEL ANGEL HERRERA RODRIGUEZ</t>
  </si>
  <si>
    <t>RAMON ANTONIO SUAREZ BUITRAGO</t>
  </si>
  <si>
    <t>CARLOS HERNAN CARDONA TABORA</t>
  </si>
  <si>
    <t xml:space="preserve">ERVID ALFRED MOLINA BARRIOS </t>
  </si>
  <si>
    <t>MARILY BAQUERO ACOSTA</t>
  </si>
  <si>
    <t>OSCAR JAVIER BELTRAN VILLAMIZAR</t>
  </si>
  <si>
    <t xml:space="preserve">WILLIAM ALEXANDER SIERRA GONZALEZ </t>
  </si>
  <si>
    <t>GUSTAVO SANABRIA ORTIZ</t>
  </si>
  <si>
    <t>ANA MARIA BARRIOS LEGIZAMON</t>
  </si>
  <si>
    <t>ADRIANA CAMILA LOAIZA</t>
  </si>
  <si>
    <t>OLIMARY GOMEZ CORONEL</t>
  </si>
  <si>
    <t>DESCUENTO CURSO DE AUDITORIA</t>
  </si>
  <si>
    <t>KAREN ELIZABETH MORA DIAZ</t>
  </si>
  <si>
    <t>ERIKA MIREYA INFANTE CERVANTES</t>
  </si>
  <si>
    <t>GINNA PAOLA CEPEDA LOMBANA</t>
  </si>
  <si>
    <t>MARTHA JANETH JIMENEZ BARRETO</t>
  </si>
  <si>
    <t>NADIA CATALINA VELASQUEZ CENDALES</t>
  </si>
  <si>
    <t xml:space="preserve">YERALDINE BONILLA BARRERA </t>
  </si>
  <si>
    <t xml:space="preserve">  </t>
  </si>
  <si>
    <t>ERIK VON CABARCAS GPMEZ</t>
  </si>
  <si>
    <t>JULI ANDREA AVILA GUTIERREZ</t>
  </si>
  <si>
    <t>JUAN FELIPE ARAGON MANRIQUE</t>
  </si>
  <si>
    <t>SANDRA YULIETH GARCIA</t>
  </si>
  <si>
    <t>JUAN CARLOS RAMIREZ CASTRO</t>
  </si>
  <si>
    <t>KATERINE LUCIA VASQUEZ MORALES</t>
  </si>
  <si>
    <t>JUAN MANUEL CUESTAS BELTRAN</t>
  </si>
  <si>
    <t>FREDY MAURICIO NAVARRETE</t>
  </si>
  <si>
    <t xml:space="preserve">GERARDO ENRIQUE MENDEZ </t>
  </si>
  <si>
    <t>NOMINA MES DE JULIO DE 2017</t>
  </si>
  <si>
    <t>DAVID CELIANO HERRERA  GUTIERREZ</t>
  </si>
  <si>
    <t>JEFFERSON STIVENS RODRIGUEZ RODRI</t>
  </si>
  <si>
    <t>CHRYSTIAM DAVID MARTINEZ AVILA</t>
  </si>
  <si>
    <t>MERCEDES SALAMANCA CASTAÑEDA</t>
  </si>
  <si>
    <t xml:space="preserve">YULI ANDREA RIOS </t>
  </si>
  <si>
    <t>CESANTIAS</t>
  </si>
  <si>
    <t>PRIMA</t>
  </si>
  <si>
    <t>Viaticos</t>
  </si>
  <si>
    <t>Prestamo Empleado</t>
  </si>
  <si>
    <t>ORDINARIO</t>
  </si>
  <si>
    <t>INTEGRAL</t>
  </si>
  <si>
    <t>Auxilios no prestacionales</t>
  </si>
  <si>
    <t>RETIROS MES DE JULIO DE 2017</t>
  </si>
  <si>
    <t>VACACIONES PAGADAS LIQ.</t>
  </si>
  <si>
    <t>Ordinario</t>
  </si>
  <si>
    <t>INT/CESANTIAS</t>
  </si>
  <si>
    <t>VARIOS</t>
  </si>
  <si>
    <t>CARLOS ANDRES PEÑA AVENDAÑO</t>
  </si>
  <si>
    <t>ABDAMIR SAAB GARZON</t>
  </si>
  <si>
    <t>VACACIONES DISFRUTADAS</t>
  </si>
  <si>
    <t>NOVEDAD  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</si>
</sst>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-[$$-240A]\ * #,##0_ ;_-[$$-240A]\ * \-#,##0\ ;_-[$$-240A]\ * &quot;-&quot;_ ;_-@_ "/>
    <numFmt numFmtId="167" formatCode="_(&quot;€&quot;* #,##0.00_);_(&quot;€&quot;* \(#,##0.00\);_(&quot;€&quot;* &quot;-&quot;??_);_(@_)"/>
    <numFmt numFmtId="168" formatCode="0_ ;\-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167" fontId="2" fillId="0" borderId="0" xfId="1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3" fontId="2" fillId="0" borderId="0" xfId="2" applyNumberFormat="1" applyFont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164" fontId="2" fillId="2" borderId="12" xfId="3" applyFont="1" applyFill="1" applyBorder="1" applyAlignment="1">
      <alignment horizontal="center" vertical="center"/>
    </xf>
    <xf numFmtId="164" fontId="2" fillId="2" borderId="13" xfId="3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3" fontId="2" fillId="2" borderId="12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166" fontId="2" fillId="2" borderId="12" xfId="0" applyNumberFormat="1" applyFont="1" applyFill="1" applyBorder="1" applyAlignment="1">
      <alignment horizontal="center" vertical="center"/>
    </xf>
    <xf numFmtId="166" fontId="2" fillId="2" borderId="13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3" fontId="3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/>
    </xf>
    <xf numFmtId="166" fontId="5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41" fontId="3" fillId="0" borderId="14" xfId="4" applyFont="1" applyBorder="1" applyAlignment="1">
      <alignment horizontal="center" vertical="center"/>
    </xf>
    <xf numFmtId="41" fontId="3" fillId="0" borderId="3" xfId="4" applyFont="1" applyBorder="1" applyAlignment="1">
      <alignment horizontal="left" vertical="center"/>
    </xf>
    <xf numFmtId="41" fontId="3" fillId="0" borderId="3" xfId="4" applyFont="1" applyBorder="1" applyAlignment="1">
      <alignment horizontal="center" vertical="center"/>
    </xf>
    <xf numFmtId="164" fontId="3" fillId="0" borderId="3" xfId="3" applyFont="1" applyBorder="1" applyAlignment="1">
      <alignment horizontal="center" vertical="center"/>
    </xf>
    <xf numFmtId="168" fontId="3" fillId="0" borderId="3" xfId="3" applyNumberFormat="1" applyFont="1" applyBorder="1" applyAlignment="1">
      <alignment horizontal="center" vertical="center"/>
    </xf>
    <xf numFmtId="164" fontId="3" fillId="0" borderId="15" xfId="3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1" fontId="3" fillId="0" borderId="7" xfId="4" applyFont="1" applyBorder="1" applyAlignment="1">
      <alignment horizontal="center" vertical="center"/>
    </xf>
    <xf numFmtId="41" fontId="3" fillId="0" borderId="1" xfId="4" applyFont="1" applyBorder="1" applyAlignment="1">
      <alignment horizontal="left" vertical="center"/>
    </xf>
    <xf numFmtId="41" fontId="3" fillId="0" borderId="1" xfId="4" applyFont="1" applyBorder="1" applyAlignment="1">
      <alignment horizontal="center" vertical="center"/>
    </xf>
    <xf numFmtId="41" fontId="3" fillId="0" borderId="1" xfId="4" applyFont="1" applyBorder="1" applyAlignment="1">
      <alignment vertical="center"/>
    </xf>
    <xf numFmtId="164" fontId="3" fillId="0" borderId="1" xfId="3" applyFont="1" applyBorder="1" applyAlignment="1">
      <alignment vertical="center"/>
    </xf>
    <xf numFmtId="168" fontId="3" fillId="0" borderId="1" xfId="3" applyNumberFormat="1" applyFont="1" applyBorder="1" applyAlignment="1">
      <alignment horizontal="center" vertical="center"/>
    </xf>
    <xf numFmtId="164" fontId="3" fillId="0" borderId="1" xfId="3" applyFont="1" applyBorder="1" applyAlignment="1">
      <alignment horizontal="center" vertical="center"/>
    </xf>
    <xf numFmtId="164" fontId="3" fillId="0" borderId="8" xfId="3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5">
    <cellStyle name="Millares" xfId="1" builtinId="3"/>
    <cellStyle name="Millares [0]" xfId="4" builtinId="6"/>
    <cellStyle name="Moneda" xfId="2" builtinId="4"/>
    <cellStyle name="Moneda [0]" xfId="3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C2737-F2E5-420D-916D-654B637BCE6B}">
  <sheetPr>
    <pageSetUpPr fitToPage="1"/>
  </sheetPr>
  <dimension ref="A1:X209"/>
  <sheetViews>
    <sheetView tabSelected="1" topLeftCell="Q64" zoomScale="90" zoomScaleNormal="90" workbookViewId="0">
      <selection activeCell="AG73" sqref="AG73"/>
    </sheetView>
  </sheetViews>
  <sheetFormatPr baseColWidth="10" defaultRowHeight="20.100000000000001" customHeight="1" x14ac:dyDescent="0.25"/>
  <cols>
    <col min="1" max="1" width="4.85546875" style="1" customWidth="1"/>
    <col min="2" max="2" width="36.140625" style="3" customWidth="1"/>
    <col min="3" max="3" width="12.85546875" style="1" customWidth="1"/>
    <col min="4" max="4" width="11" style="1" customWidth="1"/>
    <col min="5" max="5" width="13.28515625" style="1" customWidth="1"/>
    <col min="6" max="6" width="14.28515625" style="4" bestFit="1" customWidth="1"/>
    <col min="7" max="7" width="9.42578125" style="4" customWidth="1"/>
    <col min="8" max="8" width="17.28515625" style="4" bestFit="1" customWidth="1"/>
    <col min="9" max="9" width="15.140625" style="4" bestFit="1" customWidth="1"/>
    <col min="10" max="10" width="16" style="4" bestFit="1" customWidth="1"/>
    <col min="11" max="11" width="16" style="4" customWidth="1"/>
    <col min="12" max="12" width="14.85546875" style="4" bestFit="1" customWidth="1"/>
    <col min="13" max="13" width="14.85546875" style="4" customWidth="1"/>
    <col min="14" max="14" width="17.85546875" style="4" bestFit="1" customWidth="1"/>
    <col min="15" max="15" width="15.7109375" style="4" bestFit="1" customWidth="1"/>
    <col min="16" max="16" width="20" style="4" bestFit="1" customWidth="1"/>
    <col min="17" max="17" width="12.85546875" style="4" bestFit="1" customWidth="1"/>
    <col min="18" max="18" width="11.28515625" style="4" bestFit="1" customWidth="1"/>
    <col min="19" max="19" width="14.85546875" style="4" bestFit="1" customWidth="1"/>
    <col min="20" max="20" width="15.7109375" style="4" bestFit="1" customWidth="1"/>
    <col min="21" max="21" width="14.42578125" style="4" bestFit="1" customWidth="1"/>
    <col min="22" max="22" width="16" style="4" bestFit="1" customWidth="1"/>
    <col min="23" max="23" width="16.42578125" style="4" bestFit="1" customWidth="1"/>
    <col min="24" max="24" width="17.28515625" style="1" bestFit="1" customWidth="1"/>
    <col min="25" max="207" width="11.42578125" style="1"/>
    <col min="208" max="208" width="10.5703125" style="1" customWidth="1"/>
    <col min="209" max="209" width="4.85546875" style="1" customWidth="1"/>
    <col min="210" max="210" width="32.42578125" style="1" customWidth="1"/>
    <col min="211" max="211" width="9.85546875" style="1" customWidth="1"/>
    <col min="212" max="212" width="10.140625" style="1" customWidth="1"/>
    <col min="213" max="213" width="12.28515625" style="1" customWidth="1"/>
    <col min="214" max="214" width="15.42578125" style="1" customWidth="1"/>
    <col min="215" max="215" width="11.85546875" style="1" customWidth="1"/>
    <col min="216" max="216" width="13.28515625" style="1" customWidth="1"/>
    <col min="217" max="217" width="15.28515625" style="1" customWidth="1"/>
    <col min="218" max="218" width="11.85546875" style="1" customWidth="1"/>
    <col min="219" max="219" width="6.140625" style="1" customWidth="1"/>
    <col min="220" max="220" width="11.85546875" style="1" customWidth="1"/>
    <col min="221" max="221" width="9.42578125" style="1" customWidth="1"/>
    <col min="222" max="222" width="14.7109375" style="1" customWidth="1"/>
    <col min="223" max="223" width="11.5703125" style="1" customWidth="1"/>
    <col min="224" max="224" width="0.42578125" style="1" customWidth="1"/>
    <col min="225" max="225" width="10.5703125" style="1" bestFit="1" customWidth="1"/>
    <col min="226" max="226" width="12.28515625" style="1" customWidth="1"/>
    <col min="227" max="227" width="12.5703125" style="1" customWidth="1"/>
    <col min="228" max="228" width="10.5703125" style="1" customWidth="1"/>
    <col min="229" max="229" width="10.140625" style="1" customWidth="1"/>
    <col min="230" max="230" width="8.42578125" style="1" customWidth="1"/>
    <col min="231" max="231" width="18.85546875" style="1" customWidth="1"/>
    <col min="232" max="232" width="10.28515625" style="1" customWidth="1"/>
    <col min="233" max="233" width="11.42578125" style="1" customWidth="1"/>
    <col min="234" max="234" width="12.140625" style="1" customWidth="1"/>
    <col min="235" max="235" width="10.5703125" style="1" customWidth="1"/>
    <col min="236" max="236" width="12.42578125" style="1" customWidth="1"/>
    <col min="237" max="237" width="15.140625" style="1" customWidth="1"/>
    <col min="238" max="238" width="13.5703125" style="1" customWidth="1"/>
    <col min="239" max="239" width="13.140625" style="1" customWidth="1"/>
    <col min="240" max="240" width="15.7109375" style="1" customWidth="1"/>
    <col min="241" max="241" width="37.5703125" style="1" customWidth="1"/>
    <col min="242" max="463" width="11.42578125" style="1"/>
    <col min="464" max="464" width="10.5703125" style="1" customWidth="1"/>
    <col min="465" max="465" width="4.85546875" style="1" customWidth="1"/>
    <col min="466" max="466" width="32.42578125" style="1" customWidth="1"/>
    <col min="467" max="467" width="9.85546875" style="1" customWidth="1"/>
    <col min="468" max="468" width="10.140625" style="1" customWidth="1"/>
    <col min="469" max="469" width="12.28515625" style="1" customWidth="1"/>
    <col min="470" max="470" width="15.42578125" style="1" customWidth="1"/>
    <col min="471" max="471" width="11.85546875" style="1" customWidth="1"/>
    <col min="472" max="472" width="13.28515625" style="1" customWidth="1"/>
    <col min="473" max="473" width="15.28515625" style="1" customWidth="1"/>
    <col min="474" max="474" width="11.85546875" style="1" customWidth="1"/>
    <col min="475" max="475" width="6.140625" style="1" customWidth="1"/>
    <col min="476" max="476" width="11.85546875" style="1" customWidth="1"/>
    <col min="477" max="477" width="9.42578125" style="1" customWidth="1"/>
    <col min="478" max="478" width="14.7109375" style="1" customWidth="1"/>
    <col min="479" max="479" width="11.5703125" style="1" customWidth="1"/>
    <col min="480" max="480" width="0.42578125" style="1" customWidth="1"/>
    <col min="481" max="481" width="10.5703125" style="1" bestFit="1" customWidth="1"/>
    <col min="482" max="482" width="12.28515625" style="1" customWidth="1"/>
    <col min="483" max="483" width="12.5703125" style="1" customWidth="1"/>
    <col min="484" max="484" width="10.5703125" style="1" customWidth="1"/>
    <col min="485" max="485" width="10.140625" style="1" customWidth="1"/>
    <col min="486" max="486" width="8.42578125" style="1" customWidth="1"/>
    <col min="487" max="487" width="18.85546875" style="1" customWidth="1"/>
    <col min="488" max="488" width="10.28515625" style="1" customWidth="1"/>
    <col min="489" max="489" width="11.42578125" style="1" customWidth="1"/>
    <col min="490" max="490" width="12.140625" style="1" customWidth="1"/>
    <col min="491" max="491" width="10.5703125" style="1" customWidth="1"/>
    <col min="492" max="492" width="12.42578125" style="1" customWidth="1"/>
    <col min="493" max="493" width="15.140625" style="1" customWidth="1"/>
    <col min="494" max="494" width="13.5703125" style="1" customWidth="1"/>
    <col min="495" max="495" width="13.140625" style="1" customWidth="1"/>
    <col min="496" max="496" width="15.7109375" style="1" customWidth="1"/>
    <col min="497" max="497" width="37.5703125" style="1" customWidth="1"/>
    <col min="498" max="719" width="11.42578125" style="1"/>
    <col min="720" max="720" width="10.5703125" style="1" customWidth="1"/>
    <col min="721" max="721" width="4.85546875" style="1" customWidth="1"/>
    <col min="722" max="722" width="32.42578125" style="1" customWidth="1"/>
    <col min="723" max="723" width="9.85546875" style="1" customWidth="1"/>
    <col min="724" max="724" width="10.140625" style="1" customWidth="1"/>
    <col min="725" max="725" width="12.28515625" style="1" customWidth="1"/>
    <col min="726" max="726" width="15.42578125" style="1" customWidth="1"/>
    <col min="727" max="727" width="11.85546875" style="1" customWidth="1"/>
    <col min="728" max="728" width="13.28515625" style="1" customWidth="1"/>
    <col min="729" max="729" width="15.28515625" style="1" customWidth="1"/>
    <col min="730" max="730" width="11.85546875" style="1" customWidth="1"/>
    <col min="731" max="731" width="6.140625" style="1" customWidth="1"/>
    <col min="732" max="732" width="11.85546875" style="1" customWidth="1"/>
    <col min="733" max="733" width="9.42578125" style="1" customWidth="1"/>
    <col min="734" max="734" width="14.7109375" style="1" customWidth="1"/>
    <col min="735" max="735" width="11.5703125" style="1" customWidth="1"/>
    <col min="736" max="736" width="0.42578125" style="1" customWidth="1"/>
    <col min="737" max="737" width="10.5703125" style="1" bestFit="1" customWidth="1"/>
    <col min="738" max="738" width="12.28515625" style="1" customWidth="1"/>
    <col min="739" max="739" width="12.5703125" style="1" customWidth="1"/>
    <col min="740" max="740" width="10.5703125" style="1" customWidth="1"/>
    <col min="741" max="741" width="10.140625" style="1" customWidth="1"/>
    <col min="742" max="742" width="8.42578125" style="1" customWidth="1"/>
    <col min="743" max="743" width="18.85546875" style="1" customWidth="1"/>
    <col min="744" max="744" width="10.28515625" style="1" customWidth="1"/>
    <col min="745" max="745" width="11.42578125" style="1" customWidth="1"/>
    <col min="746" max="746" width="12.140625" style="1" customWidth="1"/>
    <col min="747" max="747" width="10.5703125" style="1" customWidth="1"/>
    <col min="748" max="748" width="12.42578125" style="1" customWidth="1"/>
    <col min="749" max="749" width="15.140625" style="1" customWidth="1"/>
    <col min="750" max="750" width="13.5703125" style="1" customWidth="1"/>
    <col min="751" max="751" width="13.140625" style="1" customWidth="1"/>
    <col min="752" max="752" width="15.7109375" style="1" customWidth="1"/>
    <col min="753" max="753" width="37.5703125" style="1" customWidth="1"/>
    <col min="754" max="975" width="11.42578125" style="1"/>
    <col min="976" max="976" width="10.5703125" style="1" customWidth="1"/>
    <col min="977" max="977" width="4.85546875" style="1" customWidth="1"/>
    <col min="978" max="978" width="32.42578125" style="1" customWidth="1"/>
    <col min="979" max="979" width="9.85546875" style="1" customWidth="1"/>
    <col min="980" max="980" width="10.140625" style="1" customWidth="1"/>
    <col min="981" max="981" width="12.28515625" style="1" customWidth="1"/>
    <col min="982" max="982" width="15.42578125" style="1" customWidth="1"/>
    <col min="983" max="983" width="11.85546875" style="1" customWidth="1"/>
    <col min="984" max="984" width="13.28515625" style="1" customWidth="1"/>
    <col min="985" max="985" width="15.28515625" style="1" customWidth="1"/>
    <col min="986" max="986" width="11.85546875" style="1" customWidth="1"/>
    <col min="987" max="987" width="6.140625" style="1" customWidth="1"/>
    <col min="988" max="988" width="11.85546875" style="1" customWidth="1"/>
    <col min="989" max="989" width="9.42578125" style="1" customWidth="1"/>
    <col min="990" max="990" width="14.7109375" style="1" customWidth="1"/>
    <col min="991" max="991" width="11.5703125" style="1" customWidth="1"/>
    <col min="992" max="992" width="0.42578125" style="1" customWidth="1"/>
    <col min="993" max="993" width="10.5703125" style="1" bestFit="1" customWidth="1"/>
    <col min="994" max="994" width="12.28515625" style="1" customWidth="1"/>
    <col min="995" max="995" width="12.5703125" style="1" customWidth="1"/>
    <col min="996" max="996" width="10.5703125" style="1" customWidth="1"/>
    <col min="997" max="997" width="10.140625" style="1" customWidth="1"/>
    <col min="998" max="998" width="8.42578125" style="1" customWidth="1"/>
    <col min="999" max="999" width="18.85546875" style="1" customWidth="1"/>
    <col min="1000" max="1000" width="10.28515625" style="1" customWidth="1"/>
    <col min="1001" max="1001" width="11.42578125" style="1" customWidth="1"/>
    <col min="1002" max="1002" width="12.140625" style="1" customWidth="1"/>
    <col min="1003" max="1003" width="10.5703125" style="1" customWidth="1"/>
    <col min="1004" max="1004" width="12.42578125" style="1" customWidth="1"/>
    <col min="1005" max="1005" width="15.140625" style="1" customWidth="1"/>
    <col min="1006" max="1006" width="13.5703125" style="1" customWidth="1"/>
    <col min="1007" max="1007" width="13.140625" style="1" customWidth="1"/>
    <col min="1008" max="1008" width="15.7109375" style="1" customWidth="1"/>
    <col min="1009" max="1009" width="37.5703125" style="1" customWidth="1"/>
    <col min="1010" max="1231" width="11.42578125" style="1"/>
    <col min="1232" max="1232" width="10.5703125" style="1" customWidth="1"/>
    <col min="1233" max="1233" width="4.85546875" style="1" customWidth="1"/>
    <col min="1234" max="1234" width="32.42578125" style="1" customWidth="1"/>
    <col min="1235" max="1235" width="9.85546875" style="1" customWidth="1"/>
    <col min="1236" max="1236" width="10.140625" style="1" customWidth="1"/>
    <col min="1237" max="1237" width="12.28515625" style="1" customWidth="1"/>
    <col min="1238" max="1238" width="15.42578125" style="1" customWidth="1"/>
    <col min="1239" max="1239" width="11.85546875" style="1" customWidth="1"/>
    <col min="1240" max="1240" width="13.28515625" style="1" customWidth="1"/>
    <col min="1241" max="1241" width="15.28515625" style="1" customWidth="1"/>
    <col min="1242" max="1242" width="11.85546875" style="1" customWidth="1"/>
    <col min="1243" max="1243" width="6.140625" style="1" customWidth="1"/>
    <col min="1244" max="1244" width="11.85546875" style="1" customWidth="1"/>
    <col min="1245" max="1245" width="9.42578125" style="1" customWidth="1"/>
    <col min="1246" max="1246" width="14.7109375" style="1" customWidth="1"/>
    <col min="1247" max="1247" width="11.5703125" style="1" customWidth="1"/>
    <col min="1248" max="1248" width="0.42578125" style="1" customWidth="1"/>
    <col min="1249" max="1249" width="10.5703125" style="1" bestFit="1" customWidth="1"/>
    <col min="1250" max="1250" width="12.28515625" style="1" customWidth="1"/>
    <col min="1251" max="1251" width="12.5703125" style="1" customWidth="1"/>
    <col min="1252" max="1252" width="10.5703125" style="1" customWidth="1"/>
    <col min="1253" max="1253" width="10.140625" style="1" customWidth="1"/>
    <col min="1254" max="1254" width="8.42578125" style="1" customWidth="1"/>
    <col min="1255" max="1255" width="18.85546875" style="1" customWidth="1"/>
    <col min="1256" max="1256" width="10.28515625" style="1" customWidth="1"/>
    <col min="1257" max="1257" width="11.42578125" style="1" customWidth="1"/>
    <col min="1258" max="1258" width="12.140625" style="1" customWidth="1"/>
    <col min="1259" max="1259" width="10.5703125" style="1" customWidth="1"/>
    <col min="1260" max="1260" width="12.42578125" style="1" customWidth="1"/>
    <col min="1261" max="1261" width="15.140625" style="1" customWidth="1"/>
    <col min="1262" max="1262" width="13.5703125" style="1" customWidth="1"/>
    <col min="1263" max="1263" width="13.140625" style="1" customWidth="1"/>
    <col min="1264" max="1264" width="15.7109375" style="1" customWidth="1"/>
    <col min="1265" max="1265" width="37.5703125" style="1" customWidth="1"/>
    <col min="1266" max="1487" width="11.42578125" style="1"/>
    <col min="1488" max="1488" width="10.5703125" style="1" customWidth="1"/>
    <col min="1489" max="1489" width="4.85546875" style="1" customWidth="1"/>
    <col min="1490" max="1490" width="32.42578125" style="1" customWidth="1"/>
    <col min="1491" max="1491" width="9.85546875" style="1" customWidth="1"/>
    <col min="1492" max="1492" width="10.140625" style="1" customWidth="1"/>
    <col min="1493" max="1493" width="12.28515625" style="1" customWidth="1"/>
    <col min="1494" max="1494" width="15.42578125" style="1" customWidth="1"/>
    <col min="1495" max="1495" width="11.85546875" style="1" customWidth="1"/>
    <col min="1496" max="1496" width="13.28515625" style="1" customWidth="1"/>
    <col min="1497" max="1497" width="15.28515625" style="1" customWidth="1"/>
    <col min="1498" max="1498" width="11.85546875" style="1" customWidth="1"/>
    <col min="1499" max="1499" width="6.140625" style="1" customWidth="1"/>
    <col min="1500" max="1500" width="11.85546875" style="1" customWidth="1"/>
    <col min="1501" max="1501" width="9.42578125" style="1" customWidth="1"/>
    <col min="1502" max="1502" width="14.7109375" style="1" customWidth="1"/>
    <col min="1503" max="1503" width="11.5703125" style="1" customWidth="1"/>
    <col min="1504" max="1504" width="0.42578125" style="1" customWidth="1"/>
    <col min="1505" max="1505" width="10.5703125" style="1" bestFit="1" customWidth="1"/>
    <col min="1506" max="1506" width="12.28515625" style="1" customWidth="1"/>
    <col min="1507" max="1507" width="12.5703125" style="1" customWidth="1"/>
    <col min="1508" max="1508" width="10.5703125" style="1" customWidth="1"/>
    <col min="1509" max="1509" width="10.140625" style="1" customWidth="1"/>
    <col min="1510" max="1510" width="8.42578125" style="1" customWidth="1"/>
    <col min="1511" max="1511" width="18.85546875" style="1" customWidth="1"/>
    <col min="1512" max="1512" width="10.28515625" style="1" customWidth="1"/>
    <col min="1513" max="1513" width="11.42578125" style="1" customWidth="1"/>
    <col min="1514" max="1514" width="12.140625" style="1" customWidth="1"/>
    <col min="1515" max="1515" width="10.5703125" style="1" customWidth="1"/>
    <col min="1516" max="1516" width="12.42578125" style="1" customWidth="1"/>
    <col min="1517" max="1517" width="15.140625" style="1" customWidth="1"/>
    <col min="1518" max="1518" width="13.5703125" style="1" customWidth="1"/>
    <col min="1519" max="1519" width="13.140625" style="1" customWidth="1"/>
    <col min="1520" max="1520" width="15.7109375" style="1" customWidth="1"/>
    <col min="1521" max="1521" width="37.5703125" style="1" customWidth="1"/>
    <col min="1522" max="1743" width="11.42578125" style="1"/>
    <col min="1744" max="1744" width="10.5703125" style="1" customWidth="1"/>
    <col min="1745" max="1745" width="4.85546875" style="1" customWidth="1"/>
    <col min="1746" max="1746" width="32.42578125" style="1" customWidth="1"/>
    <col min="1747" max="1747" width="9.85546875" style="1" customWidth="1"/>
    <col min="1748" max="1748" width="10.140625" style="1" customWidth="1"/>
    <col min="1749" max="1749" width="12.28515625" style="1" customWidth="1"/>
    <col min="1750" max="1750" width="15.42578125" style="1" customWidth="1"/>
    <col min="1751" max="1751" width="11.85546875" style="1" customWidth="1"/>
    <col min="1752" max="1752" width="13.28515625" style="1" customWidth="1"/>
    <col min="1753" max="1753" width="15.28515625" style="1" customWidth="1"/>
    <col min="1754" max="1754" width="11.85546875" style="1" customWidth="1"/>
    <col min="1755" max="1755" width="6.140625" style="1" customWidth="1"/>
    <col min="1756" max="1756" width="11.85546875" style="1" customWidth="1"/>
    <col min="1757" max="1757" width="9.42578125" style="1" customWidth="1"/>
    <col min="1758" max="1758" width="14.7109375" style="1" customWidth="1"/>
    <col min="1759" max="1759" width="11.5703125" style="1" customWidth="1"/>
    <col min="1760" max="1760" width="0.42578125" style="1" customWidth="1"/>
    <col min="1761" max="1761" width="10.5703125" style="1" bestFit="1" customWidth="1"/>
    <col min="1762" max="1762" width="12.28515625" style="1" customWidth="1"/>
    <col min="1763" max="1763" width="12.5703125" style="1" customWidth="1"/>
    <col min="1764" max="1764" width="10.5703125" style="1" customWidth="1"/>
    <col min="1765" max="1765" width="10.140625" style="1" customWidth="1"/>
    <col min="1766" max="1766" width="8.42578125" style="1" customWidth="1"/>
    <col min="1767" max="1767" width="18.85546875" style="1" customWidth="1"/>
    <col min="1768" max="1768" width="10.28515625" style="1" customWidth="1"/>
    <col min="1769" max="1769" width="11.42578125" style="1" customWidth="1"/>
    <col min="1770" max="1770" width="12.140625" style="1" customWidth="1"/>
    <col min="1771" max="1771" width="10.5703125" style="1" customWidth="1"/>
    <col min="1772" max="1772" width="12.42578125" style="1" customWidth="1"/>
    <col min="1773" max="1773" width="15.140625" style="1" customWidth="1"/>
    <col min="1774" max="1774" width="13.5703125" style="1" customWidth="1"/>
    <col min="1775" max="1775" width="13.140625" style="1" customWidth="1"/>
    <col min="1776" max="1776" width="15.7109375" style="1" customWidth="1"/>
    <col min="1777" max="1777" width="37.5703125" style="1" customWidth="1"/>
    <col min="1778" max="1999" width="11.42578125" style="1"/>
    <col min="2000" max="2000" width="10.5703125" style="1" customWidth="1"/>
    <col min="2001" max="2001" width="4.85546875" style="1" customWidth="1"/>
    <col min="2002" max="2002" width="32.42578125" style="1" customWidth="1"/>
    <col min="2003" max="2003" width="9.85546875" style="1" customWidth="1"/>
    <col min="2004" max="2004" width="10.140625" style="1" customWidth="1"/>
    <col min="2005" max="2005" width="12.28515625" style="1" customWidth="1"/>
    <col min="2006" max="2006" width="15.42578125" style="1" customWidth="1"/>
    <col min="2007" max="2007" width="11.85546875" style="1" customWidth="1"/>
    <col min="2008" max="2008" width="13.28515625" style="1" customWidth="1"/>
    <col min="2009" max="2009" width="15.28515625" style="1" customWidth="1"/>
    <col min="2010" max="2010" width="11.85546875" style="1" customWidth="1"/>
    <col min="2011" max="2011" width="6.140625" style="1" customWidth="1"/>
    <col min="2012" max="2012" width="11.85546875" style="1" customWidth="1"/>
    <col min="2013" max="2013" width="9.42578125" style="1" customWidth="1"/>
    <col min="2014" max="2014" width="14.7109375" style="1" customWidth="1"/>
    <col min="2015" max="2015" width="11.5703125" style="1" customWidth="1"/>
    <col min="2016" max="2016" width="0.42578125" style="1" customWidth="1"/>
    <col min="2017" max="2017" width="10.5703125" style="1" bestFit="1" customWidth="1"/>
    <col min="2018" max="2018" width="12.28515625" style="1" customWidth="1"/>
    <col min="2019" max="2019" width="12.5703125" style="1" customWidth="1"/>
    <col min="2020" max="2020" width="10.5703125" style="1" customWidth="1"/>
    <col min="2021" max="2021" width="10.140625" style="1" customWidth="1"/>
    <col min="2022" max="2022" width="8.42578125" style="1" customWidth="1"/>
    <col min="2023" max="2023" width="18.85546875" style="1" customWidth="1"/>
    <col min="2024" max="2024" width="10.28515625" style="1" customWidth="1"/>
    <col min="2025" max="2025" width="11.42578125" style="1" customWidth="1"/>
    <col min="2026" max="2026" width="12.140625" style="1" customWidth="1"/>
    <col min="2027" max="2027" width="10.5703125" style="1" customWidth="1"/>
    <col min="2028" max="2028" width="12.42578125" style="1" customWidth="1"/>
    <col min="2029" max="2029" width="15.140625" style="1" customWidth="1"/>
    <col min="2030" max="2030" width="13.5703125" style="1" customWidth="1"/>
    <col min="2031" max="2031" width="13.140625" style="1" customWidth="1"/>
    <col min="2032" max="2032" width="15.7109375" style="1" customWidth="1"/>
    <col min="2033" max="2033" width="37.5703125" style="1" customWidth="1"/>
    <col min="2034" max="2255" width="11.42578125" style="1"/>
    <col min="2256" max="2256" width="10.5703125" style="1" customWidth="1"/>
    <col min="2257" max="2257" width="4.85546875" style="1" customWidth="1"/>
    <col min="2258" max="2258" width="32.42578125" style="1" customWidth="1"/>
    <col min="2259" max="2259" width="9.85546875" style="1" customWidth="1"/>
    <col min="2260" max="2260" width="10.140625" style="1" customWidth="1"/>
    <col min="2261" max="2261" width="12.28515625" style="1" customWidth="1"/>
    <col min="2262" max="2262" width="15.42578125" style="1" customWidth="1"/>
    <col min="2263" max="2263" width="11.85546875" style="1" customWidth="1"/>
    <col min="2264" max="2264" width="13.28515625" style="1" customWidth="1"/>
    <col min="2265" max="2265" width="15.28515625" style="1" customWidth="1"/>
    <col min="2266" max="2266" width="11.85546875" style="1" customWidth="1"/>
    <col min="2267" max="2267" width="6.140625" style="1" customWidth="1"/>
    <col min="2268" max="2268" width="11.85546875" style="1" customWidth="1"/>
    <col min="2269" max="2269" width="9.42578125" style="1" customWidth="1"/>
    <col min="2270" max="2270" width="14.7109375" style="1" customWidth="1"/>
    <col min="2271" max="2271" width="11.5703125" style="1" customWidth="1"/>
    <col min="2272" max="2272" width="0.42578125" style="1" customWidth="1"/>
    <col min="2273" max="2273" width="10.5703125" style="1" bestFit="1" customWidth="1"/>
    <col min="2274" max="2274" width="12.28515625" style="1" customWidth="1"/>
    <col min="2275" max="2275" width="12.5703125" style="1" customWidth="1"/>
    <col min="2276" max="2276" width="10.5703125" style="1" customWidth="1"/>
    <col min="2277" max="2277" width="10.140625" style="1" customWidth="1"/>
    <col min="2278" max="2278" width="8.42578125" style="1" customWidth="1"/>
    <col min="2279" max="2279" width="18.85546875" style="1" customWidth="1"/>
    <col min="2280" max="2280" width="10.28515625" style="1" customWidth="1"/>
    <col min="2281" max="2281" width="11.42578125" style="1" customWidth="1"/>
    <col min="2282" max="2282" width="12.140625" style="1" customWidth="1"/>
    <col min="2283" max="2283" width="10.5703125" style="1" customWidth="1"/>
    <col min="2284" max="2284" width="12.42578125" style="1" customWidth="1"/>
    <col min="2285" max="2285" width="15.140625" style="1" customWidth="1"/>
    <col min="2286" max="2286" width="13.5703125" style="1" customWidth="1"/>
    <col min="2287" max="2287" width="13.140625" style="1" customWidth="1"/>
    <col min="2288" max="2288" width="15.7109375" style="1" customWidth="1"/>
    <col min="2289" max="2289" width="37.5703125" style="1" customWidth="1"/>
    <col min="2290" max="2511" width="11.42578125" style="1"/>
    <col min="2512" max="2512" width="10.5703125" style="1" customWidth="1"/>
    <col min="2513" max="2513" width="4.85546875" style="1" customWidth="1"/>
    <col min="2514" max="2514" width="32.42578125" style="1" customWidth="1"/>
    <col min="2515" max="2515" width="9.85546875" style="1" customWidth="1"/>
    <col min="2516" max="2516" width="10.140625" style="1" customWidth="1"/>
    <col min="2517" max="2517" width="12.28515625" style="1" customWidth="1"/>
    <col min="2518" max="2518" width="15.42578125" style="1" customWidth="1"/>
    <col min="2519" max="2519" width="11.85546875" style="1" customWidth="1"/>
    <col min="2520" max="2520" width="13.28515625" style="1" customWidth="1"/>
    <col min="2521" max="2521" width="15.28515625" style="1" customWidth="1"/>
    <col min="2522" max="2522" width="11.85546875" style="1" customWidth="1"/>
    <col min="2523" max="2523" width="6.140625" style="1" customWidth="1"/>
    <col min="2524" max="2524" width="11.85546875" style="1" customWidth="1"/>
    <col min="2525" max="2525" width="9.42578125" style="1" customWidth="1"/>
    <col min="2526" max="2526" width="14.7109375" style="1" customWidth="1"/>
    <col min="2527" max="2527" width="11.5703125" style="1" customWidth="1"/>
    <col min="2528" max="2528" width="0.42578125" style="1" customWidth="1"/>
    <col min="2529" max="2529" width="10.5703125" style="1" bestFit="1" customWidth="1"/>
    <col min="2530" max="2530" width="12.28515625" style="1" customWidth="1"/>
    <col min="2531" max="2531" width="12.5703125" style="1" customWidth="1"/>
    <col min="2532" max="2532" width="10.5703125" style="1" customWidth="1"/>
    <col min="2533" max="2533" width="10.140625" style="1" customWidth="1"/>
    <col min="2534" max="2534" width="8.42578125" style="1" customWidth="1"/>
    <col min="2535" max="2535" width="18.85546875" style="1" customWidth="1"/>
    <col min="2536" max="2536" width="10.28515625" style="1" customWidth="1"/>
    <col min="2537" max="2537" width="11.42578125" style="1" customWidth="1"/>
    <col min="2538" max="2538" width="12.140625" style="1" customWidth="1"/>
    <col min="2539" max="2539" width="10.5703125" style="1" customWidth="1"/>
    <col min="2540" max="2540" width="12.42578125" style="1" customWidth="1"/>
    <col min="2541" max="2541" width="15.140625" style="1" customWidth="1"/>
    <col min="2542" max="2542" width="13.5703125" style="1" customWidth="1"/>
    <col min="2543" max="2543" width="13.140625" style="1" customWidth="1"/>
    <col min="2544" max="2544" width="15.7109375" style="1" customWidth="1"/>
    <col min="2545" max="2545" width="37.5703125" style="1" customWidth="1"/>
    <col min="2546" max="2767" width="11.42578125" style="1"/>
    <col min="2768" max="2768" width="10.5703125" style="1" customWidth="1"/>
    <col min="2769" max="2769" width="4.85546875" style="1" customWidth="1"/>
    <col min="2770" max="2770" width="32.42578125" style="1" customWidth="1"/>
    <col min="2771" max="2771" width="9.85546875" style="1" customWidth="1"/>
    <col min="2772" max="2772" width="10.140625" style="1" customWidth="1"/>
    <col min="2773" max="2773" width="12.28515625" style="1" customWidth="1"/>
    <col min="2774" max="2774" width="15.42578125" style="1" customWidth="1"/>
    <col min="2775" max="2775" width="11.85546875" style="1" customWidth="1"/>
    <col min="2776" max="2776" width="13.28515625" style="1" customWidth="1"/>
    <col min="2777" max="2777" width="15.28515625" style="1" customWidth="1"/>
    <col min="2778" max="2778" width="11.85546875" style="1" customWidth="1"/>
    <col min="2779" max="2779" width="6.140625" style="1" customWidth="1"/>
    <col min="2780" max="2780" width="11.85546875" style="1" customWidth="1"/>
    <col min="2781" max="2781" width="9.42578125" style="1" customWidth="1"/>
    <col min="2782" max="2782" width="14.7109375" style="1" customWidth="1"/>
    <col min="2783" max="2783" width="11.5703125" style="1" customWidth="1"/>
    <col min="2784" max="2784" width="0.42578125" style="1" customWidth="1"/>
    <col min="2785" max="2785" width="10.5703125" style="1" bestFit="1" customWidth="1"/>
    <col min="2786" max="2786" width="12.28515625" style="1" customWidth="1"/>
    <col min="2787" max="2787" width="12.5703125" style="1" customWidth="1"/>
    <col min="2788" max="2788" width="10.5703125" style="1" customWidth="1"/>
    <col min="2789" max="2789" width="10.140625" style="1" customWidth="1"/>
    <col min="2790" max="2790" width="8.42578125" style="1" customWidth="1"/>
    <col min="2791" max="2791" width="18.85546875" style="1" customWidth="1"/>
    <col min="2792" max="2792" width="10.28515625" style="1" customWidth="1"/>
    <col min="2793" max="2793" width="11.42578125" style="1" customWidth="1"/>
    <col min="2794" max="2794" width="12.140625" style="1" customWidth="1"/>
    <col min="2795" max="2795" width="10.5703125" style="1" customWidth="1"/>
    <col min="2796" max="2796" width="12.42578125" style="1" customWidth="1"/>
    <col min="2797" max="2797" width="15.140625" style="1" customWidth="1"/>
    <col min="2798" max="2798" width="13.5703125" style="1" customWidth="1"/>
    <col min="2799" max="2799" width="13.140625" style="1" customWidth="1"/>
    <col min="2800" max="2800" width="15.7109375" style="1" customWidth="1"/>
    <col min="2801" max="2801" width="37.5703125" style="1" customWidth="1"/>
    <col min="2802" max="3023" width="11.42578125" style="1"/>
    <col min="3024" max="3024" width="10.5703125" style="1" customWidth="1"/>
    <col min="3025" max="3025" width="4.85546875" style="1" customWidth="1"/>
    <col min="3026" max="3026" width="32.42578125" style="1" customWidth="1"/>
    <col min="3027" max="3027" width="9.85546875" style="1" customWidth="1"/>
    <col min="3028" max="3028" width="10.140625" style="1" customWidth="1"/>
    <col min="3029" max="3029" width="12.28515625" style="1" customWidth="1"/>
    <col min="3030" max="3030" width="15.42578125" style="1" customWidth="1"/>
    <col min="3031" max="3031" width="11.85546875" style="1" customWidth="1"/>
    <col min="3032" max="3032" width="13.28515625" style="1" customWidth="1"/>
    <col min="3033" max="3033" width="15.28515625" style="1" customWidth="1"/>
    <col min="3034" max="3034" width="11.85546875" style="1" customWidth="1"/>
    <col min="3035" max="3035" width="6.140625" style="1" customWidth="1"/>
    <col min="3036" max="3036" width="11.85546875" style="1" customWidth="1"/>
    <col min="3037" max="3037" width="9.42578125" style="1" customWidth="1"/>
    <col min="3038" max="3038" width="14.7109375" style="1" customWidth="1"/>
    <col min="3039" max="3039" width="11.5703125" style="1" customWidth="1"/>
    <col min="3040" max="3040" width="0.42578125" style="1" customWidth="1"/>
    <col min="3041" max="3041" width="10.5703125" style="1" bestFit="1" customWidth="1"/>
    <col min="3042" max="3042" width="12.28515625" style="1" customWidth="1"/>
    <col min="3043" max="3043" width="12.5703125" style="1" customWidth="1"/>
    <col min="3044" max="3044" width="10.5703125" style="1" customWidth="1"/>
    <col min="3045" max="3045" width="10.140625" style="1" customWidth="1"/>
    <col min="3046" max="3046" width="8.42578125" style="1" customWidth="1"/>
    <col min="3047" max="3047" width="18.85546875" style="1" customWidth="1"/>
    <col min="3048" max="3048" width="10.28515625" style="1" customWidth="1"/>
    <col min="3049" max="3049" width="11.42578125" style="1" customWidth="1"/>
    <col min="3050" max="3050" width="12.140625" style="1" customWidth="1"/>
    <col min="3051" max="3051" width="10.5703125" style="1" customWidth="1"/>
    <col min="3052" max="3052" width="12.42578125" style="1" customWidth="1"/>
    <col min="3053" max="3053" width="15.140625" style="1" customWidth="1"/>
    <col min="3054" max="3054" width="13.5703125" style="1" customWidth="1"/>
    <col min="3055" max="3055" width="13.140625" style="1" customWidth="1"/>
    <col min="3056" max="3056" width="15.7109375" style="1" customWidth="1"/>
    <col min="3057" max="3057" width="37.5703125" style="1" customWidth="1"/>
    <col min="3058" max="3279" width="11.42578125" style="1"/>
    <col min="3280" max="3280" width="10.5703125" style="1" customWidth="1"/>
    <col min="3281" max="3281" width="4.85546875" style="1" customWidth="1"/>
    <col min="3282" max="3282" width="32.42578125" style="1" customWidth="1"/>
    <col min="3283" max="3283" width="9.85546875" style="1" customWidth="1"/>
    <col min="3284" max="3284" width="10.140625" style="1" customWidth="1"/>
    <col min="3285" max="3285" width="12.28515625" style="1" customWidth="1"/>
    <col min="3286" max="3286" width="15.42578125" style="1" customWidth="1"/>
    <col min="3287" max="3287" width="11.85546875" style="1" customWidth="1"/>
    <col min="3288" max="3288" width="13.28515625" style="1" customWidth="1"/>
    <col min="3289" max="3289" width="15.28515625" style="1" customWidth="1"/>
    <col min="3290" max="3290" width="11.85546875" style="1" customWidth="1"/>
    <col min="3291" max="3291" width="6.140625" style="1" customWidth="1"/>
    <col min="3292" max="3292" width="11.85546875" style="1" customWidth="1"/>
    <col min="3293" max="3293" width="9.42578125" style="1" customWidth="1"/>
    <col min="3294" max="3294" width="14.7109375" style="1" customWidth="1"/>
    <col min="3295" max="3295" width="11.5703125" style="1" customWidth="1"/>
    <col min="3296" max="3296" width="0.42578125" style="1" customWidth="1"/>
    <col min="3297" max="3297" width="10.5703125" style="1" bestFit="1" customWidth="1"/>
    <col min="3298" max="3298" width="12.28515625" style="1" customWidth="1"/>
    <col min="3299" max="3299" width="12.5703125" style="1" customWidth="1"/>
    <col min="3300" max="3300" width="10.5703125" style="1" customWidth="1"/>
    <col min="3301" max="3301" width="10.140625" style="1" customWidth="1"/>
    <col min="3302" max="3302" width="8.42578125" style="1" customWidth="1"/>
    <col min="3303" max="3303" width="18.85546875" style="1" customWidth="1"/>
    <col min="3304" max="3304" width="10.28515625" style="1" customWidth="1"/>
    <col min="3305" max="3305" width="11.42578125" style="1" customWidth="1"/>
    <col min="3306" max="3306" width="12.140625" style="1" customWidth="1"/>
    <col min="3307" max="3307" width="10.5703125" style="1" customWidth="1"/>
    <col min="3308" max="3308" width="12.42578125" style="1" customWidth="1"/>
    <col min="3309" max="3309" width="15.140625" style="1" customWidth="1"/>
    <col min="3310" max="3310" width="13.5703125" style="1" customWidth="1"/>
    <col min="3311" max="3311" width="13.140625" style="1" customWidth="1"/>
    <col min="3312" max="3312" width="15.7109375" style="1" customWidth="1"/>
    <col min="3313" max="3313" width="37.5703125" style="1" customWidth="1"/>
    <col min="3314" max="3535" width="11.42578125" style="1"/>
    <col min="3536" max="3536" width="10.5703125" style="1" customWidth="1"/>
    <col min="3537" max="3537" width="4.85546875" style="1" customWidth="1"/>
    <col min="3538" max="3538" width="32.42578125" style="1" customWidth="1"/>
    <col min="3539" max="3539" width="9.85546875" style="1" customWidth="1"/>
    <col min="3540" max="3540" width="10.140625" style="1" customWidth="1"/>
    <col min="3541" max="3541" width="12.28515625" style="1" customWidth="1"/>
    <col min="3542" max="3542" width="15.42578125" style="1" customWidth="1"/>
    <col min="3543" max="3543" width="11.85546875" style="1" customWidth="1"/>
    <col min="3544" max="3544" width="13.28515625" style="1" customWidth="1"/>
    <col min="3545" max="3545" width="15.28515625" style="1" customWidth="1"/>
    <col min="3546" max="3546" width="11.85546875" style="1" customWidth="1"/>
    <col min="3547" max="3547" width="6.140625" style="1" customWidth="1"/>
    <col min="3548" max="3548" width="11.85546875" style="1" customWidth="1"/>
    <col min="3549" max="3549" width="9.42578125" style="1" customWidth="1"/>
    <col min="3550" max="3550" width="14.7109375" style="1" customWidth="1"/>
    <col min="3551" max="3551" width="11.5703125" style="1" customWidth="1"/>
    <col min="3552" max="3552" width="0.42578125" style="1" customWidth="1"/>
    <col min="3553" max="3553" width="10.5703125" style="1" bestFit="1" customWidth="1"/>
    <col min="3554" max="3554" width="12.28515625" style="1" customWidth="1"/>
    <col min="3555" max="3555" width="12.5703125" style="1" customWidth="1"/>
    <col min="3556" max="3556" width="10.5703125" style="1" customWidth="1"/>
    <col min="3557" max="3557" width="10.140625" style="1" customWidth="1"/>
    <col min="3558" max="3558" width="8.42578125" style="1" customWidth="1"/>
    <col min="3559" max="3559" width="18.85546875" style="1" customWidth="1"/>
    <col min="3560" max="3560" width="10.28515625" style="1" customWidth="1"/>
    <col min="3561" max="3561" width="11.42578125" style="1" customWidth="1"/>
    <col min="3562" max="3562" width="12.140625" style="1" customWidth="1"/>
    <col min="3563" max="3563" width="10.5703125" style="1" customWidth="1"/>
    <col min="3564" max="3564" width="12.42578125" style="1" customWidth="1"/>
    <col min="3565" max="3565" width="15.140625" style="1" customWidth="1"/>
    <col min="3566" max="3566" width="13.5703125" style="1" customWidth="1"/>
    <col min="3567" max="3567" width="13.140625" style="1" customWidth="1"/>
    <col min="3568" max="3568" width="15.7109375" style="1" customWidth="1"/>
    <col min="3569" max="3569" width="37.5703125" style="1" customWidth="1"/>
    <col min="3570" max="3791" width="11.42578125" style="1"/>
    <col min="3792" max="3792" width="10.5703125" style="1" customWidth="1"/>
    <col min="3793" max="3793" width="4.85546875" style="1" customWidth="1"/>
    <col min="3794" max="3794" width="32.42578125" style="1" customWidth="1"/>
    <col min="3795" max="3795" width="9.85546875" style="1" customWidth="1"/>
    <col min="3796" max="3796" width="10.140625" style="1" customWidth="1"/>
    <col min="3797" max="3797" width="12.28515625" style="1" customWidth="1"/>
    <col min="3798" max="3798" width="15.42578125" style="1" customWidth="1"/>
    <col min="3799" max="3799" width="11.85546875" style="1" customWidth="1"/>
    <col min="3800" max="3800" width="13.28515625" style="1" customWidth="1"/>
    <col min="3801" max="3801" width="15.28515625" style="1" customWidth="1"/>
    <col min="3802" max="3802" width="11.85546875" style="1" customWidth="1"/>
    <col min="3803" max="3803" width="6.140625" style="1" customWidth="1"/>
    <col min="3804" max="3804" width="11.85546875" style="1" customWidth="1"/>
    <col min="3805" max="3805" width="9.42578125" style="1" customWidth="1"/>
    <col min="3806" max="3806" width="14.7109375" style="1" customWidth="1"/>
    <col min="3807" max="3807" width="11.5703125" style="1" customWidth="1"/>
    <col min="3808" max="3808" width="0.42578125" style="1" customWidth="1"/>
    <col min="3809" max="3809" width="10.5703125" style="1" bestFit="1" customWidth="1"/>
    <col min="3810" max="3810" width="12.28515625" style="1" customWidth="1"/>
    <col min="3811" max="3811" width="12.5703125" style="1" customWidth="1"/>
    <col min="3812" max="3812" width="10.5703125" style="1" customWidth="1"/>
    <col min="3813" max="3813" width="10.140625" style="1" customWidth="1"/>
    <col min="3814" max="3814" width="8.42578125" style="1" customWidth="1"/>
    <col min="3815" max="3815" width="18.85546875" style="1" customWidth="1"/>
    <col min="3816" max="3816" width="10.28515625" style="1" customWidth="1"/>
    <col min="3817" max="3817" width="11.42578125" style="1" customWidth="1"/>
    <col min="3818" max="3818" width="12.140625" style="1" customWidth="1"/>
    <col min="3819" max="3819" width="10.5703125" style="1" customWidth="1"/>
    <col min="3820" max="3820" width="12.42578125" style="1" customWidth="1"/>
    <col min="3821" max="3821" width="15.140625" style="1" customWidth="1"/>
    <col min="3822" max="3822" width="13.5703125" style="1" customWidth="1"/>
    <col min="3823" max="3823" width="13.140625" style="1" customWidth="1"/>
    <col min="3824" max="3824" width="15.7109375" style="1" customWidth="1"/>
    <col min="3825" max="3825" width="37.5703125" style="1" customWidth="1"/>
    <col min="3826" max="4047" width="11.42578125" style="1"/>
    <col min="4048" max="4048" width="10.5703125" style="1" customWidth="1"/>
    <col min="4049" max="4049" width="4.85546875" style="1" customWidth="1"/>
    <col min="4050" max="4050" width="32.42578125" style="1" customWidth="1"/>
    <col min="4051" max="4051" width="9.85546875" style="1" customWidth="1"/>
    <col min="4052" max="4052" width="10.140625" style="1" customWidth="1"/>
    <col min="4053" max="4053" width="12.28515625" style="1" customWidth="1"/>
    <col min="4054" max="4054" width="15.42578125" style="1" customWidth="1"/>
    <col min="4055" max="4055" width="11.85546875" style="1" customWidth="1"/>
    <col min="4056" max="4056" width="13.28515625" style="1" customWidth="1"/>
    <col min="4057" max="4057" width="15.28515625" style="1" customWidth="1"/>
    <col min="4058" max="4058" width="11.85546875" style="1" customWidth="1"/>
    <col min="4059" max="4059" width="6.140625" style="1" customWidth="1"/>
    <col min="4060" max="4060" width="11.85546875" style="1" customWidth="1"/>
    <col min="4061" max="4061" width="9.42578125" style="1" customWidth="1"/>
    <col min="4062" max="4062" width="14.7109375" style="1" customWidth="1"/>
    <col min="4063" max="4063" width="11.5703125" style="1" customWidth="1"/>
    <col min="4064" max="4064" width="0.42578125" style="1" customWidth="1"/>
    <col min="4065" max="4065" width="10.5703125" style="1" bestFit="1" customWidth="1"/>
    <col min="4066" max="4066" width="12.28515625" style="1" customWidth="1"/>
    <col min="4067" max="4067" width="12.5703125" style="1" customWidth="1"/>
    <col min="4068" max="4068" width="10.5703125" style="1" customWidth="1"/>
    <col min="4069" max="4069" width="10.140625" style="1" customWidth="1"/>
    <col min="4070" max="4070" width="8.42578125" style="1" customWidth="1"/>
    <col min="4071" max="4071" width="18.85546875" style="1" customWidth="1"/>
    <col min="4072" max="4072" width="10.28515625" style="1" customWidth="1"/>
    <col min="4073" max="4073" width="11.42578125" style="1" customWidth="1"/>
    <col min="4074" max="4074" width="12.140625" style="1" customWidth="1"/>
    <col min="4075" max="4075" width="10.5703125" style="1" customWidth="1"/>
    <col min="4076" max="4076" width="12.42578125" style="1" customWidth="1"/>
    <col min="4077" max="4077" width="15.140625" style="1" customWidth="1"/>
    <col min="4078" max="4078" width="13.5703125" style="1" customWidth="1"/>
    <col min="4079" max="4079" width="13.140625" style="1" customWidth="1"/>
    <col min="4080" max="4080" width="15.7109375" style="1" customWidth="1"/>
    <col min="4081" max="4081" width="37.5703125" style="1" customWidth="1"/>
    <col min="4082" max="4303" width="11.42578125" style="1"/>
    <col min="4304" max="4304" width="10.5703125" style="1" customWidth="1"/>
    <col min="4305" max="4305" width="4.85546875" style="1" customWidth="1"/>
    <col min="4306" max="4306" width="32.42578125" style="1" customWidth="1"/>
    <col min="4307" max="4307" width="9.85546875" style="1" customWidth="1"/>
    <col min="4308" max="4308" width="10.140625" style="1" customWidth="1"/>
    <col min="4309" max="4309" width="12.28515625" style="1" customWidth="1"/>
    <col min="4310" max="4310" width="15.42578125" style="1" customWidth="1"/>
    <col min="4311" max="4311" width="11.85546875" style="1" customWidth="1"/>
    <col min="4312" max="4312" width="13.28515625" style="1" customWidth="1"/>
    <col min="4313" max="4313" width="15.28515625" style="1" customWidth="1"/>
    <col min="4314" max="4314" width="11.85546875" style="1" customWidth="1"/>
    <col min="4315" max="4315" width="6.140625" style="1" customWidth="1"/>
    <col min="4316" max="4316" width="11.85546875" style="1" customWidth="1"/>
    <col min="4317" max="4317" width="9.42578125" style="1" customWidth="1"/>
    <col min="4318" max="4318" width="14.7109375" style="1" customWidth="1"/>
    <col min="4319" max="4319" width="11.5703125" style="1" customWidth="1"/>
    <col min="4320" max="4320" width="0.42578125" style="1" customWidth="1"/>
    <col min="4321" max="4321" width="10.5703125" style="1" bestFit="1" customWidth="1"/>
    <col min="4322" max="4322" width="12.28515625" style="1" customWidth="1"/>
    <col min="4323" max="4323" width="12.5703125" style="1" customWidth="1"/>
    <col min="4324" max="4324" width="10.5703125" style="1" customWidth="1"/>
    <col min="4325" max="4325" width="10.140625" style="1" customWidth="1"/>
    <col min="4326" max="4326" width="8.42578125" style="1" customWidth="1"/>
    <col min="4327" max="4327" width="18.85546875" style="1" customWidth="1"/>
    <col min="4328" max="4328" width="10.28515625" style="1" customWidth="1"/>
    <col min="4329" max="4329" width="11.42578125" style="1" customWidth="1"/>
    <col min="4330" max="4330" width="12.140625" style="1" customWidth="1"/>
    <col min="4331" max="4331" width="10.5703125" style="1" customWidth="1"/>
    <col min="4332" max="4332" width="12.42578125" style="1" customWidth="1"/>
    <col min="4333" max="4333" width="15.140625" style="1" customWidth="1"/>
    <col min="4334" max="4334" width="13.5703125" style="1" customWidth="1"/>
    <col min="4335" max="4335" width="13.140625" style="1" customWidth="1"/>
    <col min="4336" max="4336" width="15.7109375" style="1" customWidth="1"/>
    <col min="4337" max="4337" width="37.5703125" style="1" customWidth="1"/>
    <col min="4338" max="4559" width="11.42578125" style="1"/>
    <col min="4560" max="4560" width="10.5703125" style="1" customWidth="1"/>
    <col min="4561" max="4561" width="4.85546875" style="1" customWidth="1"/>
    <col min="4562" max="4562" width="32.42578125" style="1" customWidth="1"/>
    <col min="4563" max="4563" width="9.85546875" style="1" customWidth="1"/>
    <col min="4564" max="4564" width="10.140625" style="1" customWidth="1"/>
    <col min="4565" max="4565" width="12.28515625" style="1" customWidth="1"/>
    <col min="4566" max="4566" width="15.42578125" style="1" customWidth="1"/>
    <col min="4567" max="4567" width="11.85546875" style="1" customWidth="1"/>
    <col min="4568" max="4568" width="13.28515625" style="1" customWidth="1"/>
    <col min="4569" max="4569" width="15.28515625" style="1" customWidth="1"/>
    <col min="4570" max="4570" width="11.85546875" style="1" customWidth="1"/>
    <col min="4571" max="4571" width="6.140625" style="1" customWidth="1"/>
    <col min="4572" max="4572" width="11.85546875" style="1" customWidth="1"/>
    <col min="4573" max="4573" width="9.42578125" style="1" customWidth="1"/>
    <col min="4574" max="4574" width="14.7109375" style="1" customWidth="1"/>
    <col min="4575" max="4575" width="11.5703125" style="1" customWidth="1"/>
    <col min="4576" max="4576" width="0.42578125" style="1" customWidth="1"/>
    <col min="4577" max="4577" width="10.5703125" style="1" bestFit="1" customWidth="1"/>
    <col min="4578" max="4578" width="12.28515625" style="1" customWidth="1"/>
    <col min="4579" max="4579" width="12.5703125" style="1" customWidth="1"/>
    <col min="4580" max="4580" width="10.5703125" style="1" customWidth="1"/>
    <col min="4581" max="4581" width="10.140625" style="1" customWidth="1"/>
    <col min="4582" max="4582" width="8.42578125" style="1" customWidth="1"/>
    <col min="4583" max="4583" width="18.85546875" style="1" customWidth="1"/>
    <col min="4584" max="4584" width="10.28515625" style="1" customWidth="1"/>
    <col min="4585" max="4585" width="11.42578125" style="1" customWidth="1"/>
    <col min="4586" max="4586" width="12.140625" style="1" customWidth="1"/>
    <col min="4587" max="4587" width="10.5703125" style="1" customWidth="1"/>
    <col min="4588" max="4588" width="12.42578125" style="1" customWidth="1"/>
    <col min="4589" max="4589" width="15.140625" style="1" customWidth="1"/>
    <col min="4590" max="4590" width="13.5703125" style="1" customWidth="1"/>
    <col min="4591" max="4591" width="13.140625" style="1" customWidth="1"/>
    <col min="4592" max="4592" width="15.7109375" style="1" customWidth="1"/>
    <col min="4593" max="4593" width="37.5703125" style="1" customWidth="1"/>
    <col min="4594" max="4815" width="11.42578125" style="1"/>
    <col min="4816" max="4816" width="10.5703125" style="1" customWidth="1"/>
    <col min="4817" max="4817" width="4.85546875" style="1" customWidth="1"/>
    <col min="4818" max="4818" width="32.42578125" style="1" customWidth="1"/>
    <col min="4819" max="4819" width="9.85546875" style="1" customWidth="1"/>
    <col min="4820" max="4820" width="10.140625" style="1" customWidth="1"/>
    <col min="4821" max="4821" width="12.28515625" style="1" customWidth="1"/>
    <col min="4822" max="4822" width="15.42578125" style="1" customWidth="1"/>
    <col min="4823" max="4823" width="11.85546875" style="1" customWidth="1"/>
    <col min="4824" max="4824" width="13.28515625" style="1" customWidth="1"/>
    <col min="4825" max="4825" width="15.28515625" style="1" customWidth="1"/>
    <col min="4826" max="4826" width="11.85546875" style="1" customWidth="1"/>
    <col min="4827" max="4827" width="6.140625" style="1" customWidth="1"/>
    <col min="4828" max="4828" width="11.85546875" style="1" customWidth="1"/>
    <col min="4829" max="4829" width="9.42578125" style="1" customWidth="1"/>
    <col min="4830" max="4830" width="14.7109375" style="1" customWidth="1"/>
    <col min="4831" max="4831" width="11.5703125" style="1" customWidth="1"/>
    <col min="4832" max="4832" width="0.42578125" style="1" customWidth="1"/>
    <col min="4833" max="4833" width="10.5703125" style="1" bestFit="1" customWidth="1"/>
    <col min="4834" max="4834" width="12.28515625" style="1" customWidth="1"/>
    <col min="4835" max="4835" width="12.5703125" style="1" customWidth="1"/>
    <col min="4836" max="4836" width="10.5703125" style="1" customWidth="1"/>
    <col min="4837" max="4837" width="10.140625" style="1" customWidth="1"/>
    <col min="4838" max="4838" width="8.42578125" style="1" customWidth="1"/>
    <col min="4839" max="4839" width="18.85546875" style="1" customWidth="1"/>
    <col min="4840" max="4840" width="10.28515625" style="1" customWidth="1"/>
    <col min="4841" max="4841" width="11.42578125" style="1" customWidth="1"/>
    <col min="4842" max="4842" width="12.140625" style="1" customWidth="1"/>
    <col min="4843" max="4843" width="10.5703125" style="1" customWidth="1"/>
    <col min="4844" max="4844" width="12.42578125" style="1" customWidth="1"/>
    <col min="4845" max="4845" width="15.140625" style="1" customWidth="1"/>
    <col min="4846" max="4846" width="13.5703125" style="1" customWidth="1"/>
    <col min="4847" max="4847" width="13.140625" style="1" customWidth="1"/>
    <col min="4848" max="4848" width="15.7109375" style="1" customWidth="1"/>
    <col min="4849" max="4849" width="37.5703125" style="1" customWidth="1"/>
    <col min="4850" max="5071" width="11.42578125" style="1"/>
    <col min="5072" max="5072" width="10.5703125" style="1" customWidth="1"/>
    <col min="5073" max="5073" width="4.85546875" style="1" customWidth="1"/>
    <col min="5074" max="5074" width="32.42578125" style="1" customWidth="1"/>
    <col min="5075" max="5075" width="9.85546875" style="1" customWidth="1"/>
    <col min="5076" max="5076" width="10.140625" style="1" customWidth="1"/>
    <col min="5077" max="5077" width="12.28515625" style="1" customWidth="1"/>
    <col min="5078" max="5078" width="15.42578125" style="1" customWidth="1"/>
    <col min="5079" max="5079" width="11.85546875" style="1" customWidth="1"/>
    <col min="5080" max="5080" width="13.28515625" style="1" customWidth="1"/>
    <col min="5081" max="5081" width="15.28515625" style="1" customWidth="1"/>
    <col min="5082" max="5082" width="11.85546875" style="1" customWidth="1"/>
    <col min="5083" max="5083" width="6.140625" style="1" customWidth="1"/>
    <col min="5084" max="5084" width="11.85546875" style="1" customWidth="1"/>
    <col min="5085" max="5085" width="9.42578125" style="1" customWidth="1"/>
    <col min="5086" max="5086" width="14.7109375" style="1" customWidth="1"/>
    <col min="5087" max="5087" width="11.5703125" style="1" customWidth="1"/>
    <col min="5088" max="5088" width="0.42578125" style="1" customWidth="1"/>
    <col min="5089" max="5089" width="10.5703125" style="1" bestFit="1" customWidth="1"/>
    <col min="5090" max="5090" width="12.28515625" style="1" customWidth="1"/>
    <col min="5091" max="5091" width="12.5703125" style="1" customWidth="1"/>
    <col min="5092" max="5092" width="10.5703125" style="1" customWidth="1"/>
    <col min="5093" max="5093" width="10.140625" style="1" customWidth="1"/>
    <col min="5094" max="5094" width="8.42578125" style="1" customWidth="1"/>
    <col min="5095" max="5095" width="18.85546875" style="1" customWidth="1"/>
    <col min="5096" max="5096" width="10.28515625" style="1" customWidth="1"/>
    <col min="5097" max="5097" width="11.42578125" style="1" customWidth="1"/>
    <col min="5098" max="5098" width="12.140625" style="1" customWidth="1"/>
    <col min="5099" max="5099" width="10.5703125" style="1" customWidth="1"/>
    <col min="5100" max="5100" width="12.42578125" style="1" customWidth="1"/>
    <col min="5101" max="5101" width="15.140625" style="1" customWidth="1"/>
    <col min="5102" max="5102" width="13.5703125" style="1" customWidth="1"/>
    <col min="5103" max="5103" width="13.140625" style="1" customWidth="1"/>
    <col min="5104" max="5104" width="15.7109375" style="1" customWidth="1"/>
    <col min="5105" max="5105" width="37.5703125" style="1" customWidth="1"/>
    <col min="5106" max="5327" width="11.42578125" style="1"/>
    <col min="5328" max="5328" width="10.5703125" style="1" customWidth="1"/>
    <col min="5329" max="5329" width="4.85546875" style="1" customWidth="1"/>
    <col min="5330" max="5330" width="32.42578125" style="1" customWidth="1"/>
    <col min="5331" max="5331" width="9.85546875" style="1" customWidth="1"/>
    <col min="5332" max="5332" width="10.140625" style="1" customWidth="1"/>
    <col min="5333" max="5333" width="12.28515625" style="1" customWidth="1"/>
    <col min="5334" max="5334" width="15.42578125" style="1" customWidth="1"/>
    <col min="5335" max="5335" width="11.85546875" style="1" customWidth="1"/>
    <col min="5336" max="5336" width="13.28515625" style="1" customWidth="1"/>
    <col min="5337" max="5337" width="15.28515625" style="1" customWidth="1"/>
    <col min="5338" max="5338" width="11.85546875" style="1" customWidth="1"/>
    <col min="5339" max="5339" width="6.140625" style="1" customWidth="1"/>
    <col min="5340" max="5340" width="11.85546875" style="1" customWidth="1"/>
    <col min="5341" max="5341" width="9.42578125" style="1" customWidth="1"/>
    <col min="5342" max="5342" width="14.7109375" style="1" customWidth="1"/>
    <col min="5343" max="5343" width="11.5703125" style="1" customWidth="1"/>
    <col min="5344" max="5344" width="0.42578125" style="1" customWidth="1"/>
    <col min="5345" max="5345" width="10.5703125" style="1" bestFit="1" customWidth="1"/>
    <col min="5346" max="5346" width="12.28515625" style="1" customWidth="1"/>
    <col min="5347" max="5347" width="12.5703125" style="1" customWidth="1"/>
    <col min="5348" max="5348" width="10.5703125" style="1" customWidth="1"/>
    <col min="5349" max="5349" width="10.140625" style="1" customWidth="1"/>
    <col min="5350" max="5350" width="8.42578125" style="1" customWidth="1"/>
    <col min="5351" max="5351" width="18.85546875" style="1" customWidth="1"/>
    <col min="5352" max="5352" width="10.28515625" style="1" customWidth="1"/>
    <col min="5353" max="5353" width="11.42578125" style="1" customWidth="1"/>
    <col min="5354" max="5354" width="12.140625" style="1" customWidth="1"/>
    <col min="5355" max="5355" width="10.5703125" style="1" customWidth="1"/>
    <col min="5356" max="5356" width="12.42578125" style="1" customWidth="1"/>
    <col min="5357" max="5357" width="15.140625" style="1" customWidth="1"/>
    <col min="5358" max="5358" width="13.5703125" style="1" customWidth="1"/>
    <col min="5359" max="5359" width="13.140625" style="1" customWidth="1"/>
    <col min="5360" max="5360" width="15.7109375" style="1" customWidth="1"/>
    <col min="5361" max="5361" width="37.5703125" style="1" customWidth="1"/>
    <col min="5362" max="5583" width="11.42578125" style="1"/>
    <col min="5584" max="5584" width="10.5703125" style="1" customWidth="1"/>
    <col min="5585" max="5585" width="4.85546875" style="1" customWidth="1"/>
    <col min="5586" max="5586" width="32.42578125" style="1" customWidth="1"/>
    <col min="5587" max="5587" width="9.85546875" style="1" customWidth="1"/>
    <col min="5588" max="5588" width="10.140625" style="1" customWidth="1"/>
    <col min="5589" max="5589" width="12.28515625" style="1" customWidth="1"/>
    <col min="5590" max="5590" width="15.42578125" style="1" customWidth="1"/>
    <col min="5591" max="5591" width="11.85546875" style="1" customWidth="1"/>
    <col min="5592" max="5592" width="13.28515625" style="1" customWidth="1"/>
    <col min="5593" max="5593" width="15.28515625" style="1" customWidth="1"/>
    <col min="5594" max="5594" width="11.85546875" style="1" customWidth="1"/>
    <col min="5595" max="5595" width="6.140625" style="1" customWidth="1"/>
    <col min="5596" max="5596" width="11.85546875" style="1" customWidth="1"/>
    <col min="5597" max="5597" width="9.42578125" style="1" customWidth="1"/>
    <col min="5598" max="5598" width="14.7109375" style="1" customWidth="1"/>
    <col min="5599" max="5599" width="11.5703125" style="1" customWidth="1"/>
    <col min="5600" max="5600" width="0.42578125" style="1" customWidth="1"/>
    <col min="5601" max="5601" width="10.5703125" style="1" bestFit="1" customWidth="1"/>
    <col min="5602" max="5602" width="12.28515625" style="1" customWidth="1"/>
    <col min="5603" max="5603" width="12.5703125" style="1" customWidth="1"/>
    <col min="5604" max="5604" width="10.5703125" style="1" customWidth="1"/>
    <col min="5605" max="5605" width="10.140625" style="1" customWidth="1"/>
    <col min="5606" max="5606" width="8.42578125" style="1" customWidth="1"/>
    <col min="5607" max="5607" width="18.85546875" style="1" customWidth="1"/>
    <col min="5608" max="5608" width="10.28515625" style="1" customWidth="1"/>
    <col min="5609" max="5609" width="11.42578125" style="1" customWidth="1"/>
    <col min="5610" max="5610" width="12.140625" style="1" customWidth="1"/>
    <col min="5611" max="5611" width="10.5703125" style="1" customWidth="1"/>
    <col min="5612" max="5612" width="12.42578125" style="1" customWidth="1"/>
    <col min="5613" max="5613" width="15.140625" style="1" customWidth="1"/>
    <col min="5614" max="5614" width="13.5703125" style="1" customWidth="1"/>
    <col min="5615" max="5615" width="13.140625" style="1" customWidth="1"/>
    <col min="5616" max="5616" width="15.7109375" style="1" customWidth="1"/>
    <col min="5617" max="5617" width="37.5703125" style="1" customWidth="1"/>
    <col min="5618" max="5839" width="11.42578125" style="1"/>
    <col min="5840" max="5840" width="10.5703125" style="1" customWidth="1"/>
    <col min="5841" max="5841" width="4.85546875" style="1" customWidth="1"/>
    <col min="5842" max="5842" width="32.42578125" style="1" customWidth="1"/>
    <col min="5843" max="5843" width="9.85546875" style="1" customWidth="1"/>
    <col min="5844" max="5844" width="10.140625" style="1" customWidth="1"/>
    <col min="5845" max="5845" width="12.28515625" style="1" customWidth="1"/>
    <col min="5846" max="5846" width="15.42578125" style="1" customWidth="1"/>
    <col min="5847" max="5847" width="11.85546875" style="1" customWidth="1"/>
    <col min="5848" max="5848" width="13.28515625" style="1" customWidth="1"/>
    <col min="5849" max="5849" width="15.28515625" style="1" customWidth="1"/>
    <col min="5850" max="5850" width="11.85546875" style="1" customWidth="1"/>
    <col min="5851" max="5851" width="6.140625" style="1" customWidth="1"/>
    <col min="5852" max="5852" width="11.85546875" style="1" customWidth="1"/>
    <col min="5853" max="5853" width="9.42578125" style="1" customWidth="1"/>
    <col min="5854" max="5854" width="14.7109375" style="1" customWidth="1"/>
    <col min="5855" max="5855" width="11.5703125" style="1" customWidth="1"/>
    <col min="5856" max="5856" width="0.42578125" style="1" customWidth="1"/>
    <col min="5857" max="5857" width="10.5703125" style="1" bestFit="1" customWidth="1"/>
    <col min="5858" max="5858" width="12.28515625" style="1" customWidth="1"/>
    <col min="5859" max="5859" width="12.5703125" style="1" customWidth="1"/>
    <col min="5860" max="5860" width="10.5703125" style="1" customWidth="1"/>
    <col min="5861" max="5861" width="10.140625" style="1" customWidth="1"/>
    <col min="5862" max="5862" width="8.42578125" style="1" customWidth="1"/>
    <col min="5863" max="5863" width="18.85546875" style="1" customWidth="1"/>
    <col min="5864" max="5864" width="10.28515625" style="1" customWidth="1"/>
    <col min="5865" max="5865" width="11.42578125" style="1" customWidth="1"/>
    <col min="5866" max="5866" width="12.140625" style="1" customWidth="1"/>
    <col min="5867" max="5867" width="10.5703125" style="1" customWidth="1"/>
    <col min="5868" max="5868" width="12.42578125" style="1" customWidth="1"/>
    <col min="5869" max="5869" width="15.140625" style="1" customWidth="1"/>
    <col min="5870" max="5870" width="13.5703125" style="1" customWidth="1"/>
    <col min="5871" max="5871" width="13.140625" style="1" customWidth="1"/>
    <col min="5872" max="5872" width="15.7109375" style="1" customWidth="1"/>
    <col min="5873" max="5873" width="37.5703125" style="1" customWidth="1"/>
    <col min="5874" max="6095" width="11.42578125" style="1"/>
    <col min="6096" max="6096" width="10.5703125" style="1" customWidth="1"/>
    <col min="6097" max="6097" width="4.85546875" style="1" customWidth="1"/>
    <col min="6098" max="6098" width="32.42578125" style="1" customWidth="1"/>
    <col min="6099" max="6099" width="9.85546875" style="1" customWidth="1"/>
    <col min="6100" max="6100" width="10.140625" style="1" customWidth="1"/>
    <col min="6101" max="6101" width="12.28515625" style="1" customWidth="1"/>
    <col min="6102" max="6102" width="15.42578125" style="1" customWidth="1"/>
    <col min="6103" max="6103" width="11.85546875" style="1" customWidth="1"/>
    <col min="6104" max="6104" width="13.28515625" style="1" customWidth="1"/>
    <col min="6105" max="6105" width="15.28515625" style="1" customWidth="1"/>
    <col min="6106" max="6106" width="11.85546875" style="1" customWidth="1"/>
    <col min="6107" max="6107" width="6.140625" style="1" customWidth="1"/>
    <col min="6108" max="6108" width="11.85546875" style="1" customWidth="1"/>
    <col min="6109" max="6109" width="9.42578125" style="1" customWidth="1"/>
    <col min="6110" max="6110" width="14.7109375" style="1" customWidth="1"/>
    <col min="6111" max="6111" width="11.5703125" style="1" customWidth="1"/>
    <col min="6112" max="6112" width="0.42578125" style="1" customWidth="1"/>
    <col min="6113" max="6113" width="10.5703125" style="1" bestFit="1" customWidth="1"/>
    <col min="6114" max="6114" width="12.28515625" style="1" customWidth="1"/>
    <col min="6115" max="6115" width="12.5703125" style="1" customWidth="1"/>
    <col min="6116" max="6116" width="10.5703125" style="1" customWidth="1"/>
    <col min="6117" max="6117" width="10.140625" style="1" customWidth="1"/>
    <col min="6118" max="6118" width="8.42578125" style="1" customWidth="1"/>
    <col min="6119" max="6119" width="18.85546875" style="1" customWidth="1"/>
    <col min="6120" max="6120" width="10.28515625" style="1" customWidth="1"/>
    <col min="6121" max="6121" width="11.42578125" style="1" customWidth="1"/>
    <col min="6122" max="6122" width="12.140625" style="1" customWidth="1"/>
    <col min="6123" max="6123" width="10.5703125" style="1" customWidth="1"/>
    <col min="6124" max="6124" width="12.42578125" style="1" customWidth="1"/>
    <col min="6125" max="6125" width="15.140625" style="1" customWidth="1"/>
    <col min="6126" max="6126" width="13.5703125" style="1" customWidth="1"/>
    <col min="6127" max="6127" width="13.140625" style="1" customWidth="1"/>
    <col min="6128" max="6128" width="15.7109375" style="1" customWidth="1"/>
    <col min="6129" max="6129" width="37.5703125" style="1" customWidth="1"/>
    <col min="6130" max="6351" width="11.42578125" style="1"/>
    <col min="6352" max="6352" width="10.5703125" style="1" customWidth="1"/>
    <col min="6353" max="6353" width="4.85546875" style="1" customWidth="1"/>
    <col min="6354" max="6354" width="32.42578125" style="1" customWidth="1"/>
    <col min="6355" max="6355" width="9.85546875" style="1" customWidth="1"/>
    <col min="6356" max="6356" width="10.140625" style="1" customWidth="1"/>
    <col min="6357" max="6357" width="12.28515625" style="1" customWidth="1"/>
    <col min="6358" max="6358" width="15.42578125" style="1" customWidth="1"/>
    <col min="6359" max="6359" width="11.85546875" style="1" customWidth="1"/>
    <col min="6360" max="6360" width="13.28515625" style="1" customWidth="1"/>
    <col min="6361" max="6361" width="15.28515625" style="1" customWidth="1"/>
    <col min="6362" max="6362" width="11.85546875" style="1" customWidth="1"/>
    <col min="6363" max="6363" width="6.140625" style="1" customWidth="1"/>
    <col min="6364" max="6364" width="11.85546875" style="1" customWidth="1"/>
    <col min="6365" max="6365" width="9.42578125" style="1" customWidth="1"/>
    <col min="6366" max="6366" width="14.7109375" style="1" customWidth="1"/>
    <col min="6367" max="6367" width="11.5703125" style="1" customWidth="1"/>
    <col min="6368" max="6368" width="0.42578125" style="1" customWidth="1"/>
    <col min="6369" max="6369" width="10.5703125" style="1" bestFit="1" customWidth="1"/>
    <col min="6370" max="6370" width="12.28515625" style="1" customWidth="1"/>
    <col min="6371" max="6371" width="12.5703125" style="1" customWidth="1"/>
    <col min="6372" max="6372" width="10.5703125" style="1" customWidth="1"/>
    <col min="6373" max="6373" width="10.140625" style="1" customWidth="1"/>
    <col min="6374" max="6374" width="8.42578125" style="1" customWidth="1"/>
    <col min="6375" max="6375" width="18.85546875" style="1" customWidth="1"/>
    <col min="6376" max="6376" width="10.28515625" style="1" customWidth="1"/>
    <col min="6377" max="6377" width="11.42578125" style="1" customWidth="1"/>
    <col min="6378" max="6378" width="12.140625" style="1" customWidth="1"/>
    <col min="6379" max="6379" width="10.5703125" style="1" customWidth="1"/>
    <col min="6380" max="6380" width="12.42578125" style="1" customWidth="1"/>
    <col min="6381" max="6381" width="15.140625" style="1" customWidth="1"/>
    <col min="6382" max="6382" width="13.5703125" style="1" customWidth="1"/>
    <col min="6383" max="6383" width="13.140625" style="1" customWidth="1"/>
    <col min="6384" max="6384" width="15.7109375" style="1" customWidth="1"/>
    <col min="6385" max="6385" width="37.5703125" style="1" customWidth="1"/>
    <col min="6386" max="6607" width="11.42578125" style="1"/>
    <col min="6608" max="6608" width="10.5703125" style="1" customWidth="1"/>
    <col min="6609" max="6609" width="4.85546875" style="1" customWidth="1"/>
    <col min="6610" max="6610" width="32.42578125" style="1" customWidth="1"/>
    <col min="6611" max="6611" width="9.85546875" style="1" customWidth="1"/>
    <col min="6612" max="6612" width="10.140625" style="1" customWidth="1"/>
    <col min="6613" max="6613" width="12.28515625" style="1" customWidth="1"/>
    <col min="6614" max="6614" width="15.42578125" style="1" customWidth="1"/>
    <col min="6615" max="6615" width="11.85546875" style="1" customWidth="1"/>
    <col min="6616" max="6616" width="13.28515625" style="1" customWidth="1"/>
    <col min="6617" max="6617" width="15.28515625" style="1" customWidth="1"/>
    <col min="6618" max="6618" width="11.85546875" style="1" customWidth="1"/>
    <col min="6619" max="6619" width="6.140625" style="1" customWidth="1"/>
    <col min="6620" max="6620" width="11.85546875" style="1" customWidth="1"/>
    <col min="6621" max="6621" width="9.42578125" style="1" customWidth="1"/>
    <col min="6622" max="6622" width="14.7109375" style="1" customWidth="1"/>
    <col min="6623" max="6623" width="11.5703125" style="1" customWidth="1"/>
    <col min="6624" max="6624" width="0.42578125" style="1" customWidth="1"/>
    <col min="6625" max="6625" width="10.5703125" style="1" bestFit="1" customWidth="1"/>
    <col min="6626" max="6626" width="12.28515625" style="1" customWidth="1"/>
    <col min="6627" max="6627" width="12.5703125" style="1" customWidth="1"/>
    <col min="6628" max="6628" width="10.5703125" style="1" customWidth="1"/>
    <col min="6629" max="6629" width="10.140625" style="1" customWidth="1"/>
    <col min="6630" max="6630" width="8.42578125" style="1" customWidth="1"/>
    <col min="6631" max="6631" width="18.85546875" style="1" customWidth="1"/>
    <col min="6632" max="6632" width="10.28515625" style="1" customWidth="1"/>
    <col min="6633" max="6633" width="11.42578125" style="1" customWidth="1"/>
    <col min="6634" max="6634" width="12.140625" style="1" customWidth="1"/>
    <col min="6635" max="6635" width="10.5703125" style="1" customWidth="1"/>
    <col min="6636" max="6636" width="12.42578125" style="1" customWidth="1"/>
    <col min="6637" max="6637" width="15.140625" style="1" customWidth="1"/>
    <col min="6638" max="6638" width="13.5703125" style="1" customWidth="1"/>
    <col min="6639" max="6639" width="13.140625" style="1" customWidth="1"/>
    <col min="6640" max="6640" width="15.7109375" style="1" customWidth="1"/>
    <col min="6641" max="6641" width="37.5703125" style="1" customWidth="1"/>
    <col min="6642" max="6863" width="11.42578125" style="1"/>
    <col min="6864" max="6864" width="10.5703125" style="1" customWidth="1"/>
    <col min="6865" max="6865" width="4.85546875" style="1" customWidth="1"/>
    <col min="6866" max="6866" width="32.42578125" style="1" customWidth="1"/>
    <col min="6867" max="6867" width="9.85546875" style="1" customWidth="1"/>
    <col min="6868" max="6868" width="10.140625" style="1" customWidth="1"/>
    <col min="6869" max="6869" width="12.28515625" style="1" customWidth="1"/>
    <col min="6870" max="6870" width="15.42578125" style="1" customWidth="1"/>
    <col min="6871" max="6871" width="11.85546875" style="1" customWidth="1"/>
    <col min="6872" max="6872" width="13.28515625" style="1" customWidth="1"/>
    <col min="6873" max="6873" width="15.28515625" style="1" customWidth="1"/>
    <col min="6874" max="6874" width="11.85546875" style="1" customWidth="1"/>
    <col min="6875" max="6875" width="6.140625" style="1" customWidth="1"/>
    <col min="6876" max="6876" width="11.85546875" style="1" customWidth="1"/>
    <col min="6877" max="6877" width="9.42578125" style="1" customWidth="1"/>
    <col min="6878" max="6878" width="14.7109375" style="1" customWidth="1"/>
    <col min="6879" max="6879" width="11.5703125" style="1" customWidth="1"/>
    <col min="6880" max="6880" width="0.42578125" style="1" customWidth="1"/>
    <col min="6881" max="6881" width="10.5703125" style="1" bestFit="1" customWidth="1"/>
    <col min="6882" max="6882" width="12.28515625" style="1" customWidth="1"/>
    <col min="6883" max="6883" width="12.5703125" style="1" customWidth="1"/>
    <col min="6884" max="6884" width="10.5703125" style="1" customWidth="1"/>
    <col min="6885" max="6885" width="10.140625" style="1" customWidth="1"/>
    <col min="6886" max="6886" width="8.42578125" style="1" customWidth="1"/>
    <col min="6887" max="6887" width="18.85546875" style="1" customWidth="1"/>
    <col min="6888" max="6888" width="10.28515625" style="1" customWidth="1"/>
    <col min="6889" max="6889" width="11.42578125" style="1" customWidth="1"/>
    <col min="6890" max="6890" width="12.140625" style="1" customWidth="1"/>
    <col min="6891" max="6891" width="10.5703125" style="1" customWidth="1"/>
    <col min="6892" max="6892" width="12.42578125" style="1" customWidth="1"/>
    <col min="6893" max="6893" width="15.140625" style="1" customWidth="1"/>
    <col min="6894" max="6894" width="13.5703125" style="1" customWidth="1"/>
    <col min="6895" max="6895" width="13.140625" style="1" customWidth="1"/>
    <col min="6896" max="6896" width="15.7109375" style="1" customWidth="1"/>
    <col min="6897" max="6897" width="37.5703125" style="1" customWidth="1"/>
    <col min="6898" max="7119" width="11.42578125" style="1"/>
    <col min="7120" max="7120" width="10.5703125" style="1" customWidth="1"/>
    <col min="7121" max="7121" width="4.85546875" style="1" customWidth="1"/>
    <col min="7122" max="7122" width="32.42578125" style="1" customWidth="1"/>
    <col min="7123" max="7123" width="9.85546875" style="1" customWidth="1"/>
    <col min="7124" max="7124" width="10.140625" style="1" customWidth="1"/>
    <col min="7125" max="7125" width="12.28515625" style="1" customWidth="1"/>
    <col min="7126" max="7126" width="15.42578125" style="1" customWidth="1"/>
    <col min="7127" max="7127" width="11.85546875" style="1" customWidth="1"/>
    <col min="7128" max="7128" width="13.28515625" style="1" customWidth="1"/>
    <col min="7129" max="7129" width="15.28515625" style="1" customWidth="1"/>
    <col min="7130" max="7130" width="11.85546875" style="1" customWidth="1"/>
    <col min="7131" max="7131" width="6.140625" style="1" customWidth="1"/>
    <col min="7132" max="7132" width="11.85546875" style="1" customWidth="1"/>
    <col min="7133" max="7133" width="9.42578125" style="1" customWidth="1"/>
    <col min="7134" max="7134" width="14.7109375" style="1" customWidth="1"/>
    <col min="7135" max="7135" width="11.5703125" style="1" customWidth="1"/>
    <col min="7136" max="7136" width="0.42578125" style="1" customWidth="1"/>
    <col min="7137" max="7137" width="10.5703125" style="1" bestFit="1" customWidth="1"/>
    <col min="7138" max="7138" width="12.28515625" style="1" customWidth="1"/>
    <col min="7139" max="7139" width="12.5703125" style="1" customWidth="1"/>
    <col min="7140" max="7140" width="10.5703125" style="1" customWidth="1"/>
    <col min="7141" max="7141" width="10.140625" style="1" customWidth="1"/>
    <col min="7142" max="7142" width="8.42578125" style="1" customWidth="1"/>
    <col min="7143" max="7143" width="18.85546875" style="1" customWidth="1"/>
    <col min="7144" max="7144" width="10.28515625" style="1" customWidth="1"/>
    <col min="7145" max="7145" width="11.42578125" style="1" customWidth="1"/>
    <col min="7146" max="7146" width="12.140625" style="1" customWidth="1"/>
    <col min="7147" max="7147" width="10.5703125" style="1" customWidth="1"/>
    <col min="7148" max="7148" width="12.42578125" style="1" customWidth="1"/>
    <col min="7149" max="7149" width="15.140625" style="1" customWidth="1"/>
    <col min="7150" max="7150" width="13.5703125" style="1" customWidth="1"/>
    <col min="7151" max="7151" width="13.140625" style="1" customWidth="1"/>
    <col min="7152" max="7152" width="15.7109375" style="1" customWidth="1"/>
    <col min="7153" max="7153" width="37.5703125" style="1" customWidth="1"/>
    <col min="7154" max="7375" width="11.42578125" style="1"/>
    <col min="7376" max="7376" width="10.5703125" style="1" customWidth="1"/>
    <col min="7377" max="7377" width="4.85546875" style="1" customWidth="1"/>
    <col min="7378" max="7378" width="32.42578125" style="1" customWidth="1"/>
    <col min="7379" max="7379" width="9.85546875" style="1" customWidth="1"/>
    <col min="7380" max="7380" width="10.140625" style="1" customWidth="1"/>
    <col min="7381" max="7381" width="12.28515625" style="1" customWidth="1"/>
    <col min="7382" max="7382" width="15.42578125" style="1" customWidth="1"/>
    <col min="7383" max="7383" width="11.85546875" style="1" customWidth="1"/>
    <col min="7384" max="7384" width="13.28515625" style="1" customWidth="1"/>
    <col min="7385" max="7385" width="15.28515625" style="1" customWidth="1"/>
    <col min="7386" max="7386" width="11.85546875" style="1" customWidth="1"/>
    <col min="7387" max="7387" width="6.140625" style="1" customWidth="1"/>
    <col min="7388" max="7388" width="11.85546875" style="1" customWidth="1"/>
    <col min="7389" max="7389" width="9.42578125" style="1" customWidth="1"/>
    <col min="7390" max="7390" width="14.7109375" style="1" customWidth="1"/>
    <col min="7391" max="7391" width="11.5703125" style="1" customWidth="1"/>
    <col min="7392" max="7392" width="0.42578125" style="1" customWidth="1"/>
    <col min="7393" max="7393" width="10.5703125" style="1" bestFit="1" customWidth="1"/>
    <col min="7394" max="7394" width="12.28515625" style="1" customWidth="1"/>
    <col min="7395" max="7395" width="12.5703125" style="1" customWidth="1"/>
    <col min="7396" max="7396" width="10.5703125" style="1" customWidth="1"/>
    <col min="7397" max="7397" width="10.140625" style="1" customWidth="1"/>
    <col min="7398" max="7398" width="8.42578125" style="1" customWidth="1"/>
    <col min="7399" max="7399" width="18.85546875" style="1" customWidth="1"/>
    <col min="7400" max="7400" width="10.28515625" style="1" customWidth="1"/>
    <col min="7401" max="7401" width="11.42578125" style="1" customWidth="1"/>
    <col min="7402" max="7402" width="12.140625" style="1" customWidth="1"/>
    <col min="7403" max="7403" width="10.5703125" style="1" customWidth="1"/>
    <col min="7404" max="7404" width="12.42578125" style="1" customWidth="1"/>
    <col min="7405" max="7405" width="15.140625" style="1" customWidth="1"/>
    <col min="7406" max="7406" width="13.5703125" style="1" customWidth="1"/>
    <col min="7407" max="7407" width="13.140625" style="1" customWidth="1"/>
    <col min="7408" max="7408" width="15.7109375" style="1" customWidth="1"/>
    <col min="7409" max="7409" width="37.5703125" style="1" customWidth="1"/>
    <col min="7410" max="7631" width="11.42578125" style="1"/>
    <col min="7632" max="7632" width="10.5703125" style="1" customWidth="1"/>
    <col min="7633" max="7633" width="4.85546875" style="1" customWidth="1"/>
    <col min="7634" max="7634" width="32.42578125" style="1" customWidth="1"/>
    <col min="7635" max="7635" width="9.85546875" style="1" customWidth="1"/>
    <col min="7636" max="7636" width="10.140625" style="1" customWidth="1"/>
    <col min="7637" max="7637" width="12.28515625" style="1" customWidth="1"/>
    <col min="7638" max="7638" width="15.42578125" style="1" customWidth="1"/>
    <col min="7639" max="7639" width="11.85546875" style="1" customWidth="1"/>
    <col min="7640" max="7640" width="13.28515625" style="1" customWidth="1"/>
    <col min="7641" max="7641" width="15.28515625" style="1" customWidth="1"/>
    <col min="7642" max="7642" width="11.85546875" style="1" customWidth="1"/>
    <col min="7643" max="7643" width="6.140625" style="1" customWidth="1"/>
    <col min="7644" max="7644" width="11.85546875" style="1" customWidth="1"/>
    <col min="7645" max="7645" width="9.42578125" style="1" customWidth="1"/>
    <col min="7646" max="7646" width="14.7109375" style="1" customWidth="1"/>
    <col min="7647" max="7647" width="11.5703125" style="1" customWidth="1"/>
    <col min="7648" max="7648" width="0.42578125" style="1" customWidth="1"/>
    <col min="7649" max="7649" width="10.5703125" style="1" bestFit="1" customWidth="1"/>
    <col min="7650" max="7650" width="12.28515625" style="1" customWidth="1"/>
    <col min="7651" max="7651" width="12.5703125" style="1" customWidth="1"/>
    <col min="7652" max="7652" width="10.5703125" style="1" customWidth="1"/>
    <col min="7653" max="7653" width="10.140625" style="1" customWidth="1"/>
    <col min="7654" max="7654" width="8.42578125" style="1" customWidth="1"/>
    <col min="7655" max="7655" width="18.85546875" style="1" customWidth="1"/>
    <col min="7656" max="7656" width="10.28515625" style="1" customWidth="1"/>
    <col min="7657" max="7657" width="11.42578125" style="1" customWidth="1"/>
    <col min="7658" max="7658" width="12.140625" style="1" customWidth="1"/>
    <col min="7659" max="7659" width="10.5703125" style="1" customWidth="1"/>
    <col min="7660" max="7660" width="12.42578125" style="1" customWidth="1"/>
    <col min="7661" max="7661" width="15.140625" style="1" customWidth="1"/>
    <col min="7662" max="7662" width="13.5703125" style="1" customWidth="1"/>
    <col min="7663" max="7663" width="13.140625" style="1" customWidth="1"/>
    <col min="7664" max="7664" width="15.7109375" style="1" customWidth="1"/>
    <col min="7665" max="7665" width="37.5703125" style="1" customWidth="1"/>
    <col min="7666" max="7887" width="11.42578125" style="1"/>
    <col min="7888" max="7888" width="10.5703125" style="1" customWidth="1"/>
    <col min="7889" max="7889" width="4.85546875" style="1" customWidth="1"/>
    <col min="7890" max="7890" width="32.42578125" style="1" customWidth="1"/>
    <col min="7891" max="7891" width="9.85546875" style="1" customWidth="1"/>
    <col min="7892" max="7892" width="10.140625" style="1" customWidth="1"/>
    <col min="7893" max="7893" width="12.28515625" style="1" customWidth="1"/>
    <col min="7894" max="7894" width="15.42578125" style="1" customWidth="1"/>
    <col min="7895" max="7895" width="11.85546875" style="1" customWidth="1"/>
    <col min="7896" max="7896" width="13.28515625" style="1" customWidth="1"/>
    <col min="7897" max="7897" width="15.28515625" style="1" customWidth="1"/>
    <col min="7898" max="7898" width="11.85546875" style="1" customWidth="1"/>
    <col min="7899" max="7899" width="6.140625" style="1" customWidth="1"/>
    <col min="7900" max="7900" width="11.85546875" style="1" customWidth="1"/>
    <col min="7901" max="7901" width="9.42578125" style="1" customWidth="1"/>
    <col min="7902" max="7902" width="14.7109375" style="1" customWidth="1"/>
    <col min="7903" max="7903" width="11.5703125" style="1" customWidth="1"/>
    <col min="7904" max="7904" width="0.42578125" style="1" customWidth="1"/>
    <col min="7905" max="7905" width="10.5703125" style="1" bestFit="1" customWidth="1"/>
    <col min="7906" max="7906" width="12.28515625" style="1" customWidth="1"/>
    <col min="7907" max="7907" width="12.5703125" style="1" customWidth="1"/>
    <col min="7908" max="7908" width="10.5703125" style="1" customWidth="1"/>
    <col min="7909" max="7909" width="10.140625" style="1" customWidth="1"/>
    <col min="7910" max="7910" width="8.42578125" style="1" customWidth="1"/>
    <col min="7911" max="7911" width="18.85546875" style="1" customWidth="1"/>
    <col min="7912" max="7912" width="10.28515625" style="1" customWidth="1"/>
    <col min="7913" max="7913" width="11.42578125" style="1" customWidth="1"/>
    <col min="7914" max="7914" width="12.140625" style="1" customWidth="1"/>
    <col min="7915" max="7915" width="10.5703125" style="1" customWidth="1"/>
    <col min="7916" max="7916" width="12.42578125" style="1" customWidth="1"/>
    <col min="7917" max="7917" width="15.140625" style="1" customWidth="1"/>
    <col min="7918" max="7918" width="13.5703125" style="1" customWidth="1"/>
    <col min="7919" max="7919" width="13.140625" style="1" customWidth="1"/>
    <col min="7920" max="7920" width="15.7109375" style="1" customWidth="1"/>
    <col min="7921" max="7921" width="37.5703125" style="1" customWidth="1"/>
    <col min="7922" max="8143" width="11.42578125" style="1"/>
    <col min="8144" max="8144" width="10.5703125" style="1" customWidth="1"/>
    <col min="8145" max="8145" width="4.85546875" style="1" customWidth="1"/>
    <col min="8146" max="8146" width="32.42578125" style="1" customWidth="1"/>
    <col min="8147" max="8147" width="9.85546875" style="1" customWidth="1"/>
    <col min="8148" max="8148" width="10.140625" style="1" customWidth="1"/>
    <col min="8149" max="8149" width="12.28515625" style="1" customWidth="1"/>
    <col min="8150" max="8150" width="15.42578125" style="1" customWidth="1"/>
    <col min="8151" max="8151" width="11.85546875" style="1" customWidth="1"/>
    <col min="8152" max="8152" width="13.28515625" style="1" customWidth="1"/>
    <col min="8153" max="8153" width="15.28515625" style="1" customWidth="1"/>
    <col min="8154" max="8154" width="11.85546875" style="1" customWidth="1"/>
    <col min="8155" max="8155" width="6.140625" style="1" customWidth="1"/>
    <col min="8156" max="8156" width="11.85546875" style="1" customWidth="1"/>
    <col min="8157" max="8157" width="9.42578125" style="1" customWidth="1"/>
    <col min="8158" max="8158" width="14.7109375" style="1" customWidth="1"/>
    <col min="8159" max="8159" width="11.5703125" style="1" customWidth="1"/>
    <col min="8160" max="8160" width="0.42578125" style="1" customWidth="1"/>
    <col min="8161" max="8161" width="10.5703125" style="1" bestFit="1" customWidth="1"/>
    <col min="8162" max="8162" width="12.28515625" style="1" customWidth="1"/>
    <col min="8163" max="8163" width="12.5703125" style="1" customWidth="1"/>
    <col min="8164" max="8164" width="10.5703125" style="1" customWidth="1"/>
    <col min="8165" max="8165" width="10.140625" style="1" customWidth="1"/>
    <col min="8166" max="8166" width="8.42578125" style="1" customWidth="1"/>
    <col min="8167" max="8167" width="18.85546875" style="1" customWidth="1"/>
    <col min="8168" max="8168" width="10.28515625" style="1" customWidth="1"/>
    <col min="8169" max="8169" width="11.42578125" style="1" customWidth="1"/>
    <col min="8170" max="8170" width="12.140625" style="1" customWidth="1"/>
    <col min="8171" max="8171" width="10.5703125" style="1" customWidth="1"/>
    <col min="8172" max="8172" width="12.42578125" style="1" customWidth="1"/>
    <col min="8173" max="8173" width="15.140625" style="1" customWidth="1"/>
    <col min="8174" max="8174" width="13.5703125" style="1" customWidth="1"/>
    <col min="8175" max="8175" width="13.140625" style="1" customWidth="1"/>
    <col min="8176" max="8176" width="15.7109375" style="1" customWidth="1"/>
    <col min="8177" max="8177" width="37.5703125" style="1" customWidth="1"/>
    <col min="8178" max="8399" width="11.42578125" style="1"/>
    <col min="8400" max="8400" width="10.5703125" style="1" customWidth="1"/>
    <col min="8401" max="8401" width="4.85546875" style="1" customWidth="1"/>
    <col min="8402" max="8402" width="32.42578125" style="1" customWidth="1"/>
    <col min="8403" max="8403" width="9.85546875" style="1" customWidth="1"/>
    <col min="8404" max="8404" width="10.140625" style="1" customWidth="1"/>
    <col min="8405" max="8405" width="12.28515625" style="1" customWidth="1"/>
    <col min="8406" max="8406" width="15.42578125" style="1" customWidth="1"/>
    <col min="8407" max="8407" width="11.85546875" style="1" customWidth="1"/>
    <col min="8408" max="8408" width="13.28515625" style="1" customWidth="1"/>
    <col min="8409" max="8409" width="15.28515625" style="1" customWidth="1"/>
    <col min="8410" max="8410" width="11.85546875" style="1" customWidth="1"/>
    <col min="8411" max="8411" width="6.140625" style="1" customWidth="1"/>
    <col min="8412" max="8412" width="11.85546875" style="1" customWidth="1"/>
    <col min="8413" max="8413" width="9.42578125" style="1" customWidth="1"/>
    <col min="8414" max="8414" width="14.7109375" style="1" customWidth="1"/>
    <col min="8415" max="8415" width="11.5703125" style="1" customWidth="1"/>
    <col min="8416" max="8416" width="0.42578125" style="1" customWidth="1"/>
    <col min="8417" max="8417" width="10.5703125" style="1" bestFit="1" customWidth="1"/>
    <col min="8418" max="8418" width="12.28515625" style="1" customWidth="1"/>
    <col min="8419" max="8419" width="12.5703125" style="1" customWidth="1"/>
    <col min="8420" max="8420" width="10.5703125" style="1" customWidth="1"/>
    <col min="8421" max="8421" width="10.140625" style="1" customWidth="1"/>
    <col min="8422" max="8422" width="8.42578125" style="1" customWidth="1"/>
    <col min="8423" max="8423" width="18.85546875" style="1" customWidth="1"/>
    <col min="8424" max="8424" width="10.28515625" style="1" customWidth="1"/>
    <col min="8425" max="8425" width="11.42578125" style="1" customWidth="1"/>
    <col min="8426" max="8426" width="12.140625" style="1" customWidth="1"/>
    <col min="8427" max="8427" width="10.5703125" style="1" customWidth="1"/>
    <col min="8428" max="8428" width="12.42578125" style="1" customWidth="1"/>
    <col min="8429" max="8429" width="15.140625" style="1" customWidth="1"/>
    <col min="8430" max="8430" width="13.5703125" style="1" customWidth="1"/>
    <col min="8431" max="8431" width="13.140625" style="1" customWidth="1"/>
    <col min="8432" max="8432" width="15.7109375" style="1" customWidth="1"/>
    <col min="8433" max="8433" width="37.5703125" style="1" customWidth="1"/>
    <col min="8434" max="8655" width="11.42578125" style="1"/>
    <col min="8656" max="8656" width="10.5703125" style="1" customWidth="1"/>
    <col min="8657" max="8657" width="4.85546875" style="1" customWidth="1"/>
    <col min="8658" max="8658" width="32.42578125" style="1" customWidth="1"/>
    <col min="8659" max="8659" width="9.85546875" style="1" customWidth="1"/>
    <col min="8660" max="8660" width="10.140625" style="1" customWidth="1"/>
    <col min="8661" max="8661" width="12.28515625" style="1" customWidth="1"/>
    <col min="8662" max="8662" width="15.42578125" style="1" customWidth="1"/>
    <col min="8663" max="8663" width="11.85546875" style="1" customWidth="1"/>
    <col min="8664" max="8664" width="13.28515625" style="1" customWidth="1"/>
    <col min="8665" max="8665" width="15.28515625" style="1" customWidth="1"/>
    <col min="8666" max="8666" width="11.85546875" style="1" customWidth="1"/>
    <col min="8667" max="8667" width="6.140625" style="1" customWidth="1"/>
    <col min="8668" max="8668" width="11.85546875" style="1" customWidth="1"/>
    <col min="8669" max="8669" width="9.42578125" style="1" customWidth="1"/>
    <col min="8670" max="8670" width="14.7109375" style="1" customWidth="1"/>
    <col min="8671" max="8671" width="11.5703125" style="1" customWidth="1"/>
    <col min="8672" max="8672" width="0.42578125" style="1" customWidth="1"/>
    <col min="8673" max="8673" width="10.5703125" style="1" bestFit="1" customWidth="1"/>
    <col min="8674" max="8674" width="12.28515625" style="1" customWidth="1"/>
    <col min="8675" max="8675" width="12.5703125" style="1" customWidth="1"/>
    <col min="8676" max="8676" width="10.5703125" style="1" customWidth="1"/>
    <col min="8677" max="8677" width="10.140625" style="1" customWidth="1"/>
    <col min="8678" max="8678" width="8.42578125" style="1" customWidth="1"/>
    <col min="8679" max="8679" width="18.85546875" style="1" customWidth="1"/>
    <col min="8680" max="8680" width="10.28515625" style="1" customWidth="1"/>
    <col min="8681" max="8681" width="11.42578125" style="1" customWidth="1"/>
    <col min="8682" max="8682" width="12.140625" style="1" customWidth="1"/>
    <col min="8683" max="8683" width="10.5703125" style="1" customWidth="1"/>
    <col min="8684" max="8684" width="12.42578125" style="1" customWidth="1"/>
    <col min="8685" max="8685" width="15.140625" style="1" customWidth="1"/>
    <col min="8686" max="8686" width="13.5703125" style="1" customWidth="1"/>
    <col min="8687" max="8687" width="13.140625" style="1" customWidth="1"/>
    <col min="8688" max="8688" width="15.7109375" style="1" customWidth="1"/>
    <col min="8689" max="8689" width="37.5703125" style="1" customWidth="1"/>
    <col min="8690" max="8911" width="11.42578125" style="1"/>
    <col min="8912" max="8912" width="10.5703125" style="1" customWidth="1"/>
    <col min="8913" max="8913" width="4.85546875" style="1" customWidth="1"/>
    <col min="8914" max="8914" width="32.42578125" style="1" customWidth="1"/>
    <col min="8915" max="8915" width="9.85546875" style="1" customWidth="1"/>
    <col min="8916" max="8916" width="10.140625" style="1" customWidth="1"/>
    <col min="8917" max="8917" width="12.28515625" style="1" customWidth="1"/>
    <col min="8918" max="8918" width="15.42578125" style="1" customWidth="1"/>
    <col min="8919" max="8919" width="11.85546875" style="1" customWidth="1"/>
    <col min="8920" max="8920" width="13.28515625" style="1" customWidth="1"/>
    <col min="8921" max="8921" width="15.28515625" style="1" customWidth="1"/>
    <col min="8922" max="8922" width="11.85546875" style="1" customWidth="1"/>
    <col min="8923" max="8923" width="6.140625" style="1" customWidth="1"/>
    <col min="8924" max="8924" width="11.85546875" style="1" customWidth="1"/>
    <col min="8925" max="8925" width="9.42578125" style="1" customWidth="1"/>
    <col min="8926" max="8926" width="14.7109375" style="1" customWidth="1"/>
    <col min="8927" max="8927" width="11.5703125" style="1" customWidth="1"/>
    <col min="8928" max="8928" width="0.42578125" style="1" customWidth="1"/>
    <col min="8929" max="8929" width="10.5703125" style="1" bestFit="1" customWidth="1"/>
    <col min="8930" max="8930" width="12.28515625" style="1" customWidth="1"/>
    <col min="8931" max="8931" width="12.5703125" style="1" customWidth="1"/>
    <col min="8932" max="8932" width="10.5703125" style="1" customWidth="1"/>
    <col min="8933" max="8933" width="10.140625" style="1" customWidth="1"/>
    <col min="8934" max="8934" width="8.42578125" style="1" customWidth="1"/>
    <col min="8935" max="8935" width="18.85546875" style="1" customWidth="1"/>
    <col min="8936" max="8936" width="10.28515625" style="1" customWidth="1"/>
    <col min="8937" max="8937" width="11.42578125" style="1" customWidth="1"/>
    <col min="8938" max="8938" width="12.140625" style="1" customWidth="1"/>
    <col min="8939" max="8939" width="10.5703125" style="1" customWidth="1"/>
    <col min="8940" max="8940" width="12.42578125" style="1" customWidth="1"/>
    <col min="8941" max="8941" width="15.140625" style="1" customWidth="1"/>
    <col min="8942" max="8942" width="13.5703125" style="1" customWidth="1"/>
    <col min="8943" max="8943" width="13.140625" style="1" customWidth="1"/>
    <col min="8944" max="8944" width="15.7109375" style="1" customWidth="1"/>
    <col min="8945" max="8945" width="37.5703125" style="1" customWidth="1"/>
    <col min="8946" max="9167" width="11.42578125" style="1"/>
    <col min="9168" max="9168" width="10.5703125" style="1" customWidth="1"/>
    <col min="9169" max="9169" width="4.85546875" style="1" customWidth="1"/>
    <col min="9170" max="9170" width="32.42578125" style="1" customWidth="1"/>
    <col min="9171" max="9171" width="9.85546875" style="1" customWidth="1"/>
    <col min="9172" max="9172" width="10.140625" style="1" customWidth="1"/>
    <col min="9173" max="9173" width="12.28515625" style="1" customWidth="1"/>
    <col min="9174" max="9174" width="15.42578125" style="1" customWidth="1"/>
    <col min="9175" max="9175" width="11.85546875" style="1" customWidth="1"/>
    <col min="9176" max="9176" width="13.28515625" style="1" customWidth="1"/>
    <col min="9177" max="9177" width="15.28515625" style="1" customWidth="1"/>
    <col min="9178" max="9178" width="11.85546875" style="1" customWidth="1"/>
    <col min="9179" max="9179" width="6.140625" style="1" customWidth="1"/>
    <col min="9180" max="9180" width="11.85546875" style="1" customWidth="1"/>
    <col min="9181" max="9181" width="9.42578125" style="1" customWidth="1"/>
    <col min="9182" max="9182" width="14.7109375" style="1" customWidth="1"/>
    <col min="9183" max="9183" width="11.5703125" style="1" customWidth="1"/>
    <col min="9184" max="9184" width="0.42578125" style="1" customWidth="1"/>
    <col min="9185" max="9185" width="10.5703125" style="1" bestFit="1" customWidth="1"/>
    <col min="9186" max="9186" width="12.28515625" style="1" customWidth="1"/>
    <col min="9187" max="9187" width="12.5703125" style="1" customWidth="1"/>
    <col min="9188" max="9188" width="10.5703125" style="1" customWidth="1"/>
    <col min="9189" max="9189" width="10.140625" style="1" customWidth="1"/>
    <col min="9190" max="9190" width="8.42578125" style="1" customWidth="1"/>
    <col min="9191" max="9191" width="18.85546875" style="1" customWidth="1"/>
    <col min="9192" max="9192" width="10.28515625" style="1" customWidth="1"/>
    <col min="9193" max="9193" width="11.42578125" style="1" customWidth="1"/>
    <col min="9194" max="9194" width="12.140625" style="1" customWidth="1"/>
    <col min="9195" max="9195" width="10.5703125" style="1" customWidth="1"/>
    <col min="9196" max="9196" width="12.42578125" style="1" customWidth="1"/>
    <col min="9197" max="9197" width="15.140625" style="1" customWidth="1"/>
    <col min="9198" max="9198" width="13.5703125" style="1" customWidth="1"/>
    <col min="9199" max="9199" width="13.140625" style="1" customWidth="1"/>
    <col min="9200" max="9200" width="15.7109375" style="1" customWidth="1"/>
    <col min="9201" max="9201" width="37.5703125" style="1" customWidth="1"/>
    <col min="9202" max="9423" width="11.42578125" style="1"/>
    <col min="9424" max="9424" width="10.5703125" style="1" customWidth="1"/>
    <col min="9425" max="9425" width="4.85546875" style="1" customWidth="1"/>
    <col min="9426" max="9426" width="32.42578125" style="1" customWidth="1"/>
    <col min="9427" max="9427" width="9.85546875" style="1" customWidth="1"/>
    <col min="9428" max="9428" width="10.140625" style="1" customWidth="1"/>
    <col min="9429" max="9429" width="12.28515625" style="1" customWidth="1"/>
    <col min="9430" max="9430" width="15.42578125" style="1" customWidth="1"/>
    <col min="9431" max="9431" width="11.85546875" style="1" customWidth="1"/>
    <col min="9432" max="9432" width="13.28515625" style="1" customWidth="1"/>
    <col min="9433" max="9433" width="15.28515625" style="1" customWidth="1"/>
    <col min="9434" max="9434" width="11.85546875" style="1" customWidth="1"/>
    <col min="9435" max="9435" width="6.140625" style="1" customWidth="1"/>
    <col min="9436" max="9436" width="11.85546875" style="1" customWidth="1"/>
    <col min="9437" max="9437" width="9.42578125" style="1" customWidth="1"/>
    <col min="9438" max="9438" width="14.7109375" style="1" customWidth="1"/>
    <col min="9439" max="9439" width="11.5703125" style="1" customWidth="1"/>
    <col min="9440" max="9440" width="0.42578125" style="1" customWidth="1"/>
    <col min="9441" max="9441" width="10.5703125" style="1" bestFit="1" customWidth="1"/>
    <col min="9442" max="9442" width="12.28515625" style="1" customWidth="1"/>
    <col min="9443" max="9443" width="12.5703125" style="1" customWidth="1"/>
    <col min="9444" max="9444" width="10.5703125" style="1" customWidth="1"/>
    <col min="9445" max="9445" width="10.140625" style="1" customWidth="1"/>
    <col min="9446" max="9446" width="8.42578125" style="1" customWidth="1"/>
    <col min="9447" max="9447" width="18.85546875" style="1" customWidth="1"/>
    <col min="9448" max="9448" width="10.28515625" style="1" customWidth="1"/>
    <col min="9449" max="9449" width="11.42578125" style="1" customWidth="1"/>
    <col min="9450" max="9450" width="12.140625" style="1" customWidth="1"/>
    <col min="9451" max="9451" width="10.5703125" style="1" customWidth="1"/>
    <col min="9452" max="9452" width="12.42578125" style="1" customWidth="1"/>
    <col min="9453" max="9453" width="15.140625" style="1" customWidth="1"/>
    <col min="9454" max="9454" width="13.5703125" style="1" customWidth="1"/>
    <col min="9455" max="9455" width="13.140625" style="1" customWidth="1"/>
    <col min="9456" max="9456" width="15.7109375" style="1" customWidth="1"/>
    <col min="9457" max="9457" width="37.5703125" style="1" customWidth="1"/>
    <col min="9458" max="9679" width="11.42578125" style="1"/>
    <col min="9680" max="9680" width="10.5703125" style="1" customWidth="1"/>
    <col min="9681" max="9681" width="4.85546875" style="1" customWidth="1"/>
    <col min="9682" max="9682" width="32.42578125" style="1" customWidth="1"/>
    <col min="9683" max="9683" width="9.85546875" style="1" customWidth="1"/>
    <col min="9684" max="9684" width="10.140625" style="1" customWidth="1"/>
    <col min="9685" max="9685" width="12.28515625" style="1" customWidth="1"/>
    <col min="9686" max="9686" width="15.42578125" style="1" customWidth="1"/>
    <col min="9687" max="9687" width="11.85546875" style="1" customWidth="1"/>
    <col min="9688" max="9688" width="13.28515625" style="1" customWidth="1"/>
    <col min="9689" max="9689" width="15.28515625" style="1" customWidth="1"/>
    <col min="9690" max="9690" width="11.85546875" style="1" customWidth="1"/>
    <col min="9691" max="9691" width="6.140625" style="1" customWidth="1"/>
    <col min="9692" max="9692" width="11.85546875" style="1" customWidth="1"/>
    <col min="9693" max="9693" width="9.42578125" style="1" customWidth="1"/>
    <col min="9694" max="9694" width="14.7109375" style="1" customWidth="1"/>
    <col min="9695" max="9695" width="11.5703125" style="1" customWidth="1"/>
    <col min="9696" max="9696" width="0.42578125" style="1" customWidth="1"/>
    <col min="9697" max="9697" width="10.5703125" style="1" bestFit="1" customWidth="1"/>
    <col min="9698" max="9698" width="12.28515625" style="1" customWidth="1"/>
    <col min="9699" max="9699" width="12.5703125" style="1" customWidth="1"/>
    <col min="9700" max="9700" width="10.5703125" style="1" customWidth="1"/>
    <col min="9701" max="9701" width="10.140625" style="1" customWidth="1"/>
    <col min="9702" max="9702" width="8.42578125" style="1" customWidth="1"/>
    <col min="9703" max="9703" width="18.85546875" style="1" customWidth="1"/>
    <col min="9704" max="9704" width="10.28515625" style="1" customWidth="1"/>
    <col min="9705" max="9705" width="11.42578125" style="1" customWidth="1"/>
    <col min="9706" max="9706" width="12.140625" style="1" customWidth="1"/>
    <col min="9707" max="9707" width="10.5703125" style="1" customWidth="1"/>
    <col min="9708" max="9708" width="12.42578125" style="1" customWidth="1"/>
    <col min="9709" max="9709" width="15.140625" style="1" customWidth="1"/>
    <col min="9710" max="9710" width="13.5703125" style="1" customWidth="1"/>
    <col min="9711" max="9711" width="13.140625" style="1" customWidth="1"/>
    <col min="9712" max="9712" width="15.7109375" style="1" customWidth="1"/>
    <col min="9713" max="9713" width="37.5703125" style="1" customWidth="1"/>
    <col min="9714" max="9935" width="11.42578125" style="1"/>
    <col min="9936" max="9936" width="10.5703125" style="1" customWidth="1"/>
    <col min="9937" max="9937" width="4.85546875" style="1" customWidth="1"/>
    <col min="9938" max="9938" width="32.42578125" style="1" customWidth="1"/>
    <col min="9939" max="9939" width="9.85546875" style="1" customWidth="1"/>
    <col min="9940" max="9940" width="10.140625" style="1" customWidth="1"/>
    <col min="9941" max="9941" width="12.28515625" style="1" customWidth="1"/>
    <col min="9942" max="9942" width="15.42578125" style="1" customWidth="1"/>
    <col min="9943" max="9943" width="11.85546875" style="1" customWidth="1"/>
    <col min="9944" max="9944" width="13.28515625" style="1" customWidth="1"/>
    <col min="9945" max="9945" width="15.28515625" style="1" customWidth="1"/>
    <col min="9946" max="9946" width="11.85546875" style="1" customWidth="1"/>
    <col min="9947" max="9947" width="6.140625" style="1" customWidth="1"/>
    <col min="9948" max="9948" width="11.85546875" style="1" customWidth="1"/>
    <col min="9949" max="9949" width="9.42578125" style="1" customWidth="1"/>
    <col min="9950" max="9950" width="14.7109375" style="1" customWidth="1"/>
    <col min="9951" max="9951" width="11.5703125" style="1" customWidth="1"/>
    <col min="9952" max="9952" width="0.42578125" style="1" customWidth="1"/>
    <col min="9953" max="9953" width="10.5703125" style="1" bestFit="1" customWidth="1"/>
    <col min="9954" max="9954" width="12.28515625" style="1" customWidth="1"/>
    <col min="9955" max="9955" width="12.5703125" style="1" customWidth="1"/>
    <col min="9956" max="9956" width="10.5703125" style="1" customWidth="1"/>
    <col min="9957" max="9957" width="10.140625" style="1" customWidth="1"/>
    <col min="9958" max="9958" width="8.42578125" style="1" customWidth="1"/>
    <col min="9959" max="9959" width="18.85546875" style="1" customWidth="1"/>
    <col min="9960" max="9960" width="10.28515625" style="1" customWidth="1"/>
    <col min="9961" max="9961" width="11.42578125" style="1" customWidth="1"/>
    <col min="9962" max="9962" width="12.140625" style="1" customWidth="1"/>
    <col min="9963" max="9963" width="10.5703125" style="1" customWidth="1"/>
    <col min="9964" max="9964" width="12.42578125" style="1" customWidth="1"/>
    <col min="9965" max="9965" width="15.140625" style="1" customWidth="1"/>
    <col min="9966" max="9966" width="13.5703125" style="1" customWidth="1"/>
    <col min="9967" max="9967" width="13.140625" style="1" customWidth="1"/>
    <col min="9968" max="9968" width="15.7109375" style="1" customWidth="1"/>
    <col min="9969" max="9969" width="37.5703125" style="1" customWidth="1"/>
    <col min="9970" max="10191" width="11.42578125" style="1"/>
    <col min="10192" max="10192" width="10.5703125" style="1" customWidth="1"/>
    <col min="10193" max="10193" width="4.85546875" style="1" customWidth="1"/>
    <col min="10194" max="10194" width="32.42578125" style="1" customWidth="1"/>
    <col min="10195" max="10195" width="9.85546875" style="1" customWidth="1"/>
    <col min="10196" max="10196" width="10.140625" style="1" customWidth="1"/>
    <col min="10197" max="10197" width="12.28515625" style="1" customWidth="1"/>
    <col min="10198" max="10198" width="15.42578125" style="1" customWidth="1"/>
    <col min="10199" max="10199" width="11.85546875" style="1" customWidth="1"/>
    <col min="10200" max="10200" width="13.28515625" style="1" customWidth="1"/>
    <col min="10201" max="10201" width="15.28515625" style="1" customWidth="1"/>
    <col min="10202" max="10202" width="11.85546875" style="1" customWidth="1"/>
    <col min="10203" max="10203" width="6.140625" style="1" customWidth="1"/>
    <col min="10204" max="10204" width="11.85546875" style="1" customWidth="1"/>
    <col min="10205" max="10205" width="9.42578125" style="1" customWidth="1"/>
    <col min="10206" max="10206" width="14.7109375" style="1" customWidth="1"/>
    <col min="10207" max="10207" width="11.5703125" style="1" customWidth="1"/>
    <col min="10208" max="10208" width="0.42578125" style="1" customWidth="1"/>
    <col min="10209" max="10209" width="10.5703125" style="1" bestFit="1" customWidth="1"/>
    <col min="10210" max="10210" width="12.28515625" style="1" customWidth="1"/>
    <col min="10211" max="10211" width="12.5703125" style="1" customWidth="1"/>
    <col min="10212" max="10212" width="10.5703125" style="1" customWidth="1"/>
    <col min="10213" max="10213" width="10.140625" style="1" customWidth="1"/>
    <col min="10214" max="10214" width="8.42578125" style="1" customWidth="1"/>
    <col min="10215" max="10215" width="18.85546875" style="1" customWidth="1"/>
    <col min="10216" max="10216" width="10.28515625" style="1" customWidth="1"/>
    <col min="10217" max="10217" width="11.42578125" style="1" customWidth="1"/>
    <col min="10218" max="10218" width="12.140625" style="1" customWidth="1"/>
    <col min="10219" max="10219" width="10.5703125" style="1" customWidth="1"/>
    <col min="10220" max="10220" width="12.42578125" style="1" customWidth="1"/>
    <col min="10221" max="10221" width="15.140625" style="1" customWidth="1"/>
    <col min="10222" max="10222" width="13.5703125" style="1" customWidth="1"/>
    <col min="10223" max="10223" width="13.140625" style="1" customWidth="1"/>
    <col min="10224" max="10224" width="15.7109375" style="1" customWidth="1"/>
    <col min="10225" max="10225" width="37.5703125" style="1" customWidth="1"/>
    <col min="10226" max="10447" width="11.42578125" style="1"/>
    <col min="10448" max="10448" width="10.5703125" style="1" customWidth="1"/>
    <col min="10449" max="10449" width="4.85546875" style="1" customWidth="1"/>
    <col min="10450" max="10450" width="32.42578125" style="1" customWidth="1"/>
    <col min="10451" max="10451" width="9.85546875" style="1" customWidth="1"/>
    <col min="10452" max="10452" width="10.140625" style="1" customWidth="1"/>
    <col min="10453" max="10453" width="12.28515625" style="1" customWidth="1"/>
    <col min="10454" max="10454" width="15.42578125" style="1" customWidth="1"/>
    <col min="10455" max="10455" width="11.85546875" style="1" customWidth="1"/>
    <col min="10456" max="10456" width="13.28515625" style="1" customWidth="1"/>
    <col min="10457" max="10457" width="15.28515625" style="1" customWidth="1"/>
    <col min="10458" max="10458" width="11.85546875" style="1" customWidth="1"/>
    <col min="10459" max="10459" width="6.140625" style="1" customWidth="1"/>
    <col min="10460" max="10460" width="11.85546875" style="1" customWidth="1"/>
    <col min="10461" max="10461" width="9.42578125" style="1" customWidth="1"/>
    <col min="10462" max="10462" width="14.7109375" style="1" customWidth="1"/>
    <col min="10463" max="10463" width="11.5703125" style="1" customWidth="1"/>
    <col min="10464" max="10464" width="0.42578125" style="1" customWidth="1"/>
    <col min="10465" max="10465" width="10.5703125" style="1" bestFit="1" customWidth="1"/>
    <col min="10466" max="10466" width="12.28515625" style="1" customWidth="1"/>
    <col min="10467" max="10467" width="12.5703125" style="1" customWidth="1"/>
    <col min="10468" max="10468" width="10.5703125" style="1" customWidth="1"/>
    <col min="10469" max="10469" width="10.140625" style="1" customWidth="1"/>
    <col min="10470" max="10470" width="8.42578125" style="1" customWidth="1"/>
    <col min="10471" max="10471" width="18.85546875" style="1" customWidth="1"/>
    <col min="10472" max="10472" width="10.28515625" style="1" customWidth="1"/>
    <col min="10473" max="10473" width="11.42578125" style="1" customWidth="1"/>
    <col min="10474" max="10474" width="12.140625" style="1" customWidth="1"/>
    <col min="10475" max="10475" width="10.5703125" style="1" customWidth="1"/>
    <col min="10476" max="10476" width="12.42578125" style="1" customWidth="1"/>
    <col min="10477" max="10477" width="15.140625" style="1" customWidth="1"/>
    <col min="10478" max="10478" width="13.5703125" style="1" customWidth="1"/>
    <col min="10479" max="10479" width="13.140625" style="1" customWidth="1"/>
    <col min="10480" max="10480" width="15.7109375" style="1" customWidth="1"/>
    <col min="10481" max="10481" width="37.5703125" style="1" customWidth="1"/>
    <col min="10482" max="10703" width="11.42578125" style="1"/>
    <col min="10704" max="10704" width="10.5703125" style="1" customWidth="1"/>
    <col min="10705" max="10705" width="4.85546875" style="1" customWidth="1"/>
    <col min="10706" max="10706" width="32.42578125" style="1" customWidth="1"/>
    <col min="10707" max="10707" width="9.85546875" style="1" customWidth="1"/>
    <col min="10708" max="10708" width="10.140625" style="1" customWidth="1"/>
    <col min="10709" max="10709" width="12.28515625" style="1" customWidth="1"/>
    <col min="10710" max="10710" width="15.42578125" style="1" customWidth="1"/>
    <col min="10711" max="10711" width="11.85546875" style="1" customWidth="1"/>
    <col min="10712" max="10712" width="13.28515625" style="1" customWidth="1"/>
    <col min="10713" max="10713" width="15.28515625" style="1" customWidth="1"/>
    <col min="10714" max="10714" width="11.85546875" style="1" customWidth="1"/>
    <col min="10715" max="10715" width="6.140625" style="1" customWidth="1"/>
    <col min="10716" max="10716" width="11.85546875" style="1" customWidth="1"/>
    <col min="10717" max="10717" width="9.42578125" style="1" customWidth="1"/>
    <col min="10718" max="10718" width="14.7109375" style="1" customWidth="1"/>
    <col min="10719" max="10719" width="11.5703125" style="1" customWidth="1"/>
    <col min="10720" max="10720" width="0.42578125" style="1" customWidth="1"/>
    <col min="10721" max="10721" width="10.5703125" style="1" bestFit="1" customWidth="1"/>
    <col min="10722" max="10722" width="12.28515625" style="1" customWidth="1"/>
    <col min="10723" max="10723" width="12.5703125" style="1" customWidth="1"/>
    <col min="10724" max="10724" width="10.5703125" style="1" customWidth="1"/>
    <col min="10725" max="10725" width="10.140625" style="1" customWidth="1"/>
    <col min="10726" max="10726" width="8.42578125" style="1" customWidth="1"/>
    <col min="10727" max="10727" width="18.85546875" style="1" customWidth="1"/>
    <col min="10728" max="10728" width="10.28515625" style="1" customWidth="1"/>
    <col min="10729" max="10729" width="11.42578125" style="1" customWidth="1"/>
    <col min="10730" max="10730" width="12.140625" style="1" customWidth="1"/>
    <col min="10731" max="10731" width="10.5703125" style="1" customWidth="1"/>
    <col min="10732" max="10732" width="12.42578125" style="1" customWidth="1"/>
    <col min="10733" max="10733" width="15.140625" style="1" customWidth="1"/>
    <col min="10734" max="10734" width="13.5703125" style="1" customWidth="1"/>
    <col min="10735" max="10735" width="13.140625" style="1" customWidth="1"/>
    <col min="10736" max="10736" width="15.7109375" style="1" customWidth="1"/>
    <col min="10737" max="10737" width="37.5703125" style="1" customWidth="1"/>
    <col min="10738" max="10959" width="11.42578125" style="1"/>
    <col min="10960" max="10960" width="10.5703125" style="1" customWidth="1"/>
    <col min="10961" max="10961" width="4.85546875" style="1" customWidth="1"/>
    <col min="10962" max="10962" width="32.42578125" style="1" customWidth="1"/>
    <col min="10963" max="10963" width="9.85546875" style="1" customWidth="1"/>
    <col min="10964" max="10964" width="10.140625" style="1" customWidth="1"/>
    <col min="10965" max="10965" width="12.28515625" style="1" customWidth="1"/>
    <col min="10966" max="10966" width="15.42578125" style="1" customWidth="1"/>
    <col min="10967" max="10967" width="11.85546875" style="1" customWidth="1"/>
    <col min="10968" max="10968" width="13.28515625" style="1" customWidth="1"/>
    <col min="10969" max="10969" width="15.28515625" style="1" customWidth="1"/>
    <col min="10970" max="10970" width="11.85546875" style="1" customWidth="1"/>
    <col min="10971" max="10971" width="6.140625" style="1" customWidth="1"/>
    <col min="10972" max="10972" width="11.85546875" style="1" customWidth="1"/>
    <col min="10973" max="10973" width="9.42578125" style="1" customWidth="1"/>
    <col min="10974" max="10974" width="14.7109375" style="1" customWidth="1"/>
    <col min="10975" max="10975" width="11.5703125" style="1" customWidth="1"/>
    <col min="10976" max="10976" width="0.42578125" style="1" customWidth="1"/>
    <col min="10977" max="10977" width="10.5703125" style="1" bestFit="1" customWidth="1"/>
    <col min="10978" max="10978" width="12.28515625" style="1" customWidth="1"/>
    <col min="10979" max="10979" width="12.5703125" style="1" customWidth="1"/>
    <col min="10980" max="10980" width="10.5703125" style="1" customWidth="1"/>
    <col min="10981" max="10981" width="10.140625" style="1" customWidth="1"/>
    <col min="10982" max="10982" width="8.42578125" style="1" customWidth="1"/>
    <col min="10983" max="10983" width="18.85546875" style="1" customWidth="1"/>
    <col min="10984" max="10984" width="10.28515625" style="1" customWidth="1"/>
    <col min="10985" max="10985" width="11.42578125" style="1" customWidth="1"/>
    <col min="10986" max="10986" width="12.140625" style="1" customWidth="1"/>
    <col min="10987" max="10987" width="10.5703125" style="1" customWidth="1"/>
    <col min="10988" max="10988" width="12.42578125" style="1" customWidth="1"/>
    <col min="10989" max="10989" width="15.140625" style="1" customWidth="1"/>
    <col min="10990" max="10990" width="13.5703125" style="1" customWidth="1"/>
    <col min="10991" max="10991" width="13.140625" style="1" customWidth="1"/>
    <col min="10992" max="10992" width="15.7109375" style="1" customWidth="1"/>
    <col min="10993" max="10993" width="37.5703125" style="1" customWidth="1"/>
    <col min="10994" max="11215" width="11.42578125" style="1"/>
    <col min="11216" max="11216" width="10.5703125" style="1" customWidth="1"/>
    <col min="11217" max="11217" width="4.85546875" style="1" customWidth="1"/>
    <col min="11218" max="11218" width="32.42578125" style="1" customWidth="1"/>
    <col min="11219" max="11219" width="9.85546875" style="1" customWidth="1"/>
    <col min="11220" max="11220" width="10.140625" style="1" customWidth="1"/>
    <col min="11221" max="11221" width="12.28515625" style="1" customWidth="1"/>
    <col min="11222" max="11222" width="15.42578125" style="1" customWidth="1"/>
    <col min="11223" max="11223" width="11.85546875" style="1" customWidth="1"/>
    <col min="11224" max="11224" width="13.28515625" style="1" customWidth="1"/>
    <col min="11225" max="11225" width="15.28515625" style="1" customWidth="1"/>
    <col min="11226" max="11226" width="11.85546875" style="1" customWidth="1"/>
    <col min="11227" max="11227" width="6.140625" style="1" customWidth="1"/>
    <col min="11228" max="11228" width="11.85546875" style="1" customWidth="1"/>
    <col min="11229" max="11229" width="9.42578125" style="1" customWidth="1"/>
    <col min="11230" max="11230" width="14.7109375" style="1" customWidth="1"/>
    <col min="11231" max="11231" width="11.5703125" style="1" customWidth="1"/>
    <col min="11232" max="11232" width="0.42578125" style="1" customWidth="1"/>
    <col min="11233" max="11233" width="10.5703125" style="1" bestFit="1" customWidth="1"/>
    <col min="11234" max="11234" width="12.28515625" style="1" customWidth="1"/>
    <col min="11235" max="11235" width="12.5703125" style="1" customWidth="1"/>
    <col min="11236" max="11236" width="10.5703125" style="1" customWidth="1"/>
    <col min="11237" max="11237" width="10.140625" style="1" customWidth="1"/>
    <col min="11238" max="11238" width="8.42578125" style="1" customWidth="1"/>
    <col min="11239" max="11239" width="18.85546875" style="1" customWidth="1"/>
    <col min="11240" max="11240" width="10.28515625" style="1" customWidth="1"/>
    <col min="11241" max="11241" width="11.42578125" style="1" customWidth="1"/>
    <col min="11242" max="11242" width="12.140625" style="1" customWidth="1"/>
    <col min="11243" max="11243" width="10.5703125" style="1" customWidth="1"/>
    <col min="11244" max="11244" width="12.42578125" style="1" customWidth="1"/>
    <col min="11245" max="11245" width="15.140625" style="1" customWidth="1"/>
    <col min="11246" max="11246" width="13.5703125" style="1" customWidth="1"/>
    <col min="11247" max="11247" width="13.140625" style="1" customWidth="1"/>
    <col min="11248" max="11248" width="15.7109375" style="1" customWidth="1"/>
    <col min="11249" max="11249" width="37.5703125" style="1" customWidth="1"/>
    <col min="11250" max="11471" width="11.42578125" style="1"/>
    <col min="11472" max="11472" width="10.5703125" style="1" customWidth="1"/>
    <col min="11473" max="11473" width="4.85546875" style="1" customWidth="1"/>
    <col min="11474" max="11474" width="32.42578125" style="1" customWidth="1"/>
    <col min="11475" max="11475" width="9.85546875" style="1" customWidth="1"/>
    <col min="11476" max="11476" width="10.140625" style="1" customWidth="1"/>
    <col min="11477" max="11477" width="12.28515625" style="1" customWidth="1"/>
    <col min="11478" max="11478" width="15.42578125" style="1" customWidth="1"/>
    <col min="11479" max="11479" width="11.85546875" style="1" customWidth="1"/>
    <col min="11480" max="11480" width="13.28515625" style="1" customWidth="1"/>
    <col min="11481" max="11481" width="15.28515625" style="1" customWidth="1"/>
    <col min="11482" max="11482" width="11.85546875" style="1" customWidth="1"/>
    <col min="11483" max="11483" width="6.140625" style="1" customWidth="1"/>
    <col min="11484" max="11484" width="11.85546875" style="1" customWidth="1"/>
    <col min="11485" max="11485" width="9.42578125" style="1" customWidth="1"/>
    <col min="11486" max="11486" width="14.7109375" style="1" customWidth="1"/>
    <col min="11487" max="11487" width="11.5703125" style="1" customWidth="1"/>
    <col min="11488" max="11488" width="0.42578125" style="1" customWidth="1"/>
    <col min="11489" max="11489" width="10.5703125" style="1" bestFit="1" customWidth="1"/>
    <col min="11490" max="11490" width="12.28515625" style="1" customWidth="1"/>
    <col min="11491" max="11491" width="12.5703125" style="1" customWidth="1"/>
    <col min="11492" max="11492" width="10.5703125" style="1" customWidth="1"/>
    <col min="11493" max="11493" width="10.140625" style="1" customWidth="1"/>
    <col min="11494" max="11494" width="8.42578125" style="1" customWidth="1"/>
    <col min="11495" max="11495" width="18.85546875" style="1" customWidth="1"/>
    <col min="11496" max="11496" width="10.28515625" style="1" customWidth="1"/>
    <col min="11497" max="11497" width="11.42578125" style="1" customWidth="1"/>
    <col min="11498" max="11498" width="12.140625" style="1" customWidth="1"/>
    <col min="11499" max="11499" width="10.5703125" style="1" customWidth="1"/>
    <col min="11500" max="11500" width="12.42578125" style="1" customWidth="1"/>
    <col min="11501" max="11501" width="15.140625" style="1" customWidth="1"/>
    <col min="11502" max="11502" width="13.5703125" style="1" customWidth="1"/>
    <col min="11503" max="11503" width="13.140625" style="1" customWidth="1"/>
    <col min="11504" max="11504" width="15.7109375" style="1" customWidth="1"/>
    <col min="11505" max="11505" width="37.5703125" style="1" customWidth="1"/>
    <col min="11506" max="11727" width="11.42578125" style="1"/>
    <col min="11728" max="11728" width="10.5703125" style="1" customWidth="1"/>
    <col min="11729" max="11729" width="4.85546875" style="1" customWidth="1"/>
    <col min="11730" max="11730" width="32.42578125" style="1" customWidth="1"/>
    <col min="11731" max="11731" width="9.85546875" style="1" customWidth="1"/>
    <col min="11732" max="11732" width="10.140625" style="1" customWidth="1"/>
    <col min="11733" max="11733" width="12.28515625" style="1" customWidth="1"/>
    <col min="11734" max="11734" width="15.42578125" style="1" customWidth="1"/>
    <col min="11735" max="11735" width="11.85546875" style="1" customWidth="1"/>
    <col min="11736" max="11736" width="13.28515625" style="1" customWidth="1"/>
    <col min="11737" max="11737" width="15.28515625" style="1" customWidth="1"/>
    <col min="11738" max="11738" width="11.85546875" style="1" customWidth="1"/>
    <col min="11739" max="11739" width="6.140625" style="1" customWidth="1"/>
    <col min="11740" max="11740" width="11.85546875" style="1" customWidth="1"/>
    <col min="11741" max="11741" width="9.42578125" style="1" customWidth="1"/>
    <col min="11742" max="11742" width="14.7109375" style="1" customWidth="1"/>
    <col min="11743" max="11743" width="11.5703125" style="1" customWidth="1"/>
    <col min="11744" max="11744" width="0.42578125" style="1" customWidth="1"/>
    <col min="11745" max="11745" width="10.5703125" style="1" bestFit="1" customWidth="1"/>
    <col min="11746" max="11746" width="12.28515625" style="1" customWidth="1"/>
    <col min="11747" max="11747" width="12.5703125" style="1" customWidth="1"/>
    <col min="11748" max="11748" width="10.5703125" style="1" customWidth="1"/>
    <col min="11749" max="11749" width="10.140625" style="1" customWidth="1"/>
    <col min="11750" max="11750" width="8.42578125" style="1" customWidth="1"/>
    <col min="11751" max="11751" width="18.85546875" style="1" customWidth="1"/>
    <col min="11752" max="11752" width="10.28515625" style="1" customWidth="1"/>
    <col min="11753" max="11753" width="11.42578125" style="1" customWidth="1"/>
    <col min="11754" max="11754" width="12.140625" style="1" customWidth="1"/>
    <col min="11755" max="11755" width="10.5703125" style="1" customWidth="1"/>
    <col min="11756" max="11756" width="12.42578125" style="1" customWidth="1"/>
    <col min="11757" max="11757" width="15.140625" style="1" customWidth="1"/>
    <col min="11758" max="11758" width="13.5703125" style="1" customWidth="1"/>
    <col min="11759" max="11759" width="13.140625" style="1" customWidth="1"/>
    <col min="11760" max="11760" width="15.7109375" style="1" customWidth="1"/>
    <col min="11761" max="11761" width="37.5703125" style="1" customWidth="1"/>
    <col min="11762" max="11983" width="11.42578125" style="1"/>
    <col min="11984" max="11984" width="10.5703125" style="1" customWidth="1"/>
    <col min="11985" max="11985" width="4.85546875" style="1" customWidth="1"/>
    <col min="11986" max="11986" width="32.42578125" style="1" customWidth="1"/>
    <col min="11987" max="11987" width="9.85546875" style="1" customWidth="1"/>
    <col min="11988" max="11988" width="10.140625" style="1" customWidth="1"/>
    <col min="11989" max="11989" width="12.28515625" style="1" customWidth="1"/>
    <col min="11990" max="11990" width="15.42578125" style="1" customWidth="1"/>
    <col min="11991" max="11991" width="11.85546875" style="1" customWidth="1"/>
    <col min="11992" max="11992" width="13.28515625" style="1" customWidth="1"/>
    <col min="11993" max="11993" width="15.28515625" style="1" customWidth="1"/>
    <col min="11994" max="11994" width="11.85546875" style="1" customWidth="1"/>
    <col min="11995" max="11995" width="6.140625" style="1" customWidth="1"/>
    <col min="11996" max="11996" width="11.85546875" style="1" customWidth="1"/>
    <col min="11997" max="11997" width="9.42578125" style="1" customWidth="1"/>
    <col min="11998" max="11998" width="14.7109375" style="1" customWidth="1"/>
    <col min="11999" max="11999" width="11.5703125" style="1" customWidth="1"/>
    <col min="12000" max="12000" width="0.42578125" style="1" customWidth="1"/>
    <col min="12001" max="12001" width="10.5703125" style="1" bestFit="1" customWidth="1"/>
    <col min="12002" max="12002" width="12.28515625" style="1" customWidth="1"/>
    <col min="12003" max="12003" width="12.5703125" style="1" customWidth="1"/>
    <col min="12004" max="12004" width="10.5703125" style="1" customWidth="1"/>
    <col min="12005" max="12005" width="10.140625" style="1" customWidth="1"/>
    <col min="12006" max="12006" width="8.42578125" style="1" customWidth="1"/>
    <col min="12007" max="12007" width="18.85546875" style="1" customWidth="1"/>
    <col min="12008" max="12008" width="10.28515625" style="1" customWidth="1"/>
    <col min="12009" max="12009" width="11.42578125" style="1" customWidth="1"/>
    <col min="12010" max="12010" width="12.140625" style="1" customWidth="1"/>
    <col min="12011" max="12011" width="10.5703125" style="1" customWidth="1"/>
    <col min="12012" max="12012" width="12.42578125" style="1" customWidth="1"/>
    <col min="12013" max="12013" width="15.140625" style="1" customWidth="1"/>
    <col min="12014" max="12014" width="13.5703125" style="1" customWidth="1"/>
    <col min="12015" max="12015" width="13.140625" style="1" customWidth="1"/>
    <col min="12016" max="12016" width="15.7109375" style="1" customWidth="1"/>
    <col min="12017" max="12017" width="37.5703125" style="1" customWidth="1"/>
    <col min="12018" max="12239" width="11.42578125" style="1"/>
    <col min="12240" max="12240" width="10.5703125" style="1" customWidth="1"/>
    <col min="12241" max="12241" width="4.85546875" style="1" customWidth="1"/>
    <col min="12242" max="12242" width="32.42578125" style="1" customWidth="1"/>
    <col min="12243" max="12243" width="9.85546875" style="1" customWidth="1"/>
    <col min="12244" max="12244" width="10.140625" style="1" customWidth="1"/>
    <col min="12245" max="12245" width="12.28515625" style="1" customWidth="1"/>
    <col min="12246" max="12246" width="15.42578125" style="1" customWidth="1"/>
    <col min="12247" max="12247" width="11.85546875" style="1" customWidth="1"/>
    <col min="12248" max="12248" width="13.28515625" style="1" customWidth="1"/>
    <col min="12249" max="12249" width="15.28515625" style="1" customWidth="1"/>
    <col min="12250" max="12250" width="11.85546875" style="1" customWidth="1"/>
    <col min="12251" max="12251" width="6.140625" style="1" customWidth="1"/>
    <col min="12252" max="12252" width="11.85546875" style="1" customWidth="1"/>
    <col min="12253" max="12253" width="9.42578125" style="1" customWidth="1"/>
    <col min="12254" max="12254" width="14.7109375" style="1" customWidth="1"/>
    <col min="12255" max="12255" width="11.5703125" style="1" customWidth="1"/>
    <col min="12256" max="12256" width="0.42578125" style="1" customWidth="1"/>
    <col min="12257" max="12257" width="10.5703125" style="1" bestFit="1" customWidth="1"/>
    <col min="12258" max="12258" width="12.28515625" style="1" customWidth="1"/>
    <col min="12259" max="12259" width="12.5703125" style="1" customWidth="1"/>
    <col min="12260" max="12260" width="10.5703125" style="1" customWidth="1"/>
    <col min="12261" max="12261" width="10.140625" style="1" customWidth="1"/>
    <col min="12262" max="12262" width="8.42578125" style="1" customWidth="1"/>
    <col min="12263" max="12263" width="18.85546875" style="1" customWidth="1"/>
    <col min="12264" max="12264" width="10.28515625" style="1" customWidth="1"/>
    <col min="12265" max="12265" width="11.42578125" style="1" customWidth="1"/>
    <col min="12266" max="12266" width="12.140625" style="1" customWidth="1"/>
    <col min="12267" max="12267" width="10.5703125" style="1" customWidth="1"/>
    <col min="12268" max="12268" width="12.42578125" style="1" customWidth="1"/>
    <col min="12269" max="12269" width="15.140625" style="1" customWidth="1"/>
    <col min="12270" max="12270" width="13.5703125" style="1" customWidth="1"/>
    <col min="12271" max="12271" width="13.140625" style="1" customWidth="1"/>
    <col min="12272" max="12272" width="15.7109375" style="1" customWidth="1"/>
    <col min="12273" max="12273" width="37.5703125" style="1" customWidth="1"/>
    <col min="12274" max="12495" width="11.42578125" style="1"/>
    <col min="12496" max="12496" width="10.5703125" style="1" customWidth="1"/>
    <col min="12497" max="12497" width="4.85546875" style="1" customWidth="1"/>
    <col min="12498" max="12498" width="32.42578125" style="1" customWidth="1"/>
    <col min="12499" max="12499" width="9.85546875" style="1" customWidth="1"/>
    <col min="12500" max="12500" width="10.140625" style="1" customWidth="1"/>
    <col min="12501" max="12501" width="12.28515625" style="1" customWidth="1"/>
    <col min="12502" max="12502" width="15.42578125" style="1" customWidth="1"/>
    <col min="12503" max="12503" width="11.85546875" style="1" customWidth="1"/>
    <col min="12504" max="12504" width="13.28515625" style="1" customWidth="1"/>
    <col min="12505" max="12505" width="15.28515625" style="1" customWidth="1"/>
    <col min="12506" max="12506" width="11.85546875" style="1" customWidth="1"/>
    <col min="12507" max="12507" width="6.140625" style="1" customWidth="1"/>
    <col min="12508" max="12508" width="11.85546875" style="1" customWidth="1"/>
    <col min="12509" max="12509" width="9.42578125" style="1" customWidth="1"/>
    <col min="12510" max="12510" width="14.7109375" style="1" customWidth="1"/>
    <col min="12511" max="12511" width="11.5703125" style="1" customWidth="1"/>
    <col min="12512" max="12512" width="0.42578125" style="1" customWidth="1"/>
    <col min="12513" max="12513" width="10.5703125" style="1" bestFit="1" customWidth="1"/>
    <col min="12514" max="12514" width="12.28515625" style="1" customWidth="1"/>
    <col min="12515" max="12515" width="12.5703125" style="1" customWidth="1"/>
    <col min="12516" max="12516" width="10.5703125" style="1" customWidth="1"/>
    <col min="12517" max="12517" width="10.140625" style="1" customWidth="1"/>
    <col min="12518" max="12518" width="8.42578125" style="1" customWidth="1"/>
    <col min="12519" max="12519" width="18.85546875" style="1" customWidth="1"/>
    <col min="12520" max="12520" width="10.28515625" style="1" customWidth="1"/>
    <col min="12521" max="12521" width="11.42578125" style="1" customWidth="1"/>
    <col min="12522" max="12522" width="12.140625" style="1" customWidth="1"/>
    <col min="12523" max="12523" width="10.5703125" style="1" customWidth="1"/>
    <col min="12524" max="12524" width="12.42578125" style="1" customWidth="1"/>
    <col min="12525" max="12525" width="15.140625" style="1" customWidth="1"/>
    <col min="12526" max="12526" width="13.5703125" style="1" customWidth="1"/>
    <col min="12527" max="12527" width="13.140625" style="1" customWidth="1"/>
    <col min="12528" max="12528" width="15.7109375" style="1" customWidth="1"/>
    <col min="12529" max="12529" width="37.5703125" style="1" customWidth="1"/>
    <col min="12530" max="12751" width="11.42578125" style="1"/>
    <col min="12752" max="12752" width="10.5703125" style="1" customWidth="1"/>
    <col min="12753" max="12753" width="4.85546875" style="1" customWidth="1"/>
    <col min="12754" max="12754" width="32.42578125" style="1" customWidth="1"/>
    <col min="12755" max="12755" width="9.85546875" style="1" customWidth="1"/>
    <col min="12756" max="12756" width="10.140625" style="1" customWidth="1"/>
    <col min="12757" max="12757" width="12.28515625" style="1" customWidth="1"/>
    <col min="12758" max="12758" width="15.42578125" style="1" customWidth="1"/>
    <col min="12759" max="12759" width="11.85546875" style="1" customWidth="1"/>
    <col min="12760" max="12760" width="13.28515625" style="1" customWidth="1"/>
    <col min="12761" max="12761" width="15.28515625" style="1" customWidth="1"/>
    <col min="12762" max="12762" width="11.85546875" style="1" customWidth="1"/>
    <col min="12763" max="12763" width="6.140625" style="1" customWidth="1"/>
    <col min="12764" max="12764" width="11.85546875" style="1" customWidth="1"/>
    <col min="12765" max="12765" width="9.42578125" style="1" customWidth="1"/>
    <col min="12766" max="12766" width="14.7109375" style="1" customWidth="1"/>
    <col min="12767" max="12767" width="11.5703125" style="1" customWidth="1"/>
    <col min="12768" max="12768" width="0.42578125" style="1" customWidth="1"/>
    <col min="12769" max="12769" width="10.5703125" style="1" bestFit="1" customWidth="1"/>
    <col min="12770" max="12770" width="12.28515625" style="1" customWidth="1"/>
    <col min="12771" max="12771" width="12.5703125" style="1" customWidth="1"/>
    <col min="12772" max="12772" width="10.5703125" style="1" customWidth="1"/>
    <col min="12773" max="12773" width="10.140625" style="1" customWidth="1"/>
    <col min="12774" max="12774" width="8.42578125" style="1" customWidth="1"/>
    <col min="12775" max="12775" width="18.85546875" style="1" customWidth="1"/>
    <col min="12776" max="12776" width="10.28515625" style="1" customWidth="1"/>
    <col min="12777" max="12777" width="11.42578125" style="1" customWidth="1"/>
    <col min="12778" max="12778" width="12.140625" style="1" customWidth="1"/>
    <col min="12779" max="12779" width="10.5703125" style="1" customWidth="1"/>
    <col min="12780" max="12780" width="12.42578125" style="1" customWidth="1"/>
    <col min="12781" max="12781" width="15.140625" style="1" customWidth="1"/>
    <col min="12782" max="12782" width="13.5703125" style="1" customWidth="1"/>
    <col min="12783" max="12783" width="13.140625" style="1" customWidth="1"/>
    <col min="12784" max="12784" width="15.7109375" style="1" customWidth="1"/>
    <col min="12785" max="12785" width="37.5703125" style="1" customWidth="1"/>
    <col min="12786" max="13007" width="11.42578125" style="1"/>
    <col min="13008" max="13008" width="10.5703125" style="1" customWidth="1"/>
    <col min="13009" max="13009" width="4.85546875" style="1" customWidth="1"/>
    <col min="13010" max="13010" width="32.42578125" style="1" customWidth="1"/>
    <col min="13011" max="13011" width="9.85546875" style="1" customWidth="1"/>
    <col min="13012" max="13012" width="10.140625" style="1" customWidth="1"/>
    <col min="13013" max="13013" width="12.28515625" style="1" customWidth="1"/>
    <col min="13014" max="13014" width="15.42578125" style="1" customWidth="1"/>
    <col min="13015" max="13015" width="11.85546875" style="1" customWidth="1"/>
    <col min="13016" max="13016" width="13.28515625" style="1" customWidth="1"/>
    <col min="13017" max="13017" width="15.28515625" style="1" customWidth="1"/>
    <col min="13018" max="13018" width="11.85546875" style="1" customWidth="1"/>
    <col min="13019" max="13019" width="6.140625" style="1" customWidth="1"/>
    <col min="13020" max="13020" width="11.85546875" style="1" customWidth="1"/>
    <col min="13021" max="13021" width="9.42578125" style="1" customWidth="1"/>
    <col min="13022" max="13022" width="14.7109375" style="1" customWidth="1"/>
    <col min="13023" max="13023" width="11.5703125" style="1" customWidth="1"/>
    <col min="13024" max="13024" width="0.42578125" style="1" customWidth="1"/>
    <col min="13025" max="13025" width="10.5703125" style="1" bestFit="1" customWidth="1"/>
    <col min="13026" max="13026" width="12.28515625" style="1" customWidth="1"/>
    <col min="13027" max="13027" width="12.5703125" style="1" customWidth="1"/>
    <col min="13028" max="13028" width="10.5703125" style="1" customWidth="1"/>
    <col min="13029" max="13029" width="10.140625" style="1" customWidth="1"/>
    <col min="13030" max="13030" width="8.42578125" style="1" customWidth="1"/>
    <col min="13031" max="13031" width="18.85546875" style="1" customWidth="1"/>
    <col min="13032" max="13032" width="10.28515625" style="1" customWidth="1"/>
    <col min="13033" max="13033" width="11.42578125" style="1" customWidth="1"/>
    <col min="13034" max="13034" width="12.140625" style="1" customWidth="1"/>
    <col min="13035" max="13035" width="10.5703125" style="1" customWidth="1"/>
    <col min="13036" max="13036" width="12.42578125" style="1" customWidth="1"/>
    <col min="13037" max="13037" width="15.140625" style="1" customWidth="1"/>
    <col min="13038" max="13038" width="13.5703125" style="1" customWidth="1"/>
    <col min="13039" max="13039" width="13.140625" style="1" customWidth="1"/>
    <col min="13040" max="13040" width="15.7109375" style="1" customWidth="1"/>
    <col min="13041" max="13041" width="37.5703125" style="1" customWidth="1"/>
    <col min="13042" max="13263" width="11.42578125" style="1"/>
    <col min="13264" max="13264" width="10.5703125" style="1" customWidth="1"/>
    <col min="13265" max="13265" width="4.85546875" style="1" customWidth="1"/>
    <col min="13266" max="13266" width="32.42578125" style="1" customWidth="1"/>
    <col min="13267" max="13267" width="9.85546875" style="1" customWidth="1"/>
    <col min="13268" max="13268" width="10.140625" style="1" customWidth="1"/>
    <col min="13269" max="13269" width="12.28515625" style="1" customWidth="1"/>
    <col min="13270" max="13270" width="15.42578125" style="1" customWidth="1"/>
    <col min="13271" max="13271" width="11.85546875" style="1" customWidth="1"/>
    <col min="13272" max="13272" width="13.28515625" style="1" customWidth="1"/>
    <col min="13273" max="13273" width="15.28515625" style="1" customWidth="1"/>
    <col min="13274" max="13274" width="11.85546875" style="1" customWidth="1"/>
    <col min="13275" max="13275" width="6.140625" style="1" customWidth="1"/>
    <col min="13276" max="13276" width="11.85546875" style="1" customWidth="1"/>
    <col min="13277" max="13277" width="9.42578125" style="1" customWidth="1"/>
    <col min="13278" max="13278" width="14.7109375" style="1" customWidth="1"/>
    <col min="13279" max="13279" width="11.5703125" style="1" customWidth="1"/>
    <col min="13280" max="13280" width="0.42578125" style="1" customWidth="1"/>
    <col min="13281" max="13281" width="10.5703125" style="1" bestFit="1" customWidth="1"/>
    <col min="13282" max="13282" width="12.28515625" style="1" customWidth="1"/>
    <col min="13283" max="13283" width="12.5703125" style="1" customWidth="1"/>
    <col min="13284" max="13284" width="10.5703125" style="1" customWidth="1"/>
    <col min="13285" max="13285" width="10.140625" style="1" customWidth="1"/>
    <col min="13286" max="13286" width="8.42578125" style="1" customWidth="1"/>
    <col min="13287" max="13287" width="18.85546875" style="1" customWidth="1"/>
    <col min="13288" max="13288" width="10.28515625" style="1" customWidth="1"/>
    <col min="13289" max="13289" width="11.42578125" style="1" customWidth="1"/>
    <col min="13290" max="13290" width="12.140625" style="1" customWidth="1"/>
    <col min="13291" max="13291" width="10.5703125" style="1" customWidth="1"/>
    <col min="13292" max="13292" width="12.42578125" style="1" customWidth="1"/>
    <col min="13293" max="13293" width="15.140625" style="1" customWidth="1"/>
    <col min="13294" max="13294" width="13.5703125" style="1" customWidth="1"/>
    <col min="13295" max="13295" width="13.140625" style="1" customWidth="1"/>
    <col min="13296" max="13296" width="15.7109375" style="1" customWidth="1"/>
    <col min="13297" max="13297" width="37.5703125" style="1" customWidth="1"/>
    <col min="13298" max="13519" width="11.42578125" style="1"/>
    <col min="13520" max="13520" width="10.5703125" style="1" customWidth="1"/>
    <col min="13521" max="13521" width="4.85546875" style="1" customWidth="1"/>
    <col min="13522" max="13522" width="32.42578125" style="1" customWidth="1"/>
    <col min="13523" max="13523" width="9.85546875" style="1" customWidth="1"/>
    <col min="13524" max="13524" width="10.140625" style="1" customWidth="1"/>
    <col min="13525" max="13525" width="12.28515625" style="1" customWidth="1"/>
    <col min="13526" max="13526" width="15.42578125" style="1" customWidth="1"/>
    <col min="13527" max="13527" width="11.85546875" style="1" customWidth="1"/>
    <col min="13528" max="13528" width="13.28515625" style="1" customWidth="1"/>
    <col min="13529" max="13529" width="15.28515625" style="1" customWidth="1"/>
    <col min="13530" max="13530" width="11.85546875" style="1" customWidth="1"/>
    <col min="13531" max="13531" width="6.140625" style="1" customWidth="1"/>
    <col min="13532" max="13532" width="11.85546875" style="1" customWidth="1"/>
    <col min="13533" max="13533" width="9.42578125" style="1" customWidth="1"/>
    <col min="13534" max="13534" width="14.7109375" style="1" customWidth="1"/>
    <col min="13535" max="13535" width="11.5703125" style="1" customWidth="1"/>
    <col min="13536" max="13536" width="0.42578125" style="1" customWidth="1"/>
    <col min="13537" max="13537" width="10.5703125" style="1" bestFit="1" customWidth="1"/>
    <col min="13538" max="13538" width="12.28515625" style="1" customWidth="1"/>
    <col min="13539" max="13539" width="12.5703125" style="1" customWidth="1"/>
    <col min="13540" max="13540" width="10.5703125" style="1" customWidth="1"/>
    <col min="13541" max="13541" width="10.140625" style="1" customWidth="1"/>
    <col min="13542" max="13542" width="8.42578125" style="1" customWidth="1"/>
    <col min="13543" max="13543" width="18.85546875" style="1" customWidth="1"/>
    <col min="13544" max="13544" width="10.28515625" style="1" customWidth="1"/>
    <col min="13545" max="13545" width="11.42578125" style="1" customWidth="1"/>
    <col min="13546" max="13546" width="12.140625" style="1" customWidth="1"/>
    <col min="13547" max="13547" width="10.5703125" style="1" customWidth="1"/>
    <col min="13548" max="13548" width="12.42578125" style="1" customWidth="1"/>
    <col min="13549" max="13549" width="15.140625" style="1" customWidth="1"/>
    <col min="13550" max="13550" width="13.5703125" style="1" customWidth="1"/>
    <col min="13551" max="13551" width="13.140625" style="1" customWidth="1"/>
    <col min="13552" max="13552" width="15.7109375" style="1" customWidth="1"/>
    <col min="13553" max="13553" width="37.5703125" style="1" customWidth="1"/>
    <col min="13554" max="13775" width="11.42578125" style="1"/>
    <col min="13776" max="13776" width="10.5703125" style="1" customWidth="1"/>
    <col min="13777" max="13777" width="4.85546875" style="1" customWidth="1"/>
    <col min="13778" max="13778" width="32.42578125" style="1" customWidth="1"/>
    <col min="13779" max="13779" width="9.85546875" style="1" customWidth="1"/>
    <col min="13780" max="13780" width="10.140625" style="1" customWidth="1"/>
    <col min="13781" max="13781" width="12.28515625" style="1" customWidth="1"/>
    <col min="13782" max="13782" width="15.42578125" style="1" customWidth="1"/>
    <col min="13783" max="13783" width="11.85546875" style="1" customWidth="1"/>
    <col min="13784" max="13784" width="13.28515625" style="1" customWidth="1"/>
    <col min="13785" max="13785" width="15.28515625" style="1" customWidth="1"/>
    <col min="13786" max="13786" width="11.85546875" style="1" customWidth="1"/>
    <col min="13787" max="13787" width="6.140625" style="1" customWidth="1"/>
    <col min="13788" max="13788" width="11.85546875" style="1" customWidth="1"/>
    <col min="13789" max="13789" width="9.42578125" style="1" customWidth="1"/>
    <col min="13790" max="13790" width="14.7109375" style="1" customWidth="1"/>
    <col min="13791" max="13791" width="11.5703125" style="1" customWidth="1"/>
    <col min="13792" max="13792" width="0.42578125" style="1" customWidth="1"/>
    <col min="13793" max="13793" width="10.5703125" style="1" bestFit="1" customWidth="1"/>
    <col min="13794" max="13794" width="12.28515625" style="1" customWidth="1"/>
    <col min="13795" max="13795" width="12.5703125" style="1" customWidth="1"/>
    <col min="13796" max="13796" width="10.5703125" style="1" customWidth="1"/>
    <col min="13797" max="13797" width="10.140625" style="1" customWidth="1"/>
    <col min="13798" max="13798" width="8.42578125" style="1" customWidth="1"/>
    <col min="13799" max="13799" width="18.85546875" style="1" customWidth="1"/>
    <col min="13800" max="13800" width="10.28515625" style="1" customWidth="1"/>
    <col min="13801" max="13801" width="11.42578125" style="1" customWidth="1"/>
    <col min="13802" max="13802" width="12.140625" style="1" customWidth="1"/>
    <col min="13803" max="13803" width="10.5703125" style="1" customWidth="1"/>
    <col min="13804" max="13804" width="12.42578125" style="1" customWidth="1"/>
    <col min="13805" max="13805" width="15.140625" style="1" customWidth="1"/>
    <col min="13806" max="13806" width="13.5703125" style="1" customWidth="1"/>
    <col min="13807" max="13807" width="13.140625" style="1" customWidth="1"/>
    <col min="13808" max="13808" width="15.7109375" style="1" customWidth="1"/>
    <col min="13809" max="13809" width="37.5703125" style="1" customWidth="1"/>
    <col min="13810" max="14031" width="11.42578125" style="1"/>
    <col min="14032" max="14032" width="10.5703125" style="1" customWidth="1"/>
    <col min="14033" max="14033" width="4.85546875" style="1" customWidth="1"/>
    <col min="14034" max="14034" width="32.42578125" style="1" customWidth="1"/>
    <col min="14035" max="14035" width="9.85546875" style="1" customWidth="1"/>
    <col min="14036" max="14036" width="10.140625" style="1" customWidth="1"/>
    <col min="14037" max="14037" width="12.28515625" style="1" customWidth="1"/>
    <col min="14038" max="14038" width="15.42578125" style="1" customWidth="1"/>
    <col min="14039" max="14039" width="11.85546875" style="1" customWidth="1"/>
    <col min="14040" max="14040" width="13.28515625" style="1" customWidth="1"/>
    <col min="14041" max="14041" width="15.28515625" style="1" customWidth="1"/>
    <col min="14042" max="14042" width="11.85546875" style="1" customWidth="1"/>
    <col min="14043" max="14043" width="6.140625" style="1" customWidth="1"/>
    <col min="14044" max="14044" width="11.85546875" style="1" customWidth="1"/>
    <col min="14045" max="14045" width="9.42578125" style="1" customWidth="1"/>
    <col min="14046" max="14046" width="14.7109375" style="1" customWidth="1"/>
    <col min="14047" max="14047" width="11.5703125" style="1" customWidth="1"/>
    <col min="14048" max="14048" width="0.42578125" style="1" customWidth="1"/>
    <col min="14049" max="14049" width="10.5703125" style="1" bestFit="1" customWidth="1"/>
    <col min="14050" max="14050" width="12.28515625" style="1" customWidth="1"/>
    <col min="14051" max="14051" width="12.5703125" style="1" customWidth="1"/>
    <col min="14052" max="14052" width="10.5703125" style="1" customWidth="1"/>
    <col min="14053" max="14053" width="10.140625" style="1" customWidth="1"/>
    <col min="14054" max="14054" width="8.42578125" style="1" customWidth="1"/>
    <col min="14055" max="14055" width="18.85546875" style="1" customWidth="1"/>
    <col min="14056" max="14056" width="10.28515625" style="1" customWidth="1"/>
    <col min="14057" max="14057" width="11.42578125" style="1" customWidth="1"/>
    <col min="14058" max="14058" width="12.140625" style="1" customWidth="1"/>
    <col min="14059" max="14059" width="10.5703125" style="1" customWidth="1"/>
    <col min="14060" max="14060" width="12.42578125" style="1" customWidth="1"/>
    <col min="14061" max="14061" width="15.140625" style="1" customWidth="1"/>
    <col min="14062" max="14062" width="13.5703125" style="1" customWidth="1"/>
    <col min="14063" max="14063" width="13.140625" style="1" customWidth="1"/>
    <col min="14064" max="14064" width="15.7109375" style="1" customWidth="1"/>
    <col min="14065" max="14065" width="37.5703125" style="1" customWidth="1"/>
    <col min="14066" max="14287" width="11.42578125" style="1"/>
    <col min="14288" max="14288" width="10.5703125" style="1" customWidth="1"/>
    <col min="14289" max="14289" width="4.85546875" style="1" customWidth="1"/>
    <col min="14290" max="14290" width="32.42578125" style="1" customWidth="1"/>
    <col min="14291" max="14291" width="9.85546875" style="1" customWidth="1"/>
    <col min="14292" max="14292" width="10.140625" style="1" customWidth="1"/>
    <col min="14293" max="14293" width="12.28515625" style="1" customWidth="1"/>
    <col min="14294" max="14294" width="15.42578125" style="1" customWidth="1"/>
    <col min="14295" max="14295" width="11.85546875" style="1" customWidth="1"/>
    <col min="14296" max="14296" width="13.28515625" style="1" customWidth="1"/>
    <col min="14297" max="14297" width="15.28515625" style="1" customWidth="1"/>
    <col min="14298" max="14298" width="11.85546875" style="1" customWidth="1"/>
    <col min="14299" max="14299" width="6.140625" style="1" customWidth="1"/>
    <col min="14300" max="14300" width="11.85546875" style="1" customWidth="1"/>
    <col min="14301" max="14301" width="9.42578125" style="1" customWidth="1"/>
    <col min="14302" max="14302" width="14.7109375" style="1" customWidth="1"/>
    <col min="14303" max="14303" width="11.5703125" style="1" customWidth="1"/>
    <col min="14304" max="14304" width="0.42578125" style="1" customWidth="1"/>
    <col min="14305" max="14305" width="10.5703125" style="1" bestFit="1" customWidth="1"/>
    <col min="14306" max="14306" width="12.28515625" style="1" customWidth="1"/>
    <col min="14307" max="14307" width="12.5703125" style="1" customWidth="1"/>
    <col min="14308" max="14308" width="10.5703125" style="1" customWidth="1"/>
    <col min="14309" max="14309" width="10.140625" style="1" customWidth="1"/>
    <col min="14310" max="14310" width="8.42578125" style="1" customWidth="1"/>
    <col min="14311" max="14311" width="18.85546875" style="1" customWidth="1"/>
    <col min="14312" max="14312" width="10.28515625" style="1" customWidth="1"/>
    <col min="14313" max="14313" width="11.42578125" style="1" customWidth="1"/>
    <col min="14314" max="14314" width="12.140625" style="1" customWidth="1"/>
    <col min="14315" max="14315" width="10.5703125" style="1" customWidth="1"/>
    <col min="14316" max="14316" width="12.42578125" style="1" customWidth="1"/>
    <col min="14317" max="14317" width="15.140625" style="1" customWidth="1"/>
    <col min="14318" max="14318" width="13.5703125" style="1" customWidth="1"/>
    <col min="14319" max="14319" width="13.140625" style="1" customWidth="1"/>
    <col min="14320" max="14320" width="15.7109375" style="1" customWidth="1"/>
    <col min="14321" max="14321" width="37.5703125" style="1" customWidth="1"/>
    <col min="14322" max="14543" width="11.42578125" style="1"/>
    <col min="14544" max="14544" width="10.5703125" style="1" customWidth="1"/>
    <col min="14545" max="14545" width="4.85546875" style="1" customWidth="1"/>
    <col min="14546" max="14546" width="32.42578125" style="1" customWidth="1"/>
    <col min="14547" max="14547" width="9.85546875" style="1" customWidth="1"/>
    <col min="14548" max="14548" width="10.140625" style="1" customWidth="1"/>
    <col min="14549" max="14549" width="12.28515625" style="1" customWidth="1"/>
    <col min="14550" max="14550" width="15.42578125" style="1" customWidth="1"/>
    <col min="14551" max="14551" width="11.85546875" style="1" customWidth="1"/>
    <col min="14552" max="14552" width="13.28515625" style="1" customWidth="1"/>
    <col min="14553" max="14553" width="15.28515625" style="1" customWidth="1"/>
    <col min="14554" max="14554" width="11.85546875" style="1" customWidth="1"/>
    <col min="14555" max="14555" width="6.140625" style="1" customWidth="1"/>
    <col min="14556" max="14556" width="11.85546875" style="1" customWidth="1"/>
    <col min="14557" max="14557" width="9.42578125" style="1" customWidth="1"/>
    <col min="14558" max="14558" width="14.7109375" style="1" customWidth="1"/>
    <col min="14559" max="14559" width="11.5703125" style="1" customWidth="1"/>
    <col min="14560" max="14560" width="0.42578125" style="1" customWidth="1"/>
    <col min="14561" max="14561" width="10.5703125" style="1" bestFit="1" customWidth="1"/>
    <col min="14562" max="14562" width="12.28515625" style="1" customWidth="1"/>
    <col min="14563" max="14563" width="12.5703125" style="1" customWidth="1"/>
    <col min="14564" max="14564" width="10.5703125" style="1" customWidth="1"/>
    <col min="14565" max="14565" width="10.140625" style="1" customWidth="1"/>
    <col min="14566" max="14566" width="8.42578125" style="1" customWidth="1"/>
    <col min="14567" max="14567" width="18.85546875" style="1" customWidth="1"/>
    <col min="14568" max="14568" width="10.28515625" style="1" customWidth="1"/>
    <col min="14569" max="14569" width="11.42578125" style="1" customWidth="1"/>
    <col min="14570" max="14570" width="12.140625" style="1" customWidth="1"/>
    <col min="14571" max="14571" width="10.5703125" style="1" customWidth="1"/>
    <col min="14572" max="14572" width="12.42578125" style="1" customWidth="1"/>
    <col min="14573" max="14573" width="15.140625" style="1" customWidth="1"/>
    <col min="14574" max="14574" width="13.5703125" style="1" customWidth="1"/>
    <col min="14575" max="14575" width="13.140625" style="1" customWidth="1"/>
    <col min="14576" max="14576" width="15.7109375" style="1" customWidth="1"/>
    <col min="14577" max="14577" width="37.5703125" style="1" customWidth="1"/>
    <col min="14578" max="14799" width="11.42578125" style="1"/>
    <col min="14800" max="14800" width="10.5703125" style="1" customWidth="1"/>
    <col min="14801" max="14801" width="4.85546875" style="1" customWidth="1"/>
    <col min="14802" max="14802" width="32.42578125" style="1" customWidth="1"/>
    <col min="14803" max="14803" width="9.85546875" style="1" customWidth="1"/>
    <col min="14804" max="14804" width="10.140625" style="1" customWidth="1"/>
    <col min="14805" max="14805" width="12.28515625" style="1" customWidth="1"/>
    <col min="14806" max="14806" width="15.42578125" style="1" customWidth="1"/>
    <col min="14807" max="14807" width="11.85546875" style="1" customWidth="1"/>
    <col min="14808" max="14808" width="13.28515625" style="1" customWidth="1"/>
    <col min="14809" max="14809" width="15.28515625" style="1" customWidth="1"/>
    <col min="14810" max="14810" width="11.85546875" style="1" customWidth="1"/>
    <col min="14811" max="14811" width="6.140625" style="1" customWidth="1"/>
    <col min="14812" max="14812" width="11.85546875" style="1" customWidth="1"/>
    <col min="14813" max="14813" width="9.42578125" style="1" customWidth="1"/>
    <col min="14814" max="14814" width="14.7109375" style="1" customWidth="1"/>
    <col min="14815" max="14815" width="11.5703125" style="1" customWidth="1"/>
    <col min="14816" max="14816" width="0.42578125" style="1" customWidth="1"/>
    <col min="14817" max="14817" width="10.5703125" style="1" bestFit="1" customWidth="1"/>
    <col min="14818" max="14818" width="12.28515625" style="1" customWidth="1"/>
    <col min="14819" max="14819" width="12.5703125" style="1" customWidth="1"/>
    <col min="14820" max="14820" width="10.5703125" style="1" customWidth="1"/>
    <col min="14821" max="14821" width="10.140625" style="1" customWidth="1"/>
    <col min="14822" max="14822" width="8.42578125" style="1" customWidth="1"/>
    <col min="14823" max="14823" width="18.85546875" style="1" customWidth="1"/>
    <col min="14824" max="14824" width="10.28515625" style="1" customWidth="1"/>
    <col min="14825" max="14825" width="11.42578125" style="1" customWidth="1"/>
    <col min="14826" max="14826" width="12.140625" style="1" customWidth="1"/>
    <col min="14827" max="14827" width="10.5703125" style="1" customWidth="1"/>
    <col min="14828" max="14828" width="12.42578125" style="1" customWidth="1"/>
    <col min="14829" max="14829" width="15.140625" style="1" customWidth="1"/>
    <col min="14830" max="14830" width="13.5703125" style="1" customWidth="1"/>
    <col min="14831" max="14831" width="13.140625" style="1" customWidth="1"/>
    <col min="14832" max="14832" width="15.7109375" style="1" customWidth="1"/>
    <col min="14833" max="14833" width="37.5703125" style="1" customWidth="1"/>
    <col min="14834" max="15055" width="11.42578125" style="1"/>
    <col min="15056" max="15056" width="10.5703125" style="1" customWidth="1"/>
    <col min="15057" max="15057" width="4.85546875" style="1" customWidth="1"/>
    <col min="15058" max="15058" width="32.42578125" style="1" customWidth="1"/>
    <col min="15059" max="15059" width="9.85546875" style="1" customWidth="1"/>
    <col min="15060" max="15060" width="10.140625" style="1" customWidth="1"/>
    <col min="15061" max="15061" width="12.28515625" style="1" customWidth="1"/>
    <col min="15062" max="15062" width="15.42578125" style="1" customWidth="1"/>
    <col min="15063" max="15063" width="11.85546875" style="1" customWidth="1"/>
    <col min="15064" max="15064" width="13.28515625" style="1" customWidth="1"/>
    <col min="15065" max="15065" width="15.28515625" style="1" customWidth="1"/>
    <col min="15066" max="15066" width="11.85546875" style="1" customWidth="1"/>
    <col min="15067" max="15067" width="6.140625" style="1" customWidth="1"/>
    <col min="15068" max="15068" width="11.85546875" style="1" customWidth="1"/>
    <col min="15069" max="15069" width="9.42578125" style="1" customWidth="1"/>
    <col min="15070" max="15070" width="14.7109375" style="1" customWidth="1"/>
    <col min="15071" max="15071" width="11.5703125" style="1" customWidth="1"/>
    <col min="15072" max="15072" width="0.42578125" style="1" customWidth="1"/>
    <col min="15073" max="15073" width="10.5703125" style="1" bestFit="1" customWidth="1"/>
    <col min="15074" max="15074" width="12.28515625" style="1" customWidth="1"/>
    <col min="15075" max="15075" width="12.5703125" style="1" customWidth="1"/>
    <col min="15076" max="15076" width="10.5703125" style="1" customWidth="1"/>
    <col min="15077" max="15077" width="10.140625" style="1" customWidth="1"/>
    <col min="15078" max="15078" width="8.42578125" style="1" customWidth="1"/>
    <col min="15079" max="15079" width="18.85546875" style="1" customWidth="1"/>
    <col min="15080" max="15080" width="10.28515625" style="1" customWidth="1"/>
    <col min="15081" max="15081" width="11.42578125" style="1" customWidth="1"/>
    <col min="15082" max="15082" width="12.140625" style="1" customWidth="1"/>
    <col min="15083" max="15083" width="10.5703125" style="1" customWidth="1"/>
    <col min="15084" max="15084" width="12.42578125" style="1" customWidth="1"/>
    <col min="15085" max="15085" width="15.140625" style="1" customWidth="1"/>
    <col min="15086" max="15086" width="13.5703125" style="1" customWidth="1"/>
    <col min="15087" max="15087" width="13.140625" style="1" customWidth="1"/>
    <col min="15088" max="15088" width="15.7109375" style="1" customWidth="1"/>
    <col min="15089" max="15089" width="37.5703125" style="1" customWidth="1"/>
    <col min="15090" max="15311" width="11.42578125" style="1"/>
    <col min="15312" max="15312" width="10.5703125" style="1" customWidth="1"/>
    <col min="15313" max="15313" width="4.85546875" style="1" customWidth="1"/>
    <col min="15314" max="15314" width="32.42578125" style="1" customWidth="1"/>
    <col min="15315" max="15315" width="9.85546875" style="1" customWidth="1"/>
    <col min="15316" max="15316" width="10.140625" style="1" customWidth="1"/>
    <col min="15317" max="15317" width="12.28515625" style="1" customWidth="1"/>
    <col min="15318" max="15318" width="15.42578125" style="1" customWidth="1"/>
    <col min="15319" max="15319" width="11.85546875" style="1" customWidth="1"/>
    <col min="15320" max="15320" width="13.28515625" style="1" customWidth="1"/>
    <col min="15321" max="15321" width="15.28515625" style="1" customWidth="1"/>
    <col min="15322" max="15322" width="11.85546875" style="1" customWidth="1"/>
    <col min="15323" max="15323" width="6.140625" style="1" customWidth="1"/>
    <col min="15324" max="15324" width="11.85546875" style="1" customWidth="1"/>
    <col min="15325" max="15325" width="9.42578125" style="1" customWidth="1"/>
    <col min="15326" max="15326" width="14.7109375" style="1" customWidth="1"/>
    <col min="15327" max="15327" width="11.5703125" style="1" customWidth="1"/>
    <col min="15328" max="15328" width="0.42578125" style="1" customWidth="1"/>
    <col min="15329" max="15329" width="10.5703125" style="1" bestFit="1" customWidth="1"/>
    <col min="15330" max="15330" width="12.28515625" style="1" customWidth="1"/>
    <col min="15331" max="15331" width="12.5703125" style="1" customWidth="1"/>
    <col min="15332" max="15332" width="10.5703125" style="1" customWidth="1"/>
    <col min="15333" max="15333" width="10.140625" style="1" customWidth="1"/>
    <col min="15334" max="15334" width="8.42578125" style="1" customWidth="1"/>
    <col min="15335" max="15335" width="18.85546875" style="1" customWidth="1"/>
    <col min="15336" max="15336" width="10.28515625" style="1" customWidth="1"/>
    <col min="15337" max="15337" width="11.42578125" style="1" customWidth="1"/>
    <col min="15338" max="15338" width="12.140625" style="1" customWidth="1"/>
    <col min="15339" max="15339" width="10.5703125" style="1" customWidth="1"/>
    <col min="15340" max="15340" width="12.42578125" style="1" customWidth="1"/>
    <col min="15341" max="15341" width="15.140625" style="1" customWidth="1"/>
    <col min="15342" max="15342" width="13.5703125" style="1" customWidth="1"/>
    <col min="15343" max="15343" width="13.140625" style="1" customWidth="1"/>
    <col min="15344" max="15344" width="15.7109375" style="1" customWidth="1"/>
    <col min="15345" max="15345" width="37.5703125" style="1" customWidth="1"/>
    <col min="15346" max="15567" width="11.42578125" style="1"/>
    <col min="15568" max="15568" width="10.5703125" style="1" customWidth="1"/>
    <col min="15569" max="15569" width="4.85546875" style="1" customWidth="1"/>
    <col min="15570" max="15570" width="32.42578125" style="1" customWidth="1"/>
    <col min="15571" max="15571" width="9.85546875" style="1" customWidth="1"/>
    <col min="15572" max="15572" width="10.140625" style="1" customWidth="1"/>
    <col min="15573" max="15573" width="12.28515625" style="1" customWidth="1"/>
    <col min="15574" max="15574" width="15.42578125" style="1" customWidth="1"/>
    <col min="15575" max="15575" width="11.85546875" style="1" customWidth="1"/>
    <col min="15576" max="15576" width="13.28515625" style="1" customWidth="1"/>
    <col min="15577" max="15577" width="15.28515625" style="1" customWidth="1"/>
    <col min="15578" max="15578" width="11.85546875" style="1" customWidth="1"/>
    <col min="15579" max="15579" width="6.140625" style="1" customWidth="1"/>
    <col min="15580" max="15580" width="11.85546875" style="1" customWidth="1"/>
    <col min="15581" max="15581" width="9.42578125" style="1" customWidth="1"/>
    <col min="15582" max="15582" width="14.7109375" style="1" customWidth="1"/>
    <col min="15583" max="15583" width="11.5703125" style="1" customWidth="1"/>
    <col min="15584" max="15584" width="0.42578125" style="1" customWidth="1"/>
    <col min="15585" max="15585" width="10.5703125" style="1" bestFit="1" customWidth="1"/>
    <col min="15586" max="15586" width="12.28515625" style="1" customWidth="1"/>
    <col min="15587" max="15587" width="12.5703125" style="1" customWidth="1"/>
    <col min="15588" max="15588" width="10.5703125" style="1" customWidth="1"/>
    <col min="15589" max="15589" width="10.140625" style="1" customWidth="1"/>
    <col min="15590" max="15590" width="8.42578125" style="1" customWidth="1"/>
    <col min="15591" max="15591" width="18.85546875" style="1" customWidth="1"/>
    <col min="15592" max="15592" width="10.28515625" style="1" customWidth="1"/>
    <col min="15593" max="15593" width="11.42578125" style="1" customWidth="1"/>
    <col min="15594" max="15594" width="12.140625" style="1" customWidth="1"/>
    <col min="15595" max="15595" width="10.5703125" style="1" customWidth="1"/>
    <col min="15596" max="15596" width="12.42578125" style="1" customWidth="1"/>
    <col min="15597" max="15597" width="15.140625" style="1" customWidth="1"/>
    <col min="15598" max="15598" width="13.5703125" style="1" customWidth="1"/>
    <col min="15599" max="15599" width="13.140625" style="1" customWidth="1"/>
    <col min="15600" max="15600" width="15.7109375" style="1" customWidth="1"/>
    <col min="15601" max="15601" width="37.5703125" style="1" customWidth="1"/>
    <col min="15602" max="15823" width="11.42578125" style="1"/>
    <col min="15824" max="15824" width="10.5703125" style="1" customWidth="1"/>
    <col min="15825" max="15825" width="4.85546875" style="1" customWidth="1"/>
    <col min="15826" max="15826" width="32.42578125" style="1" customWidth="1"/>
    <col min="15827" max="15827" width="9.85546875" style="1" customWidth="1"/>
    <col min="15828" max="15828" width="10.140625" style="1" customWidth="1"/>
    <col min="15829" max="15829" width="12.28515625" style="1" customWidth="1"/>
    <col min="15830" max="15830" width="15.42578125" style="1" customWidth="1"/>
    <col min="15831" max="15831" width="11.85546875" style="1" customWidth="1"/>
    <col min="15832" max="15832" width="13.28515625" style="1" customWidth="1"/>
    <col min="15833" max="15833" width="15.28515625" style="1" customWidth="1"/>
    <col min="15834" max="15834" width="11.85546875" style="1" customWidth="1"/>
    <col min="15835" max="15835" width="6.140625" style="1" customWidth="1"/>
    <col min="15836" max="15836" width="11.85546875" style="1" customWidth="1"/>
    <col min="15837" max="15837" width="9.42578125" style="1" customWidth="1"/>
    <col min="15838" max="15838" width="14.7109375" style="1" customWidth="1"/>
    <col min="15839" max="15839" width="11.5703125" style="1" customWidth="1"/>
    <col min="15840" max="15840" width="0.42578125" style="1" customWidth="1"/>
    <col min="15841" max="15841" width="10.5703125" style="1" bestFit="1" customWidth="1"/>
    <col min="15842" max="15842" width="12.28515625" style="1" customWidth="1"/>
    <col min="15843" max="15843" width="12.5703125" style="1" customWidth="1"/>
    <col min="15844" max="15844" width="10.5703125" style="1" customWidth="1"/>
    <col min="15845" max="15845" width="10.140625" style="1" customWidth="1"/>
    <col min="15846" max="15846" width="8.42578125" style="1" customWidth="1"/>
    <col min="15847" max="15847" width="18.85546875" style="1" customWidth="1"/>
    <col min="15848" max="15848" width="10.28515625" style="1" customWidth="1"/>
    <col min="15849" max="15849" width="11.42578125" style="1" customWidth="1"/>
    <col min="15850" max="15850" width="12.140625" style="1" customWidth="1"/>
    <col min="15851" max="15851" width="10.5703125" style="1" customWidth="1"/>
    <col min="15852" max="15852" width="12.42578125" style="1" customWidth="1"/>
    <col min="15853" max="15853" width="15.140625" style="1" customWidth="1"/>
    <col min="15854" max="15854" width="13.5703125" style="1" customWidth="1"/>
    <col min="15855" max="15855" width="13.140625" style="1" customWidth="1"/>
    <col min="15856" max="15856" width="15.7109375" style="1" customWidth="1"/>
    <col min="15857" max="15857" width="37.5703125" style="1" customWidth="1"/>
    <col min="15858" max="16079" width="11.42578125" style="1"/>
    <col min="16080" max="16080" width="10.5703125" style="1" customWidth="1"/>
    <col min="16081" max="16081" width="4.85546875" style="1" customWidth="1"/>
    <col min="16082" max="16082" width="32.42578125" style="1" customWidth="1"/>
    <col min="16083" max="16083" width="9.85546875" style="1" customWidth="1"/>
    <col min="16084" max="16084" width="10.140625" style="1" customWidth="1"/>
    <col min="16085" max="16085" width="12.28515625" style="1" customWidth="1"/>
    <col min="16086" max="16086" width="15.42578125" style="1" customWidth="1"/>
    <col min="16087" max="16087" width="11.85546875" style="1" customWidth="1"/>
    <col min="16088" max="16088" width="13.28515625" style="1" customWidth="1"/>
    <col min="16089" max="16089" width="15.28515625" style="1" customWidth="1"/>
    <col min="16090" max="16090" width="11.85546875" style="1" customWidth="1"/>
    <col min="16091" max="16091" width="6.140625" style="1" customWidth="1"/>
    <col min="16092" max="16092" width="11.85546875" style="1" customWidth="1"/>
    <col min="16093" max="16093" width="9.42578125" style="1" customWidth="1"/>
    <col min="16094" max="16094" width="14.7109375" style="1" customWidth="1"/>
    <col min="16095" max="16095" width="11.5703125" style="1" customWidth="1"/>
    <col min="16096" max="16096" width="0.42578125" style="1" customWidth="1"/>
    <col min="16097" max="16097" width="10.5703125" style="1" bestFit="1" customWidth="1"/>
    <col min="16098" max="16098" width="12.28515625" style="1" customWidth="1"/>
    <col min="16099" max="16099" width="12.5703125" style="1" customWidth="1"/>
    <col min="16100" max="16100" width="10.5703125" style="1" customWidth="1"/>
    <col min="16101" max="16101" width="10.140625" style="1" customWidth="1"/>
    <col min="16102" max="16102" width="8.42578125" style="1" customWidth="1"/>
    <col min="16103" max="16103" width="18.85546875" style="1" customWidth="1"/>
    <col min="16104" max="16104" width="10.28515625" style="1" customWidth="1"/>
    <col min="16105" max="16105" width="11.42578125" style="1" customWidth="1"/>
    <col min="16106" max="16106" width="12.140625" style="1" customWidth="1"/>
    <col min="16107" max="16107" width="10.5703125" style="1" customWidth="1"/>
    <col min="16108" max="16108" width="12.42578125" style="1" customWidth="1"/>
    <col min="16109" max="16109" width="15.140625" style="1" customWidth="1"/>
    <col min="16110" max="16110" width="13.5703125" style="1" customWidth="1"/>
    <col min="16111" max="16111" width="13.140625" style="1" customWidth="1"/>
    <col min="16112" max="16112" width="15.7109375" style="1" customWidth="1"/>
    <col min="16113" max="16113" width="37.5703125" style="1" customWidth="1"/>
    <col min="16114" max="16384" width="11.42578125" style="1"/>
  </cols>
  <sheetData>
    <row r="1" spans="1:24" ht="20.100000000000001" customHeight="1" x14ac:dyDescent="0.25">
      <c r="A1" s="69" t="s">
        <v>136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1"/>
    </row>
    <row r="2" spans="1:24" ht="20.100000000000001" customHeight="1" x14ac:dyDescent="0.25">
      <c r="A2" s="72" t="s">
        <v>1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68" t="s">
        <v>2</v>
      </c>
      <c r="P2" s="68"/>
      <c r="Q2" s="68"/>
      <c r="R2" s="68"/>
      <c r="S2" s="68"/>
      <c r="T2" s="68"/>
      <c r="U2" s="68"/>
      <c r="V2" s="68"/>
      <c r="W2" s="68"/>
      <c r="X2" s="17"/>
    </row>
    <row r="3" spans="1:24" ht="30" customHeight="1" thickBot="1" x14ac:dyDescent="0.3">
      <c r="A3" s="20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2" t="s">
        <v>8</v>
      </c>
      <c r="G3" s="22" t="s">
        <v>9</v>
      </c>
      <c r="H3" s="22" t="s">
        <v>10</v>
      </c>
      <c r="I3" s="22" t="s">
        <v>11</v>
      </c>
      <c r="J3" s="22" t="s">
        <v>148</v>
      </c>
      <c r="K3" s="22" t="s">
        <v>144</v>
      </c>
      <c r="L3" s="22" t="s">
        <v>156</v>
      </c>
      <c r="M3" s="22" t="s">
        <v>145</v>
      </c>
      <c r="N3" s="22" t="s">
        <v>12</v>
      </c>
      <c r="O3" s="22" t="s">
        <v>13</v>
      </c>
      <c r="P3" s="22" t="s">
        <v>78</v>
      </c>
      <c r="Q3" s="22" t="s">
        <v>14</v>
      </c>
      <c r="R3" s="22" t="s">
        <v>119</v>
      </c>
      <c r="S3" s="22" t="s">
        <v>15</v>
      </c>
      <c r="T3" s="22" t="s">
        <v>16</v>
      </c>
      <c r="U3" s="22" t="s">
        <v>72</v>
      </c>
      <c r="V3" s="22" t="s">
        <v>17</v>
      </c>
      <c r="W3" s="22" t="s">
        <v>18</v>
      </c>
      <c r="X3" s="23" t="s">
        <v>19</v>
      </c>
    </row>
    <row r="4" spans="1:24" ht="20.100000000000001" customHeight="1" x14ac:dyDescent="0.25">
      <c r="A4" s="26">
        <v>1</v>
      </c>
      <c r="B4" s="27" t="s">
        <v>20</v>
      </c>
      <c r="C4" s="28" t="s">
        <v>146</v>
      </c>
      <c r="D4" s="28" t="s">
        <v>21</v>
      </c>
      <c r="E4" s="29">
        <v>52515567</v>
      </c>
      <c r="F4" s="30">
        <v>5250000</v>
      </c>
      <c r="G4" s="29">
        <v>30</v>
      </c>
      <c r="H4" s="30">
        <f t="shared" ref="H4:H9" si="0">+F4/30*G4</f>
        <v>5250000</v>
      </c>
      <c r="I4" s="30"/>
      <c r="J4" s="30"/>
      <c r="K4" s="30"/>
      <c r="L4" s="30"/>
      <c r="M4" s="30"/>
      <c r="N4" s="30">
        <f t="shared" ref="N4:N33" si="1">SUM(H4:J4)+L4</f>
        <v>5250000</v>
      </c>
      <c r="O4" s="30">
        <f>+H4*4%</f>
        <v>210000</v>
      </c>
      <c r="P4" s="30">
        <f>+H4*5%</f>
        <v>262500</v>
      </c>
      <c r="Q4" s="30"/>
      <c r="R4" s="30"/>
      <c r="S4" s="30">
        <v>32000</v>
      </c>
      <c r="T4" s="30"/>
      <c r="U4" s="30"/>
      <c r="V4" s="30"/>
      <c r="W4" s="30">
        <f t="shared" ref="W4:W50" si="2">SUM(O4:V4)</f>
        <v>504500</v>
      </c>
      <c r="X4" s="31">
        <f t="shared" ref="X4:X9" si="3">+N4-W4</f>
        <v>4745500</v>
      </c>
    </row>
    <row r="5" spans="1:24" ht="20.100000000000001" customHeight="1" x14ac:dyDescent="0.25">
      <c r="A5" s="32">
        <v>2</v>
      </c>
      <c r="B5" s="33" t="s">
        <v>22</v>
      </c>
      <c r="C5" s="34" t="s">
        <v>146</v>
      </c>
      <c r="D5" s="34" t="s">
        <v>21</v>
      </c>
      <c r="E5" s="35">
        <v>80810931</v>
      </c>
      <c r="F5" s="36">
        <v>4000000</v>
      </c>
      <c r="G5" s="35">
        <v>30</v>
      </c>
      <c r="H5" s="36">
        <f t="shared" si="0"/>
        <v>4000000.0000000005</v>
      </c>
      <c r="I5" s="36"/>
      <c r="J5" s="36">
        <v>800000</v>
      </c>
      <c r="K5" s="36"/>
      <c r="L5" s="36"/>
      <c r="M5" s="36"/>
      <c r="N5" s="36">
        <f t="shared" si="1"/>
        <v>4800000</v>
      </c>
      <c r="O5" s="36">
        <f>+F5*4%</f>
        <v>160000</v>
      </c>
      <c r="P5" s="36">
        <f>+F5*5%</f>
        <v>200000</v>
      </c>
      <c r="Q5" s="36"/>
      <c r="R5" s="36"/>
      <c r="S5" s="36">
        <v>31064</v>
      </c>
      <c r="T5" s="36"/>
      <c r="U5" s="36"/>
      <c r="V5" s="36"/>
      <c r="W5" s="36">
        <f t="shared" si="2"/>
        <v>391064</v>
      </c>
      <c r="X5" s="37">
        <f t="shared" si="3"/>
        <v>4408936</v>
      </c>
    </row>
    <row r="6" spans="1:24" ht="20.100000000000001" customHeight="1" x14ac:dyDescent="0.25">
      <c r="A6" s="32">
        <v>3</v>
      </c>
      <c r="B6" s="33" t="s">
        <v>73</v>
      </c>
      <c r="C6" s="34" t="s">
        <v>146</v>
      </c>
      <c r="D6" s="34" t="s">
        <v>21</v>
      </c>
      <c r="E6" s="35">
        <v>79516585</v>
      </c>
      <c r="F6" s="36">
        <v>5500000</v>
      </c>
      <c r="G6" s="35">
        <v>30</v>
      </c>
      <c r="H6" s="36">
        <f>+F6-L6</f>
        <v>4033333</v>
      </c>
      <c r="I6" s="36"/>
      <c r="J6" s="36"/>
      <c r="K6" s="36"/>
      <c r="L6" s="36">
        <v>1466667</v>
      </c>
      <c r="M6" s="36"/>
      <c r="N6" s="36">
        <f t="shared" si="1"/>
        <v>5500000</v>
      </c>
      <c r="O6" s="36">
        <f>5500000*4%</f>
        <v>220000</v>
      </c>
      <c r="P6" s="36">
        <f>5500000*5%</f>
        <v>275000</v>
      </c>
      <c r="Q6" s="36"/>
      <c r="R6" s="36"/>
      <c r="S6" s="36">
        <v>102000</v>
      </c>
      <c r="T6" s="36"/>
      <c r="U6" s="36"/>
      <c r="V6" s="36"/>
      <c r="W6" s="36">
        <f t="shared" si="2"/>
        <v>597000</v>
      </c>
      <c r="X6" s="37">
        <f t="shared" si="3"/>
        <v>4903000</v>
      </c>
    </row>
    <row r="7" spans="1:24" ht="20.100000000000001" customHeight="1" x14ac:dyDescent="0.25">
      <c r="A7" s="32">
        <v>4</v>
      </c>
      <c r="B7" s="33" t="s">
        <v>23</v>
      </c>
      <c r="C7" s="34" t="s">
        <v>146</v>
      </c>
      <c r="D7" s="34" t="s">
        <v>21</v>
      </c>
      <c r="E7" s="35">
        <v>51720027</v>
      </c>
      <c r="F7" s="36">
        <v>5492319</v>
      </c>
      <c r="G7" s="35">
        <v>30</v>
      </c>
      <c r="H7" s="36">
        <f t="shared" ref="H7" si="4">+F7/30*G7</f>
        <v>5492319</v>
      </c>
      <c r="I7" s="36"/>
      <c r="J7" s="36"/>
      <c r="K7" s="36"/>
      <c r="L7" s="36"/>
      <c r="M7" s="36"/>
      <c r="N7" s="36">
        <f t="shared" si="1"/>
        <v>5492319</v>
      </c>
      <c r="O7" s="36">
        <f>+N7*4%</f>
        <v>219692.76</v>
      </c>
      <c r="P7" s="36">
        <f>+N7*5%</f>
        <v>274615.95</v>
      </c>
      <c r="Q7" s="36"/>
      <c r="R7" s="36"/>
      <c r="S7" s="38">
        <v>98000</v>
      </c>
      <c r="T7" s="36"/>
      <c r="U7" s="36"/>
      <c r="V7" s="36">
        <v>726520</v>
      </c>
      <c r="W7" s="36">
        <f t="shared" si="2"/>
        <v>1318828.71</v>
      </c>
      <c r="X7" s="37">
        <f t="shared" si="3"/>
        <v>4173490.29</v>
      </c>
    </row>
    <row r="8" spans="1:24" ht="20.100000000000001" customHeight="1" x14ac:dyDescent="0.25">
      <c r="A8" s="32">
        <v>5</v>
      </c>
      <c r="B8" s="33" t="s">
        <v>116</v>
      </c>
      <c r="C8" s="34" t="s">
        <v>146</v>
      </c>
      <c r="D8" s="34" t="s">
        <v>21</v>
      </c>
      <c r="E8" s="35">
        <v>51720027</v>
      </c>
      <c r="F8" s="36">
        <v>5000000</v>
      </c>
      <c r="G8" s="35">
        <v>30</v>
      </c>
      <c r="H8" s="36">
        <f t="shared" si="0"/>
        <v>5000000</v>
      </c>
      <c r="I8" s="36"/>
      <c r="J8" s="36"/>
      <c r="K8" s="36"/>
      <c r="L8" s="36"/>
      <c r="M8" s="36"/>
      <c r="N8" s="36">
        <f t="shared" si="1"/>
        <v>5000000</v>
      </c>
      <c r="O8" s="36">
        <f>+N8*4%</f>
        <v>200000</v>
      </c>
      <c r="P8" s="36">
        <f>+N8*5%</f>
        <v>250000</v>
      </c>
      <c r="Q8" s="36"/>
      <c r="R8" s="36"/>
      <c r="S8" s="38">
        <v>15000</v>
      </c>
      <c r="T8" s="36"/>
      <c r="U8" s="36">
        <v>111000</v>
      </c>
      <c r="V8" s="36"/>
      <c r="W8" s="36">
        <f t="shared" si="2"/>
        <v>576000</v>
      </c>
      <c r="X8" s="37">
        <f t="shared" si="3"/>
        <v>4424000</v>
      </c>
    </row>
    <row r="9" spans="1:24" ht="20.100000000000001" customHeight="1" x14ac:dyDescent="0.25">
      <c r="A9" s="32">
        <v>6</v>
      </c>
      <c r="B9" s="33" t="s">
        <v>24</v>
      </c>
      <c r="C9" s="34" t="s">
        <v>146</v>
      </c>
      <c r="D9" s="34" t="s">
        <v>21</v>
      </c>
      <c r="E9" s="35">
        <v>80100078</v>
      </c>
      <c r="F9" s="36">
        <v>5000000</v>
      </c>
      <c r="G9" s="35">
        <v>30</v>
      </c>
      <c r="H9" s="36">
        <f t="shared" si="0"/>
        <v>5000000</v>
      </c>
      <c r="I9" s="36"/>
      <c r="J9" s="36">
        <v>2012670</v>
      </c>
      <c r="K9" s="36"/>
      <c r="L9" s="36"/>
      <c r="M9" s="36"/>
      <c r="N9" s="36">
        <f t="shared" si="1"/>
        <v>7012670</v>
      </c>
      <c r="O9" s="36">
        <f>+H9*4%</f>
        <v>200000</v>
      </c>
      <c r="P9" s="36">
        <f t="shared" ref="P9:P32" si="5">+H9*5%</f>
        <v>250000</v>
      </c>
      <c r="Q9" s="36"/>
      <c r="R9" s="36"/>
      <c r="S9" s="36">
        <v>50000</v>
      </c>
      <c r="T9" s="36">
        <v>700000</v>
      </c>
      <c r="U9" s="36"/>
      <c r="V9" s="36"/>
      <c r="W9" s="36">
        <f t="shared" si="2"/>
        <v>1200000</v>
      </c>
      <c r="X9" s="37">
        <f t="shared" si="3"/>
        <v>5812670</v>
      </c>
    </row>
    <row r="10" spans="1:24" ht="20.100000000000001" customHeight="1" x14ac:dyDescent="0.25">
      <c r="A10" s="32">
        <v>7</v>
      </c>
      <c r="B10" s="33" t="s">
        <v>25</v>
      </c>
      <c r="C10" s="34" t="s">
        <v>146</v>
      </c>
      <c r="D10" s="34" t="s">
        <v>21</v>
      </c>
      <c r="E10" s="35">
        <v>1030525090</v>
      </c>
      <c r="F10" s="36">
        <v>4500000</v>
      </c>
      <c r="G10" s="35">
        <v>24</v>
      </c>
      <c r="H10" s="36">
        <f>F10/30*G10</f>
        <v>3600000</v>
      </c>
      <c r="I10" s="36"/>
      <c r="J10" s="36"/>
      <c r="K10" s="36"/>
      <c r="L10" s="36">
        <v>900000</v>
      </c>
      <c r="M10" s="36"/>
      <c r="N10" s="36">
        <f t="shared" si="1"/>
        <v>4500000</v>
      </c>
      <c r="O10" s="36">
        <f>+N10*4%</f>
        <v>180000</v>
      </c>
      <c r="P10" s="36">
        <f>+N10*5%</f>
        <v>225000</v>
      </c>
      <c r="Q10" s="36"/>
      <c r="R10" s="36"/>
      <c r="S10" s="36">
        <v>2545</v>
      </c>
      <c r="T10" s="36"/>
      <c r="U10" s="36"/>
      <c r="V10" s="36">
        <f>945750+420786</f>
        <v>1366536</v>
      </c>
      <c r="W10" s="36">
        <f t="shared" si="2"/>
        <v>1774081</v>
      </c>
      <c r="X10" s="37">
        <f>N10-W10</f>
        <v>2725919</v>
      </c>
    </row>
    <row r="11" spans="1:24" ht="20.100000000000001" customHeight="1" x14ac:dyDescent="0.25">
      <c r="A11" s="32">
        <v>8</v>
      </c>
      <c r="B11" s="33" t="s">
        <v>91</v>
      </c>
      <c r="C11" s="34" t="s">
        <v>146</v>
      </c>
      <c r="D11" s="34" t="s">
        <v>21</v>
      </c>
      <c r="E11" s="35">
        <v>1030525090</v>
      </c>
      <c r="F11" s="36">
        <v>4500000</v>
      </c>
      <c r="G11" s="35">
        <v>30</v>
      </c>
      <c r="H11" s="36">
        <f>F11/30*G11</f>
        <v>4500000</v>
      </c>
      <c r="I11" s="36"/>
      <c r="J11" s="36"/>
      <c r="K11" s="36"/>
      <c r="L11" s="36"/>
      <c r="M11" s="36"/>
      <c r="N11" s="36">
        <f t="shared" ref="N11" si="6">SUM(H11:J11)+L11</f>
        <v>4500000</v>
      </c>
      <c r="O11" s="36">
        <f>+F11*4%</f>
        <v>180000</v>
      </c>
      <c r="P11" s="36">
        <f>+F11*5%</f>
        <v>225000</v>
      </c>
      <c r="Q11" s="36"/>
      <c r="R11" s="36"/>
      <c r="S11" s="36">
        <v>10000</v>
      </c>
      <c r="T11" s="36"/>
      <c r="U11" s="36"/>
      <c r="V11" s="36"/>
      <c r="W11" s="36">
        <f t="shared" ref="W11" si="7">SUM(O11:V11)</f>
        <v>415000</v>
      </c>
      <c r="X11" s="37">
        <f>N11-W11</f>
        <v>4085000</v>
      </c>
    </row>
    <row r="12" spans="1:24" ht="20.100000000000001" customHeight="1" x14ac:dyDescent="0.25">
      <c r="A12" s="32">
        <v>9</v>
      </c>
      <c r="B12" s="33" t="s">
        <v>26</v>
      </c>
      <c r="C12" s="34" t="s">
        <v>146</v>
      </c>
      <c r="D12" s="34" t="s">
        <v>21</v>
      </c>
      <c r="E12" s="35">
        <v>51638875</v>
      </c>
      <c r="F12" s="36">
        <v>5400000</v>
      </c>
      <c r="G12" s="35">
        <v>30</v>
      </c>
      <c r="H12" s="36">
        <f>F12/30*G12</f>
        <v>5400000</v>
      </c>
      <c r="I12" s="36"/>
      <c r="J12" s="36"/>
      <c r="K12" s="36"/>
      <c r="L12" s="36"/>
      <c r="M12" s="36"/>
      <c r="N12" s="36">
        <f>SUM(H12:J12)+L12</f>
        <v>5400000</v>
      </c>
      <c r="O12" s="36">
        <f>+N12*4%</f>
        <v>216000</v>
      </c>
      <c r="P12" s="36">
        <f>+N12*5%</f>
        <v>270000</v>
      </c>
      <c r="Q12" s="36"/>
      <c r="R12" s="36"/>
      <c r="S12" s="36">
        <v>6500</v>
      </c>
      <c r="T12" s="36"/>
      <c r="U12" s="36"/>
      <c r="V12" s="36"/>
      <c r="W12" s="36">
        <f t="shared" si="2"/>
        <v>492500</v>
      </c>
      <c r="X12" s="37">
        <f t="shared" ref="X12:X18" si="8">+N12-W12</f>
        <v>4907500</v>
      </c>
    </row>
    <row r="13" spans="1:24" ht="20.100000000000001" customHeight="1" x14ac:dyDescent="0.25">
      <c r="A13" s="32">
        <v>10</v>
      </c>
      <c r="B13" s="39" t="s">
        <v>89</v>
      </c>
      <c r="C13" s="34" t="s">
        <v>146</v>
      </c>
      <c r="D13" s="34" t="s">
        <v>21</v>
      </c>
      <c r="E13" s="36">
        <v>80777868</v>
      </c>
      <c r="F13" s="36">
        <v>4500000</v>
      </c>
      <c r="G13" s="35">
        <v>30</v>
      </c>
      <c r="H13" s="36">
        <f t="shared" ref="H13:H18" si="9">+F13/30*G13</f>
        <v>4500000</v>
      </c>
      <c r="I13" s="36"/>
      <c r="J13" s="36"/>
      <c r="K13" s="36"/>
      <c r="L13" s="36"/>
      <c r="M13" s="36"/>
      <c r="N13" s="36">
        <f t="shared" si="1"/>
        <v>4500000</v>
      </c>
      <c r="O13" s="36">
        <v>180000</v>
      </c>
      <c r="P13" s="36">
        <v>225000</v>
      </c>
      <c r="Q13" s="36"/>
      <c r="R13" s="36"/>
      <c r="S13" s="36">
        <v>3000</v>
      </c>
      <c r="T13" s="36"/>
      <c r="U13" s="36"/>
      <c r="V13" s="36"/>
      <c r="W13" s="36">
        <f t="shared" si="2"/>
        <v>408000</v>
      </c>
      <c r="X13" s="37">
        <f t="shared" si="8"/>
        <v>4092000</v>
      </c>
    </row>
    <row r="14" spans="1:24" ht="20.100000000000001" customHeight="1" x14ac:dyDescent="0.25">
      <c r="A14" s="32">
        <v>11</v>
      </c>
      <c r="B14" s="39" t="s">
        <v>88</v>
      </c>
      <c r="C14" s="34" t="s">
        <v>146</v>
      </c>
      <c r="D14" s="34" t="s">
        <v>21</v>
      </c>
      <c r="E14" s="36">
        <v>514908</v>
      </c>
      <c r="F14" s="36">
        <v>4200000</v>
      </c>
      <c r="G14" s="35">
        <v>30</v>
      </c>
      <c r="H14" s="36">
        <f t="shared" si="9"/>
        <v>4200000</v>
      </c>
      <c r="I14" s="36"/>
      <c r="J14" s="36"/>
      <c r="K14" s="36"/>
      <c r="L14" s="36"/>
      <c r="M14" s="36"/>
      <c r="N14" s="36">
        <f t="shared" si="1"/>
        <v>4200000</v>
      </c>
      <c r="O14" s="36">
        <f>+H14*4%</f>
        <v>168000</v>
      </c>
      <c r="P14" s="36">
        <f>+H14*5%</f>
        <v>210000</v>
      </c>
      <c r="Q14" s="36"/>
      <c r="R14" s="36"/>
      <c r="S14" s="36">
        <v>32000</v>
      </c>
      <c r="T14" s="36"/>
      <c r="U14" s="36"/>
      <c r="V14" s="36">
        <v>838529</v>
      </c>
      <c r="W14" s="36">
        <f t="shared" si="2"/>
        <v>1248529</v>
      </c>
      <c r="X14" s="37">
        <f t="shared" si="8"/>
        <v>2951471</v>
      </c>
    </row>
    <row r="15" spans="1:24" ht="20.100000000000001" customHeight="1" x14ac:dyDescent="0.25">
      <c r="A15" s="32">
        <v>12</v>
      </c>
      <c r="B15" s="39" t="s">
        <v>102</v>
      </c>
      <c r="C15" s="34" t="s">
        <v>146</v>
      </c>
      <c r="D15" s="34" t="s">
        <v>21</v>
      </c>
      <c r="E15" s="36">
        <v>1014179857</v>
      </c>
      <c r="F15" s="36">
        <v>4000000</v>
      </c>
      <c r="G15" s="35">
        <v>30</v>
      </c>
      <c r="H15" s="36">
        <f t="shared" si="9"/>
        <v>4000000.0000000005</v>
      </c>
      <c r="I15" s="36"/>
      <c r="J15" s="36"/>
      <c r="K15" s="36"/>
      <c r="L15" s="36"/>
      <c r="M15" s="36"/>
      <c r="N15" s="36">
        <f t="shared" si="1"/>
        <v>4000000.0000000005</v>
      </c>
      <c r="O15" s="36">
        <v>160000</v>
      </c>
      <c r="P15" s="36">
        <v>200000</v>
      </c>
      <c r="Q15" s="36"/>
      <c r="R15" s="36"/>
      <c r="S15" s="36">
        <v>4500</v>
      </c>
      <c r="T15" s="36"/>
      <c r="U15" s="36"/>
      <c r="V15" s="36"/>
      <c r="W15" s="36">
        <f t="shared" si="2"/>
        <v>364500</v>
      </c>
      <c r="X15" s="37">
        <f t="shared" si="8"/>
        <v>3635500.0000000005</v>
      </c>
    </row>
    <row r="16" spans="1:24" ht="20.100000000000001" customHeight="1" x14ac:dyDescent="0.25">
      <c r="A16" s="32">
        <v>13</v>
      </c>
      <c r="B16" s="39" t="s">
        <v>104</v>
      </c>
      <c r="C16" s="34" t="s">
        <v>146</v>
      </c>
      <c r="D16" s="34" t="s">
        <v>21</v>
      </c>
      <c r="E16" s="36">
        <v>63506959</v>
      </c>
      <c r="F16" s="36">
        <v>4500000</v>
      </c>
      <c r="G16" s="35">
        <v>30</v>
      </c>
      <c r="H16" s="36">
        <f t="shared" si="9"/>
        <v>4500000</v>
      </c>
      <c r="I16" s="36"/>
      <c r="J16" s="36"/>
      <c r="K16" s="36"/>
      <c r="L16" s="36"/>
      <c r="M16" s="36"/>
      <c r="N16" s="36">
        <f t="shared" si="1"/>
        <v>4500000</v>
      </c>
      <c r="O16" s="36">
        <f>+H16*4%</f>
        <v>180000</v>
      </c>
      <c r="P16" s="36">
        <f>+H16*5%</f>
        <v>225000</v>
      </c>
      <c r="Q16" s="36"/>
      <c r="R16" s="36"/>
      <c r="S16" s="36">
        <v>72000</v>
      </c>
      <c r="T16" s="36"/>
      <c r="U16" s="36"/>
      <c r="V16" s="36"/>
      <c r="W16" s="36">
        <f t="shared" si="2"/>
        <v>477000</v>
      </c>
      <c r="X16" s="37">
        <f t="shared" si="8"/>
        <v>4023000</v>
      </c>
    </row>
    <row r="17" spans="1:24" ht="20.100000000000001" customHeight="1" x14ac:dyDescent="0.25">
      <c r="A17" s="32">
        <v>14</v>
      </c>
      <c r="B17" s="33" t="s">
        <v>27</v>
      </c>
      <c r="C17" s="34" t="s">
        <v>146</v>
      </c>
      <c r="D17" s="34" t="s">
        <v>21</v>
      </c>
      <c r="E17" s="35">
        <v>410002</v>
      </c>
      <c r="F17" s="36">
        <v>5500000</v>
      </c>
      <c r="G17" s="35">
        <v>30</v>
      </c>
      <c r="H17" s="36">
        <f t="shared" si="9"/>
        <v>5500000</v>
      </c>
      <c r="I17" s="36"/>
      <c r="J17" s="36">
        <v>450000</v>
      </c>
      <c r="K17" s="36"/>
      <c r="L17" s="36"/>
      <c r="M17" s="36"/>
      <c r="N17" s="36">
        <f t="shared" si="1"/>
        <v>5950000</v>
      </c>
      <c r="O17" s="36">
        <f>+H17*4%</f>
        <v>220000</v>
      </c>
      <c r="P17" s="36">
        <f>+H17*5%</f>
        <v>275000</v>
      </c>
      <c r="Q17" s="36"/>
      <c r="R17" s="36"/>
      <c r="S17" s="38">
        <v>150521</v>
      </c>
      <c r="T17" s="36">
        <v>1365000</v>
      </c>
      <c r="U17" s="36"/>
      <c r="V17" s="36"/>
      <c r="W17" s="36">
        <f t="shared" si="2"/>
        <v>2010521</v>
      </c>
      <c r="X17" s="37">
        <f t="shared" si="8"/>
        <v>3939479</v>
      </c>
    </row>
    <row r="18" spans="1:24" ht="20.100000000000001" customHeight="1" x14ac:dyDescent="0.25">
      <c r="A18" s="32">
        <v>15</v>
      </c>
      <c r="B18" s="33" t="s">
        <v>115</v>
      </c>
      <c r="C18" s="34" t="s">
        <v>146</v>
      </c>
      <c r="D18" s="34" t="s">
        <v>21</v>
      </c>
      <c r="E18" s="35">
        <v>410002</v>
      </c>
      <c r="F18" s="36">
        <v>5000000</v>
      </c>
      <c r="G18" s="35">
        <v>30</v>
      </c>
      <c r="H18" s="36">
        <f t="shared" si="9"/>
        <v>5000000</v>
      </c>
      <c r="I18" s="36"/>
      <c r="J18" s="36"/>
      <c r="K18" s="36"/>
      <c r="L18" s="36"/>
      <c r="M18" s="36"/>
      <c r="N18" s="36">
        <f t="shared" si="1"/>
        <v>5000000</v>
      </c>
      <c r="O18" s="36">
        <f>+H18*4%</f>
        <v>200000</v>
      </c>
      <c r="P18" s="36">
        <f>+H18*5%</f>
        <v>250000</v>
      </c>
      <c r="Q18" s="36"/>
      <c r="R18" s="36"/>
      <c r="S18" s="38">
        <v>102000</v>
      </c>
      <c r="T18" s="36"/>
      <c r="U18" s="36"/>
      <c r="V18" s="36"/>
      <c r="W18" s="36">
        <f t="shared" si="2"/>
        <v>552000</v>
      </c>
      <c r="X18" s="37">
        <f t="shared" si="8"/>
        <v>4448000</v>
      </c>
    </row>
    <row r="19" spans="1:24" ht="20.100000000000001" customHeight="1" x14ac:dyDescent="0.25">
      <c r="A19" s="32">
        <v>16</v>
      </c>
      <c r="B19" s="33" t="s">
        <v>28</v>
      </c>
      <c r="C19" s="34" t="s">
        <v>146</v>
      </c>
      <c r="D19" s="34" t="s">
        <v>21</v>
      </c>
      <c r="E19" s="35">
        <v>9529836</v>
      </c>
      <c r="F19" s="36">
        <v>5350000</v>
      </c>
      <c r="G19" s="35">
        <v>30</v>
      </c>
      <c r="H19" s="36">
        <f>+F19-L19</f>
        <v>5350000</v>
      </c>
      <c r="I19" s="36"/>
      <c r="J19" s="36">
        <v>1000000</v>
      </c>
      <c r="K19" s="36"/>
      <c r="L19" s="36"/>
      <c r="M19" s="36"/>
      <c r="N19" s="36">
        <f t="shared" si="1"/>
        <v>6350000</v>
      </c>
      <c r="O19" s="36">
        <f>+H19*4%</f>
        <v>214000</v>
      </c>
      <c r="P19" s="36">
        <f>+H19*5%</f>
        <v>267500</v>
      </c>
      <c r="Q19" s="36"/>
      <c r="R19" s="36"/>
      <c r="S19" s="38">
        <v>121000</v>
      </c>
      <c r="T19" s="36"/>
      <c r="U19" s="36"/>
      <c r="V19" s="36">
        <v>810005</v>
      </c>
      <c r="W19" s="36">
        <f t="shared" si="2"/>
        <v>1412505</v>
      </c>
      <c r="X19" s="37">
        <f>N19-W19</f>
        <v>4937495</v>
      </c>
    </row>
    <row r="20" spans="1:24" ht="20.100000000000001" customHeight="1" x14ac:dyDescent="0.25">
      <c r="A20" s="32">
        <v>17</v>
      </c>
      <c r="B20" s="33" t="s">
        <v>29</v>
      </c>
      <c r="C20" s="34" t="s">
        <v>146</v>
      </c>
      <c r="D20" s="34" t="s">
        <v>21</v>
      </c>
      <c r="E20" s="35">
        <v>1016064398</v>
      </c>
      <c r="F20" s="36">
        <v>6600000</v>
      </c>
      <c r="G20" s="35">
        <v>30</v>
      </c>
      <c r="H20" s="36">
        <f t="shared" ref="H20:H28" si="10">F20/30*G20</f>
        <v>6600000</v>
      </c>
      <c r="I20" s="36"/>
      <c r="J20" s="36"/>
      <c r="K20" s="36"/>
      <c r="L20" s="36"/>
      <c r="M20" s="36"/>
      <c r="N20" s="36">
        <f t="shared" si="1"/>
        <v>6600000</v>
      </c>
      <c r="O20" s="36">
        <f>+H20*4%</f>
        <v>264000</v>
      </c>
      <c r="P20" s="36">
        <f>+H20*5%</f>
        <v>330000</v>
      </c>
      <c r="Q20" s="36"/>
      <c r="R20" s="36"/>
      <c r="S20" s="38">
        <v>257000</v>
      </c>
      <c r="T20" s="36"/>
      <c r="U20" s="36"/>
      <c r="V20" s="40"/>
      <c r="W20" s="36">
        <f t="shared" si="2"/>
        <v>851000</v>
      </c>
      <c r="X20" s="37">
        <f>N20-W20</f>
        <v>5749000</v>
      </c>
    </row>
    <row r="21" spans="1:24" ht="20.100000000000001" customHeight="1" x14ac:dyDescent="0.25">
      <c r="A21" s="32">
        <v>18</v>
      </c>
      <c r="B21" s="33" t="s">
        <v>87</v>
      </c>
      <c r="C21" s="34" t="s">
        <v>146</v>
      </c>
      <c r="D21" s="34" t="s">
        <v>21</v>
      </c>
      <c r="E21" s="35">
        <v>79352066</v>
      </c>
      <c r="F21" s="36">
        <v>6900000</v>
      </c>
      <c r="G21" s="35">
        <v>30</v>
      </c>
      <c r="H21" s="36">
        <f t="shared" si="10"/>
        <v>6900000</v>
      </c>
      <c r="I21" s="36"/>
      <c r="J21" s="36">
        <v>1400000</v>
      </c>
      <c r="K21" s="36"/>
      <c r="L21" s="36"/>
      <c r="M21" s="36"/>
      <c r="N21" s="36">
        <f t="shared" ref="N21" si="11">SUM(H21:J21)+L21</f>
        <v>8300000</v>
      </c>
      <c r="O21" s="36">
        <f t="shared" ref="O21" si="12">+H21*4%</f>
        <v>276000</v>
      </c>
      <c r="P21" s="36">
        <f t="shared" ref="P21" si="13">+H21*5%</f>
        <v>345000</v>
      </c>
      <c r="Q21" s="36"/>
      <c r="R21" s="36"/>
      <c r="S21" s="38">
        <v>113000</v>
      </c>
      <c r="T21" s="36">
        <v>1300000</v>
      </c>
      <c r="U21" s="36"/>
      <c r="V21" s="40"/>
      <c r="W21" s="36">
        <f t="shared" si="2"/>
        <v>2034000</v>
      </c>
      <c r="X21" s="37">
        <f>N21-W21</f>
        <v>6266000</v>
      </c>
    </row>
    <row r="22" spans="1:24" ht="20.100000000000001" customHeight="1" x14ac:dyDescent="0.25">
      <c r="A22" s="32">
        <v>19</v>
      </c>
      <c r="B22" s="33" t="s">
        <v>106</v>
      </c>
      <c r="C22" s="34" t="s">
        <v>146</v>
      </c>
      <c r="D22" s="34" t="s">
        <v>21</v>
      </c>
      <c r="E22" s="35">
        <v>80177000</v>
      </c>
      <c r="F22" s="36">
        <v>3500000</v>
      </c>
      <c r="G22" s="35">
        <v>30</v>
      </c>
      <c r="H22" s="36">
        <f t="shared" ref="H22" si="14">+F22/30*G22</f>
        <v>3500000</v>
      </c>
      <c r="I22" s="36"/>
      <c r="J22" s="36"/>
      <c r="K22" s="36"/>
      <c r="L22" s="36"/>
      <c r="M22" s="36"/>
      <c r="N22" s="36">
        <f t="shared" ref="N22" si="15">SUM(H22:J22)+L22</f>
        <v>3500000</v>
      </c>
      <c r="O22" s="36">
        <v>140000</v>
      </c>
      <c r="P22" s="36">
        <v>175000</v>
      </c>
      <c r="Q22" s="36"/>
      <c r="R22" s="36"/>
      <c r="S22" s="36"/>
      <c r="T22" s="36"/>
      <c r="U22" s="36"/>
      <c r="V22" s="36"/>
      <c r="W22" s="36">
        <f t="shared" si="2"/>
        <v>315000</v>
      </c>
      <c r="X22" s="37">
        <f t="shared" ref="X22" si="16">+N22-W22</f>
        <v>3185000</v>
      </c>
    </row>
    <row r="23" spans="1:24" ht="20.100000000000001" customHeight="1" x14ac:dyDescent="0.25">
      <c r="A23" s="32">
        <v>20</v>
      </c>
      <c r="B23" s="33" t="s">
        <v>30</v>
      </c>
      <c r="C23" s="34" t="s">
        <v>146</v>
      </c>
      <c r="D23" s="34" t="s">
        <v>21</v>
      </c>
      <c r="E23" s="35">
        <v>80007522</v>
      </c>
      <c r="F23" s="36">
        <v>5000000</v>
      </c>
      <c r="G23" s="35">
        <v>30</v>
      </c>
      <c r="H23" s="36">
        <f>+F23-L23</f>
        <v>4000000</v>
      </c>
      <c r="I23" s="36"/>
      <c r="J23" s="36">
        <v>1621317</v>
      </c>
      <c r="K23" s="36"/>
      <c r="L23" s="36">
        <v>1000000</v>
      </c>
      <c r="M23" s="36"/>
      <c r="N23" s="36">
        <f t="shared" si="1"/>
        <v>6621317</v>
      </c>
      <c r="O23" s="36">
        <v>200000</v>
      </c>
      <c r="P23" s="36">
        <v>250000</v>
      </c>
      <c r="Q23" s="36"/>
      <c r="R23" s="36"/>
      <c r="S23" s="38">
        <v>50000</v>
      </c>
      <c r="T23" s="36">
        <v>3000000</v>
      </c>
      <c r="U23" s="36"/>
      <c r="V23" s="36">
        <f>884747</f>
        <v>884747</v>
      </c>
      <c r="W23" s="36">
        <f t="shared" si="2"/>
        <v>4384747</v>
      </c>
      <c r="X23" s="37">
        <f>+N23-W23</f>
        <v>2236570</v>
      </c>
    </row>
    <row r="24" spans="1:24" ht="20.100000000000001" customHeight="1" x14ac:dyDescent="0.25">
      <c r="A24" s="32">
        <v>21</v>
      </c>
      <c r="B24" s="33" t="s">
        <v>31</v>
      </c>
      <c r="C24" s="34" t="s">
        <v>146</v>
      </c>
      <c r="D24" s="34" t="s">
        <v>21</v>
      </c>
      <c r="E24" s="35">
        <v>1075227879</v>
      </c>
      <c r="F24" s="36">
        <v>4500000</v>
      </c>
      <c r="G24" s="35">
        <v>27</v>
      </c>
      <c r="H24" s="36">
        <f>+F24-L24</f>
        <v>4050000</v>
      </c>
      <c r="I24" s="36"/>
      <c r="J24" s="36"/>
      <c r="K24" s="36"/>
      <c r="L24" s="36">
        <v>450000</v>
      </c>
      <c r="M24" s="36"/>
      <c r="N24" s="36">
        <f t="shared" si="1"/>
        <v>4500000</v>
      </c>
      <c r="O24" s="36">
        <v>180000</v>
      </c>
      <c r="P24" s="36">
        <v>225000</v>
      </c>
      <c r="Q24" s="36"/>
      <c r="R24" s="36"/>
      <c r="S24" s="38">
        <v>31000</v>
      </c>
      <c r="T24" s="36"/>
      <c r="U24" s="36"/>
      <c r="V24" s="36"/>
      <c r="W24" s="36">
        <f t="shared" si="2"/>
        <v>436000</v>
      </c>
      <c r="X24" s="37">
        <f>+N24-W24</f>
        <v>4064000</v>
      </c>
    </row>
    <row r="25" spans="1:24" ht="20.100000000000001" customHeight="1" x14ac:dyDescent="0.25">
      <c r="A25" s="32">
        <v>22</v>
      </c>
      <c r="B25" s="33" t="s">
        <v>92</v>
      </c>
      <c r="C25" s="34" t="s">
        <v>146</v>
      </c>
      <c r="D25" s="34" t="s">
        <v>21</v>
      </c>
      <c r="E25" s="35">
        <v>80738958</v>
      </c>
      <c r="F25" s="36">
        <v>5500000</v>
      </c>
      <c r="G25" s="35">
        <v>30</v>
      </c>
      <c r="H25" s="36">
        <f t="shared" si="10"/>
        <v>5500000</v>
      </c>
      <c r="I25" s="36"/>
      <c r="J25" s="36"/>
      <c r="K25" s="36"/>
      <c r="L25" s="36"/>
      <c r="M25" s="36"/>
      <c r="N25" s="36">
        <f t="shared" ref="N25" si="17">SUM(H25:J25)+L25</f>
        <v>5500000</v>
      </c>
      <c r="O25" s="36">
        <f>+F25*4%</f>
        <v>220000</v>
      </c>
      <c r="P25" s="36">
        <f>+F25*5%</f>
        <v>275000</v>
      </c>
      <c r="Q25" s="36"/>
      <c r="R25" s="36"/>
      <c r="S25" s="38">
        <v>141000</v>
      </c>
      <c r="T25" s="36"/>
      <c r="U25" s="36"/>
      <c r="V25" s="36"/>
      <c r="W25" s="36">
        <f t="shared" ref="W25" si="18">SUM(O25:V25)</f>
        <v>636000</v>
      </c>
      <c r="X25" s="37">
        <f>+N25-W25</f>
        <v>4864000</v>
      </c>
    </row>
    <row r="26" spans="1:24" ht="20.100000000000001" customHeight="1" x14ac:dyDescent="0.25">
      <c r="A26" s="32">
        <v>23</v>
      </c>
      <c r="B26" s="33" t="s">
        <v>100</v>
      </c>
      <c r="C26" s="34" t="s">
        <v>146</v>
      </c>
      <c r="D26" s="34" t="s">
        <v>21</v>
      </c>
      <c r="E26" s="35">
        <v>79507075</v>
      </c>
      <c r="F26" s="36">
        <v>4500000</v>
      </c>
      <c r="G26" s="35">
        <v>30</v>
      </c>
      <c r="H26" s="36">
        <f>F26/30*G26</f>
        <v>4500000</v>
      </c>
      <c r="I26" s="36" t="s">
        <v>126</v>
      </c>
      <c r="J26" s="36"/>
      <c r="K26" s="36"/>
      <c r="L26" s="36"/>
      <c r="M26" s="36"/>
      <c r="N26" s="36">
        <f t="shared" ref="N26" si="19">SUM(H26:J26)+L26</f>
        <v>4500000</v>
      </c>
      <c r="O26" s="36">
        <f>+H26*4%</f>
        <v>180000</v>
      </c>
      <c r="P26" s="36">
        <f>+H26*5%</f>
        <v>225000</v>
      </c>
      <c r="Q26" s="36"/>
      <c r="R26" s="36"/>
      <c r="S26" s="38">
        <v>72000</v>
      </c>
      <c r="T26" s="36"/>
      <c r="U26" s="36"/>
      <c r="V26" s="36"/>
      <c r="W26" s="36">
        <f t="shared" ref="W26" si="20">SUM(O26:V26)</f>
        <v>477000</v>
      </c>
      <c r="X26" s="37">
        <f>+N26-W26</f>
        <v>4023000</v>
      </c>
    </row>
    <row r="27" spans="1:24" ht="20.100000000000001" customHeight="1" x14ac:dyDescent="0.25">
      <c r="A27" s="32">
        <v>24</v>
      </c>
      <c r="B27" s="33" t="s">
        <v>32</v>
      </c>
      <c r="C27" s="34" t="s">
        <v>146</v>
      </c>
      <c r="D27" s="34" t="s">
        <v>21</v>
      </c>
      <c r="E27" s="35">
        <v>1032370759</v>
      </c>
      <c r="F27" s="36">
        <v>6000000</v>
      </c>
      <c r="G27" s="35">
        <v>30</v>
      </c>
      <c r="H27" s="36">
        <f t="shared" si="10"/>
        <v>6000000</v>
      </c>
      <c r="I27" s="36"/>
      <c r="J27" s="41"/>
      <c r="K27" s="41"/>
      <c r="L27" s="41"/>
      <c r="M27" s="41"/>
      <c r="N27" s="36">
        <f t="shared" si="1"/>
        <v>6000000</v>
      </c>
      <c r="O27" s="36">
        <f>+F27*4%</f>
        <v>240000</v>
      </c>
      <c r="P27" s="36">
        <f>F27*5%</f>
        <v>300000</v>
      </c>
      <c r="Q27" s="36"/>
      <c r="R27" s="36"/>
      <c r="S27" s="38">
        <v>79000</v>
      </c>
      <c r="T27" s="36"/>
      <c r="U27" s="36"/>
      <c r="V27" s="36"/>
      <c r="W27" s="36">
        <f t="shared" si="2"/>
        <v>619000</v>
      </c>
      <c r="X27" s="37">
        <f>N27-W27</f>
        <v>5381000</v>
      </c>
    </row>
    <row r="28" spans="1:24" ht="20.100000000000001" customHeight="1" x14ac:dyDescent="0.25">
      <c r="A28" s="32">
        <v>25</v>
      </c>
      <c r="B28" s="33" t="s">
        <v>103</v>
      </c>
      <c r="C28" s="34" t="s">
        <v>146</v>
      </c>
      <c r="D28" s="34" t="s">
        <v>21</v>
      </c>
      <c r="E28" s="35">
        <v>5820885</v>
      </c>
      <c r="F28" s="36">
        <v>3500000</v>
      </c>
      <c r="G28" s="35">
        <v>30</v>
      </c>
      <c r="H28" s="36">
        <f t="shared" si="10"/>
        <v>3500000</v>
      </c>
      <c r="I28" s="36"/>
      <c r="J28" s="36"/>
      <c r="K28" s="36"/>
      <c r="L28" s="36"/>
      <c r="M28" s="36"/>
      <c r="N28" s="36">
        <f>SUM(H28:J28)+L28</f>
        <v>3500000</v>
      </c>
      <c r="O28" s="36">
        <v>140000</v>
      </c>
      <c r="P28" s="36">
        <v>175000</v>
      </c>
      <c r="Q28" s="36"/>
      <c r="R28" s="36"/>
      <c r="S28" s="38">
        <v>0</v>
      </c>
      <c r="T28" s="36"/>
      <c r="U28" s="36"/>
      <c r="V28" s="36"/>
      <c r="W28" s="36">
        <f t="shared" ref="W28" si="21">SUM(O28:V28)</f>
        <v>315000</v>
      </c>
      <c r="X28" s="37">
        <f>N28-W28</f>
        <v>3185000</v>
      </c>
    </row>
    <row r="29" spans="1:24" ht="20.100000000000001" customHeight="1" x14ac:dyDescent="0.25">
      <c r="A29" s="32">
        <v>26</v>
      </c>
      <c r="B29" s="33" t="s">
        <v>33</v>
      </c>
      <c r="C29" s="34" t="s">
        <v>146</v>
      </c>
      <c r="D29" s="34" t="s">
        <v>21</v>
      </c>
      <c r="E29" s="35">
        <v>80271442</v>
      </c>
      <c r="F29" s="36">
        <v>4800000</v>
      </c>
      <c r="G29" s="35">
        <v>30</v>
      </c>
      <c r="H29" s="36">
        <f t="shared" ref="H29:H59" si="22">+F29/30*G29</f>
        <v>4800000</v>
      </c>
      <c r="I29" s="36"/>
      <c r="J29" s="36"/>
      <c r="K29" s="36"/>
      <c r="L29" s="36"/>
      <c r="M29" s="36"/>
      <c r="N29" s="36">
        <f t="shared" si="1"/>
        <v>4800000</v>
      </c>
      <c r="O29" s="36">
        <f>+H29*4%</f>
        <v>192000</v>
      </c>
      <c r="P29" s="36">
        <f>+H29*5%</f>
        <v>240000</v>
      </c>
      <c r="Q29" s="36"/>
      <c r="R29" s="36"/>
      <c r="S29" s="36">
        <v>0</v>
      </c>
      <c r="T29" s="36">
        <v>1300000</v>
      </c>
      <c r="U29" s="36"/>
      <c r="V29" s="36">
        <v>209579</v>
      </c>
      <c r="W29" s="36">
        <f t="shared" si="2"/>
        <v>1941579</v>
      </c>
      <c r="X29" s="37">
        <f>N29-W29</f>
        <v>2858421</v>
      </c>
    </row>
    <row r="30" spans="1:24" ht="20.100000000000001" customHeight="1" x14ac:dyDescent="0.25">
      <c r="A30" s="32">
        <v>27</v>
      </c>
      <c r="B30" s="33" t="s">
        <v>34</v>
      </c>
      <c r="C30" s="34" t="s">
        <v>146</v>
      </c>
      <c r="D30" s="34" t="s">
        <v>21</v>
      </c>
      <c r="E30" s="35">
        <v>79995836</v>
      </c>
      <c r="F30" s="36">
        <v>4280000</v>
      </c>
      <c r="G30" s="35">
        <v>30</v>
      </c>
      <c r="H30" s="36">
        <f>F30/30*G30</f>
        <v>4280000</v>
      </c>
      <c r="I30" s="36"/>
      <c r="J30" s="36"/>
      <c r="K30" s="36"/>
      <c r="L30" s="36"/>
      <c r="M30" s="36"/>
      <c r="N30" s="36">
        <f t="shared" si="1"/>
        <v>4280000</v>
      </c>
      <c r="O30" s="36">
        <f>+N30*4%</f>
        <v>171200</v>
      </c>
      <c r="P30" s="36">
        <f>+N30*5%</f>
        <v>214000</v>
      </c>
      <c r="Q30" s="36"/>
      <c r="R30" s="36"/>
      <c r="S30" s="38">
        <v>31064</v>
      </c>
      <c r="T30" s="36"/>
      <c r="U30" s="36"/>
      <c r="V30" s="36"/>
      <c r="W30" s="36">
        <f t="shared" si="2"/>
        <v>416264</v>
      </c>
      <c r="X30" s="37">
        <f>N30-W30</f>
        <v>3863736</v>
      </c>
    </row>
    <row r="31" spans="1:24" ht="20.100000000000001" customHeight="1" x14ac:dyDescent="0.25">
      <c r="A31" s="32">
        <v>28</v>
      </c>
      <c r="B31" s="33" t="s">
        <v>35</v>
      </c>
      <c r="C31" s="34" t="s">
        <v>146</v>
      </c>
      <c r="D31" s="34" t="s">
        <v>21</v>
      </c>
      <c r="E31" s="35">
        <v>79712744</v>
      </c>
      <c r="F31" s="36">
        <v>6000000</v>
      </c>
      <c r="G31" s="35">
        <v>30</v>
      </c>
      <c r="H31" s="36">
        <f t="shared" si="22"/>
        <v>6000000</v>
      </c>
      <c r="I31" s="36"/>
      <c r="J31" s="36"/>
      <c r="K31" s="36"/>
      <c r="L31" s="36"/>
      <c r="M31" s="36"/>
      <c r="N31" s="36">
        <f t="shared" si="1"/>
        <v>6000000</v>
      </c>
      <c r="O31" s="36">
        <f>+N31*4%</f>
        <v>240000</v>
      </c>
      <c r="P31" s="36">
        <f>+N31*5%</f>
        <v>300000</v>
      </c>
      <c r="Q31" s="36"/>
      <c r="R31" s="36"/>
      <c r="S31" s="36">
        <v>208000</v>
      </c>
      <c r="T31" s="36"/>
      <c r="U31" s="36">
        <v>122614</v>
      </c>
      <c r="V31" s="36"/>
      <c r="W31" s="36">
        <f t="shared" si="2"/>
        <v>870614</v>
      </c>
      <c r="X31" s="37">
        <f t="shared" ref="X31:X32" si="23">+N31-W31</f>
        <v>5129386</v>
      </c>
    </row>
    <row r="32" spans="1:24" ht="20.100000000000001" customHeight="1" x14ac:dyDescent="0.25">
      <c r="A32" s="32">
        <v>29</v>
      </c>
      <c r="B32" s="33" t="s">
        <v>36</v>
      </c>
      <c r="C32" s="34" t="s">
        <v>146</v>
      </c>
      <c r="D32" s="34" t="s">
        <v>21</v>
      </c>
      <c r="E32" s="35">
        <v>1032418081</v>
      </c>
      <c r="F32" s="36">
        <v>4500000</v>
      </c>
      <c r="G32" s="35">
        <v>30</v>
      </c>
      <c r="H32" s="36">
        <f t="shared" si="22"/>
        <v>4500000</v>
      </c>
      <c r="I32" s="36"/>
      <c r="J32" s="36">
        <v>500000</v>
      </c>
      <c r="K32" s="36"/>
      <c r="L32" s="41"/>
      <c r="M32" s="41"/>
      <c r="N32" s="36">
        <f t="shared" si="1"/>
        <v>5000000</v>
      </c>
      <c r="O32" s="36">
        <f t="shared" ref="O32" si="24">+H32*4%</f>
        <v>180000</v>
      </c>
      <c r="P32" s="36">
        <f t="shared" si="5"/>
        <v>225000</v>
      </c>
      <c r="Q32" s="36"/>
      <c r="R32" s="36"/>
      <c r="S32" s="36">
        <v>11000</v>
      </c>
      <c r="T32" s="36"/>
      <c r="U32" s="36"/>
      <c r="V32" s="36">
        <v>551399</v>
      </c>
      <c r="W32" s="36">
        <f t="shared" si="2"/>
        <v>967399</v>
      </c>
      <c r="X32" s="37">
        <f t="shared" si="23"/>
        <v>4032601</v>
      </c>
    </row>
    <row r="33" spans="1:24" ht="20.100000000000001" customHeight="1" x14ac:dyDescent="0.25">
      <c r="A33" s="32">
        <v>30</v>
      </c>
      <c r="B33" s="39" t="s">
        <v>38</v>
      </c>
      <c r="C33" s="34" t="s">
        <v>146</v>
      </c>
      <c r="D33" s="34" t="s">
        <v>21</v>
      </c>
      <c r="E33" s="36">
        <v>79312565</v>
      </c>
      <c r="F33" s="36">
        <v>4815000</v>
      </c>
      <c r="G33" s="35">
        <v>30</v>
      </c>
      <c r="H33" s="36">
        <f>+F33-L33</f>
        <v>4815000</v>
      </c>
      <c r="I33" s="36"/>
      <c r="J33" s="36"/>
      <c r="K33" s="36"/>
      <c r="L33" s="36"/>
      <c r="M33" s="36"/>
      <c r="N33" s="36">
        <f t="shared" si="1"/>
        <v>4815000</v>
      </c>
      <c r="O33" s="36">
        <f>+F33*4%</f>
        <v>192600</v>
      </c>
      <c r="P33" s="36">
        <f>+F33*5%</f>
        <v>240750</v>
      </c>
      <c r="Q33" s="36"/>
      <c r="R33" s="36"/>
      <c r="S33" s="36">
        <v>34627</v>
      </c>
      <c r="T33" s="36"/>
      <c r="U33" s="36"/>
      <c r="V33" s="36">
        <v>541379</v>
      </c>
      <c r="W33" s="36">
        <f t="shared" si="2"/>
        <v>1009356</v>
      </c>
      <c r="X33" s="37">
        <f>N33-W33</f>
        <v>3805644</v>
      </c>
    </row>
    <row r="34" spans="1:24" ht="20.100000000000001" customHeight="1" x14ac:dyDescent="0.25">
      <c r="A34" s="32">
        <v>31</v>
      </c>
      <c r="B34" s="33" t="s">
        <v>40</v>
      </c>
      <c r="C34" s="34" t="s">
        <v>146</v>
      </c>
      <c r="D34" s="34" t="s">
        <v>21</v>
      </c>
      <c r="E34" s="35">
        <v>79853277</v>
      </c>
      <c r="F34" s="36">
        <v>6420000</v>
      </c>
      <c r="G34" s="35">
        <v>30</v>
      </c>
      <c r="H34" s="36">
        <f>+F34-L34</f>
        <v>6420000</v>
      </c>
      <c r="I34" s="36"/>
      <c r="J34" s="36"/>
      <c r="K34" s="36"/>
      <c r="L34" s="36"/>
      <c r="M34" s="36"/>
      <c r="N34" s="36">
        <f t="shared" ref="N34:N79" si="25">SUM(H34:J34)+L34</f>
        <v>6420000</v>
      </c>
      <c r="O34" s="36">
        <f>+F34*4%</f>
        <v>256800</v>
      </c>
      <c r="P34" s="36">
        <f>+F34*5%</f>
        <v>321000</v>
      </c>
      <c r="Q34" s="36"/>
      <c r="R34" s="36"/>
      <c r="S34" s="36">
        <v>231000</v>
      </c>
      <c r="T34" s="36"/>
      <c r="U34" s="36"/>
      <c r="V34" s="36"/>
      <c r="W34" s="36">
        <f t="shared" si="2"/>
        <v>808800</v>
      </c>
      <c r="X34" s="37">
        <f>+N34-W34</f>
        <v>5611200</v>
      </c>
    </row>
    <row r="35" spans="1:24" ht="20.100000000000001" customHeight="1" x14ac:dyDescent="0.25">
      <c r="A35" s="32">
        <v>32</v>
      </c>
      <c r="B35" s="39" t="s">
        <v>39</v>
      </c>
      <c r="C35" s="34" t="s">
        <v>146</v>
      </c>
      <c r="D35" s="34" t="s">
        <v>21</v>
      </c>
      <c r="E35" s="36">
        <v>1017136558</v>
      </c>
      <c r="F35" s="36">
        <v>6900000</v>
      </c>
      <c r="G35" s="35">
        <v>30</v>
      </c>
      <c r="H35" s="36">
        <f t="shared" si="22"/>
        <v>6900000</v>
      </c>
      <c r="I35" s="36"/>
      <c r="J35" s="36">
        <v>1500000</v>
      </c>
      <c r="K35" s="36"/>
      <c r="L35" s="41"/>
      <c r="M35" s="41"/>
      <c r="N35" s="36">
        <f t="shared" si="25"/>
        <v>8400000</v>
      </c>
      <c r="O35" s="36">
        <v>276000</v>
      </c>
      <c r="P35" s="36">
        <v>345000</v>
      </c>
      <c r="Q35" s="36"/>
      <c r="R35" s="36"/>
      <c r="S35" s="36">
        <v>345000</v>
      </c>
      <c r="T35" s="36"/>
      <c r="U35" s="36"/>
      <c r="V35" s="36"/>
      <c r="W35" s="36">
        <f t="shared" si="2"/>
        <v>966000</v>
      </c>
      <c r="X35" s="37">
        <f>N35-W35</f>
        <v>7434000</v>
      </c>
    </row>
    <row r="36" spans="1:24" ht="20.100000000000001" customHeight="1" x14ac:dyDescent="0.25">
      <c r="A36" s="32">
        <v>33</v>
      </c>
      <c r="B36" s="39" t="s">
        <v>105</v>
      </c>
      <c r="C36" s="34" t="s">
        <v>146</v>
      </c>
      <c r="D36" s="34" t="s">
        <v>21</v>
      </c>
      <c r="E36" s="36">
        <v>63558249</v>
      </c>
      <c r="F36" s="36">
        <v>5500000</v>
      </c>
      <c r="G36" s="35">
        <v>30</v>
      </c>
      <c r="H36" s="36">
        <f t="shared" si="22"/>
        <v>5500000</v>
      </c>
      <c r="I36" s="36"/>
      <c r="J36" s="36">
        <f>500000+270001</f>
        <v>770001</v>
      </c>
      <c r="K36" s="36"/>
      <c r="L36" s="36"/>
      <c r="M36" s="36"/>
      <c r="N36" s="36">
        <f t="shared" ref="N36" si="26">SUM(H36:J36)+L36</f>
        <v>6270001</v>
      </c>
      <c r="O36" s="36">
        <f>+H36*4%</f>
        <v>220000</v>
      </c>
      <c r="P36" s="36">
        <f>+H36*5%</f>
        <v>275000</v>
      </c>
      <c r="Q36" s="36"/>
      <c r="R36" s="36"/>
      <c r="S36" s="36">
        <v>144000</v>
      </c>
      <c r="T36" s="36"/>
      <c r="U36" s="36"/>
      <c r="V36" s="36"/>
      <c r="W36" s="36">
        <f t="shared" si="2"/>
        <v>639000</v>
      </c>
      <c r="X36" s="37">
        <f t="shared" ref="X36" si="27">N36-W36</f>
        <v>5631001</v>
      </c>
    </row>
    <row r="37" spans="1:24" ht="20.100000000000001" customHeight="1" x14ac:dyDescent="0.25">
      <c r="A37" s="32">
        <v>34</v>
      </c>
      <c r="B37" s="33" t="s">
        <v>43</v>
      </c>
      <c r="C37" s="34" t="s">
        <v>146</v>
      </c>
      <c r="D37" s="34" t="s">
        <v>21</v>
      </c>
      <c r="E37" s="35">
        <v>39544414</v>
      </c>
      <c r="F37" s="36">
        <v>5350000</v>
      </c>
      <c r="G37" s="35">
        <v>30</v>
      </c>
      <c r="H37" s="36">
        <f t="shared" si="22"/>
        <v>5350000</v>
      </c>
      <c r="I37" s="36"/>
      <c r="J37" s="36"/>
      <c r="K37" s="36"/>
      <c r="L37" s="36"/>
      <c r="M37" s="36"/>
      <c r="N37" s="36">
        <f t="shared" si="25"/>
        <v>5350000</v>
      </c>
      <c r="O37" s="36">
        <f>+H37*4%</f>
        <v>214000</v>
      </c>
      <c r="P37" s="36">
        <f>+H37*5%</f>
        <v>267500</v>
      </c>
      <c r="Q37" s="36"/>
      <c r="R37" s="36"/>
      <c r="S37" s="36">
        <v>121000</v>
      </c>
      <c r="T37" s="36"/>
      <c r="U37" s="36"/>
      <c r="V37" s="36"/>
      <c r="W37" s="36">
        <f>SUM(O37:V37)</f>
        <v>602500</v>
      </c>
      <c r="X37" s="37">
        <f t="shared" ref="X37:X43" si="28">+N37-W37</f>
        <v>4747500</v>
      </c>
    </row>
    <row r="38" spans="1:24" ht="20.100000000000001" customHeight="1" x14ac:dyDescent="0.25">
      <c r="A38" s="32">
        <v>35</v>
      </c>
      <c r="B38" s="33" t="s">
        <v>118</v>
      </c>
      <c r="C38" s="34" t="s">
        <v>146</v>
      </c>
      <c r="D38" s="34" t="s">
        <v>21</v>
      </c>
      <c r="E38" s="35">
        <v>22518172</v>
      </c>
      <c r="F38" s="36">
        <v>4000000</v>
      </c>
      <c r="G38" s="35">
        <v>30</v>
      </c>
      <c r="H38" s="36">
        <f t="shared" si="22"/>
        <v>4000000.0000000005</v>
      </c>
      <c r="I38" s="36"/>
      <c r="J38" s="36"/>
      <c r="K38" s="36"/>
      <c r="L38" s="36"/>
      <c r="M38" s="36"/>
      <c r="N38" s="36">
        <f t="shared" ref="N38" si="29">SUM(H38:J38)+L38</f>
        <v>4000000.0000000005</v>
      </c>
      <c r="O38" s="36">
        <f>+H38*4%</f>
        <v>160000.00000000003</v>
      </c>
      <c r="P38" s="36">
        <f>+H38*5%</f>
        <v>200000.00000000003</v>
      </c>
      <c r="Q38" s="36"/>
      <c r="R38" s="36"/>
      <c r="S38" s="36">
        <v>0</v>
      </c>
      <c r="T38" s="36"/>
      <c r="U38" s="36"/>
      <c r="V38" s="36"/>
      <c r="W38" s="36">
        <f>SUM(O38:V38)</f>
        <v>360000.00000000006</v>
      </c>
      <c r="X38" s="37">
        <f t="shared" si="28"/>
        <v>3640000.0000000005</v>
      </c>
    </row>
    <row r="39" spans="1:24" ht="20.100000000000001" customHeight="1" x14ac:dyDescent="0.25">
      <c r="A39" s="32">
        <v>36</v>
      </c>
      <c r="B39" s="33" t="s">
        <v>37</v>
      </c>
      <c r="C39" s="34" t="s">
        <v>146</v>
      </c>
      <c r="D39" s="34" t="s">
        <v>21</v>
      </c>
      <c r="E39" s="35">
        <v>79342363</v>
      </c>
      <c r="F39" s="36">
        <v>4500000</v>
      </c>
      <c r="G39" s="35">
        <v>30</v>
      </c>
      <c r="H39" s="36">
        <f t="shared" si="22"/>
        <v>4500000</v>
      </c>
      <c r="I39" s="36"/>
      <c r="J39" s="36"/>
      <c r="K39" s="36"/>
      <c r="L39" s="36"/>
      <c r="M39" s="36"/>
      <c r="N39" s="36">
        <f t="shared" si="25"/>
        <v>4500000</v>
      </c>
      <c r="O39" s="36">
        <f>+F39*4%</f>
        <v>180000</v>
      </c>
      <c r="P39" s="36">
        <f>+F39*5%</f>
        <v>225000</v>
      </c>
      <c r="Q39" s="36"/>
      <c r="R39" s="36"/>
      <c r="S39" s="36">
        <v>10000</v>
      </c>
      <c r="T39" s="36"/>
      <c r="U39" s="36"/>
      <c r="V39" s="36">
        <v>317224</v>
      </c>
      <c r="W39" s="36">
        <f>SUM(O39:V39)</f>
        <v>732224</v>
      </c>
      <c r="X39" s="37">
        <f t="shared" si="28"/>
        <v>3767776</v>
      </c>
    </row>
    <row r="40" spans="1:24" ht="20.100000000000001" customHeight="1" x14ac:dyDescent="0.25">
      <c r="A40" s="32">
        <v>37</v>
      </c>
      <c r="B40" s="33" t="s">
        <v>86</v>
      </c>
      <c r="C40" s="34" t="s">
        <v>146</v>
      </c>
      <c r="D40" s="34" t="s">
        <v>21</v>
      </c>
      <c r="E40" s="35">
        <v>569462</v>
      </c>
      <c r="F40" s="36">
        <v>4800000</v>
      </c>
      <c r="G40" s="35">
        <v>30</v>
      </c>
      <c r="H40" s="36">
        <f t="shared" si="22"/>
        <v>4800000</v>
      </c>
      <c r="I40" s="36"/>
      <c r="J40" s="36"/>
      <c r="K40" s="36"/>
      <c r="L40" s="36"/>
      <c r="M40" s="36"/>
      <c r="N40" s="36">
        <f t="shared" ref="N40" si="30">SUM(H40:J40)+L40</f>
        <v>4800000</v>
      </c>
      <c r="O40" s="36">
        <f>+H40*4%</f>
        <v>192000</v>
      </c>
      <c r="P40" s="36">
        <f>+H40*5%</f>
        <v>240000</v>
      </c>
      <c r="Q40" s="36"/>
      <c r="R40" s="36"/>
      <c r="S40" s="36">
        <v>51000</v>
      </c>
      <c r="T40" s="36"/>
      <c r="U40" s="36"/>
      <c r="V40" s="36">
        <v>206720</v>
      </c>
      <c r="W40" s="36">
        <f t="shared" ref="W40" si="31">SUM(O40:V40)</f>
        <v>689720</v>
      </c>
      <c r="X40" s="37">
        <f t="shared" si="28"/>
        <v>4110280</v>
      </c>
    </row>
    <row r="41" spans="1:24" ht="20.100000000000001" customHeight="1" x14ac:dyDescent="0.25">
      <c r="A41" s="32">
        <v>38</v>
      </c>
      <c r="B41" s="33" t="s">
        <v>109</v>
      </c>
      <c r="C41" s="34" t="s">
        <v>146</v>
      </c>
      <c r="D41" s="34" t="s">
        <v>21</v>
      </c>
      <c r="E41" s="35">
        <v>1127611356</v>
      </c>
      <c r="F41" s="36">
        <v>4000000</v>
      </c>
      <c r="G41" s="35">
        <v>30</v>
      </c>
      <c r="H41" s="36">
        <f t="shared" si="22"/>
        <v>4000000.0000000005</v>
      </c>
      <c r="I41" s="36"/>
      <c r="J41" s="36"/>
      <c r="K41" s="36"/>
      <c r="L41" s="36"/>
      <c r="M41" s="36"/>
      <c r="N41" s="36">
        <f t="shared" ref="N41" si="32">SUM(H41:J41)+L41</f>
        <v>4000000.0000000005</v>
      </c>
      <c r="O41" s="36">
        <f>+H41*4%</f>
        <v>160000.00000000003</v>
      </c>
      <c r="P41" s="36">
        <f>+H41*5%</f>
        <v>200000.00000000003</v>
      </c>
      <c r="Q41" s="36"/>
      <c r="R41" s="36"/>
      <c r="S41" s="36">
        <v>4500</v>
      </c>
      <c r="T41" s="36"/>
      <c r="U41" s="36"/>
      <c r="V41" s="36"/>
      <c r="W41" s="36">
        <f t="shared" ref="W41" si="33">SUM(O41:V41)</f>
        <v>364500.00000000006</v>
      </c>
      <c r="X41" s="37">
        <f t="shared" si="28"/>
        <v>3635500.0000000005</v>
      </c>
    </row>
    <row r="42" spans="1:24" ht="20.100000000000001" customHeight="1" x14ac:dyDescent="0.25">
      <c r="A42" s="32">
        <v>39</v>
      </c>
      <c r="B42" s="33" t="s">
        <v>41</v>
      </c>
      <c r="C42" s="34" t="s">
        <v>146</v>
      </c>
      <c r="D42" s="34" t="s">
        <v>21</v>
      </c>
      <c r="E42" s="35">
        <v>1020736546</v>
      </c>
      <c r="F42" s="36">
        <v>3500000</v>
      </c>
      <c r="G42" s="35">
        <v>30</v>
      </c>
      <c r="H42" s="36">
        <f>+F42-L42</f>
        <v>3500000</v>
      </c>
      <c r="I42" s="36"/>
      <c r="J42" s="36" t="s">
        <v>0</v>
      </c>
      <c r="K42" s="36"/>
      <c r="L42" s="36"/>
      <c r="M42" s="36"/>
      <c r="N42" s="36">
        <f t="shared" si="25"/>
        <v>3500000</v>
      </c>
      <c r="O42" s="36">
        <f>+N42*4%</f>
        <v>140000</v>
      </c>
      <c r="P42" s="36">
        <f>+N42*5%</f>
        <v>175000</v>
      </c>
      <c r="Q42" s="36"/>
      <c r="R42" s="36"/>
      <c r="S42" s="36"/>
      <c r="T42" s="36"/>
      <c r="U42" s="36"/>
      <c r="V42" s="36"/>
      <c r="W42" s="36">
        <f t="shared" si="2"/>
        <v>315000</v>
      </c>
      <c r="X42" s="37">
        <f t="shared" si="28"/>
        <v>3185000</v>
      </c>
    </row>
    <row r="43" spans="1:24" ht="20.100000000000001" customHeight="1" x14ac:dyDescent="0.25">
      <c r="A43" s="32">
        <v>40</v>
      </c>
      <c r="B43" s="33" t="s">
        <v>42</v>
      </c>
      <c r="C43" s="34" t="s">
        <v>146</v>
      </c>
      <c r="D43" s="34" t="s">
        <v>21</v>
      </c>
      <c r="E43" s="35">
        <v>80182894</v>
      </c>
      <c r="F43" s="36">
        <v>5000000</v>
      </c>
      <c r="G43" s="35">
        <v>30</v>
      </c>
      <c r="H43" s="36">
        <f t="shared" si="22"/>
        <v>5000000</v>
      </c>
      <c r="I43" s="36"/>
      <c r="J43" s="36">
        <v>800000</v>
      </c>
      <c r="K43" s="36"/>
      <c r="L43" s="36"/>
      <c r="M43" s="36"/>
      <c r="N43" s="36">
        <f t="shared" si="25"/>
        <v>5800000</v>
      </c>
      <c r="O43" s="36">
        <f>+H43*4%</f>
        <v>200000</v>
      </c>
      <c r="P43" s="36">
        <f>+H43*5%</f>
        <v>250000</v>
      </c>
      <c r="Q43" s="36"/>
      <c r="R43" s="36"/>
      <c r="S43" s="36">
        <v>50000</v>
      </c>
      <c r="T43" s="36"/>
      <c r="U43" s="36"/>
      <c r="V43" s="36"/>
      <c r="W43" s="36">
        <f t="shared" si="2"/>
        <v>500000</v>
      </c>
      <c r="X43" s="37">
        <f t="shared" si="28"/>
        <v>5300000</v>
      </c>
    </row>
    <row r="44" spans="1:24" ht="20.100000000000001" customHeight="1" x14ac:dyDescent="0.25">
      <c r="A44" s="32">
        <v>41</v>
      </c>
      <c r="B44" s="33" t="s">
        <v>44</v>
      </c>
      <c r="C44" s="34" t="s">
        <v>146</v>
      </c>
      <c r="D44" s="34" t="s">
        <v>21</v>
      </c>
      <c r="E44" s="35">
        <v>79344940</v>
      </c>
      <c r="F44" s="36">
        <v>5152050</v>
      </c>
      <c r="G44" s="35">
        <v>30</v>
      </c>
      <c r="H44" s="36">
        <f>+F44-L44</f>
        <v>5152050</v>
      </c>
      <c r="I44" s="36"/>
      <c r="J44" s="36">
        <v>350000</v>
      </c>
      <c r="K44" s="36"/>
      <c r="L44" s="36"/>
      <c r="M44" s="36"/>
      <c r="N44" s="36">
        <f t="shared" si="25"/>
        <v>5502050</v>
      </c>
      <c r="O44" s="36">
        <f>+H44*4%</f>
        <v>206082</v>
      </c>
      <c r="P44" s="36">
        <f>+H44*5%</f>
        <v>257602.5</v>
      </c>
      <c r="Q44" s="36"/>
      <c r="R44" s="36"/>
      <c r="S44" s="36">
        <v>93000</v>
      </c>
      <c r="T44" s="36"/>
      <c r="U44" s="36"/>
      <c r="V44" s="36"/>
      <c r="W44" s="36">
        <f t="shared" si="2"/>
        <v>556684.5</v>
      </c>
      <c r="X44" s="37">
        <f>N44-W44</f>
        <v>4945365.5</v>
      </c>
    </row>
    <row r="45" spans="1:24" ht="20.100000000000001" customHeight="1" x14ac:dyDescent="0.25">
      <c r="A45" s="32">
        <v>42</v>
      </c>
      <c r="B45" s="33" t="s">
        <v>45</v>
      </c>
      <c r="C45" s="34" t="s">
        <v>147</v>
      </c>
      <c r="D45" s="34" t="s">
        <v>21</v>
      </c>
      <c r="E45" s="35">
        <v>44161192</v>
      </c>
      <c r="F45" s="36">
        <v>9590321</v>
      </c>
      <c r="G45" s="35">
        <v>30</v>
      </c>
      <c r="H45" s="36">
        <f t="shared" si="22"/>
        <v>9590321</v>
      </c>
      <c r="I45" s="36"/>
      <c r="J45" s="36"/>
      <c r="K45" s="36">
        <v>433946</v>
      </c>
      <c r="L45" s="42"/>
      <c r="M45" s="42"/>
      <c r="N45" s="36">
        <f>SUM(H45:J45)+J45+K45</f>
        <v>10024267</v>
      </c>
      <c r="O45" s="36">
        <v>268529</v>
      </c>
      <c r="P45" s="36">
        <v>335661</v>
      </c>
      <c r="Q45" s="36"/>
      <c r="R45" s="36"/>
      <c r="S45" s="36">
        <v>205000</v>
      </c>
      <c r="T45" s="36">
        <v>2500000</v>
      </c>
      <c r="U45" s="36"/>
      <c r="V45" s="36"/>
      <c r="W45" s="36">
        <f t="shared" si="2"/>
        <v>3309190</v>
      </c>
      <c r="X45" s="37">
        <f>N45-W45</f>
        <v>6715077</v>
      </c>
    </row>
    <row r="46" spans="1:24" ht="20.100000000000001" customHeight="1" x14ac:dyDescent="0.25">
      <c r="A46" s="32">
        <v>43</v>
      </c>
      <c r="B46" s="33" t="s">
        <v>74</v>
      </c>
      <c r="C46" s="34" t="s">
        <v>146</v>
      </c>
      <c r="D46" s="34" t="s">
        <v>21</v>
      </c>
      <c r="E46" s="35">
        <v>518375</v>
      </c>
      <c r="F46" s="36">
        <v>4500000</v>
      </c>
      <c r="G46" s="35">
        <v>30</v>
      </c>
      <c r="H46" s="36">
        <f>+F46-L46</f>
        <v>4500000</v>
      </c>
      <c r="I46" s="36"/>
      <c r="J46" s="36"/>
      <c r="K46" s="36"/>
      <c r="L46" s="36"/>
      <c r="M46" s="36"/>
      <c r="N46" s="36">
        <f t="shared" si="25"/>
        <v>4500000</v>
      </c>
      <c r="O46" s="36">
        <v>180000</v>
      </c>
      <c r="P46" s="36">
        <v>225000</v>
      </c>
      <c r="Q46" s="36"/>
      <c r="R46" s="36"/>
      <c r="S46" s="36">
        <v>31000</v>
      </c>
      <c r="T46" s="36"/>
      <c r="U46" s="36"/>
      <c r="V46" s="36"/>
      <c r="W46" s="36">
        <f t="shared" si="2"/>
        <v>436000</v>
      </c>
      <c r="X46" s="37">
        <f>N46-W46</f>
        <v>4064000</v>
      </c>
    </row>
    <row r="47" spans="1:24" s="49" customFormat="1" ht="20.100000000000001" customHeight="1" x14ac:dyDescent="0.25">
      <c r="A47" s="43">
        <v>1</v>
      </c>
      <c r="B47" s="44" t="s">
        <v>117</v>
      </c>
      <c r="C47" s="45" t="s">
        <v>146</v>
      </c>
      <c r="D47" s="45" t="s">
        <v>48</v>
      </c>
      <c r="E47" s="46">
        <v>1033796576</v>
      </c>
      <c r="F47" s="47">
        <v>737717</v>
      </c>
      <c r="G47" s="46">
        <v>5</v>
      </c>
      <c r="H47" s="47">
        <f>+F47/30*G47+307382</f>
        <v>430334.83333333331</v>
      </c>
      <c r="I47" s="47"/>
      <c r="J47" s="47"/>
      <c r="K47" s="47"/>
      <c r="L47" s="47"/>
      <c r="M47" s="47"/>
      <c r="N47" s="47">
        <f t="shared" si="25"/>
        <v>430334.83333333331</v>
      </c>
      <c r="O47" s="47"/>
      <c r="P47" s="47"/>
      <c r="Q47" s="47"/>
      <c r="R47" s="47"/>
      <c r="S47" s="47"/>
      <c r="T47" s="47"/>
      <c r="U47" s="47"/>
      <c r="V47" s="47"/>
      <c r="W47" s="47"/>
      <c r="X47" s="48">
        <f>N47-W47</f>
        <v>430334.83333333331</v>
      </c>
    </row>
    <row r="48" spans="1:24" ht="20.100000000000001" customHeight="1" x14ac:dyDescent="0.25">
      <c r="A48" s="50">
        <v>2</v>
      </c>
      <c r="B48" s="33" t="s">
        <v>107</v>
      </c>
      <c r="C48" s="34" t="s">
        <v>146</v>
      </c>
      <c r="D48" s="34" t="s">
        <v>21</v>
      </c>
      <c r="E48" s="35">
        <v>1016019937</v>
      </c>
      <c r="F48" s="36">
        <v>3000000</v>
      </c>
      <c r="G48" s="35">
        <v>30</v>
      </c>
      <c r="H48" s="36">
        <f t="shared" si="22"/>
        <v>3000000</v>
      </c>
      <c r="I48" s="36"/>
      <c r="J48" s="36"/>
      <c r="K48" s="36"/>
      <c r="L48" s="36"/>
      <c r="M48" s="36"/>
      <c r="N48" s="36">
        <f t="shared" si="25"/>
        <v>3000000</v>
      </c>
      <c r="O48" s="36">
        <v>120000</v>
      </c>
      <c r="P48" s="36">
        <v>150000</v>
      </c>
      <c r="Q48" s="36"/>
      <c r="R48" s="36"/>
      <c r="S48" s="36"/>
      <c r="T48" s="36"/>
      <c r="U48" s="36"/>
      <c r="V48" s="36"/>
      <c r="W48" s="36">
        <f t="shared" si="2"/>
        <v>270000</v>
      </c>
      <c r="X48" s="37">
        <f>N48-W48</f>
        <v>2730000</v>
      </c>
    </row>
    <row r="49" spans="1:24" ht="20.100000000000001" customHeight="1" x14ac:dyDescent="0.25">
      <c r="A49" s="50">
        <v>3</v>
      </c>
      <c r="B49" s="33" t="s">
        <v>49</v>
      </c>
      <c r="C49" s="34" t="s">
        <v>146</v>
      </c>
      <c r="D49" s="34" t="s">
        <v>21</v>
      </c>
      <c r="E49" s="35">
        <v>1023962160</v>
      </c>
      <c r="F49" s="36">
        <v>800000</v>
      </c>
      <c r="G49" s="35">
        <v>30</v>
      </c>
      <c r="H49" s="36">
        <f t="shared" si="22"/>
        <v>800000</v>
      </c>
      <c r="I49" s="36">
        <v>83140</v>
      </c>
      <c r="J49" s="36"/>
      <c r="K49" s="36"/>
      <c r="L49" s="36"/>
      <c r="M49" s="36"/>
      <c r="N49" s="36">
        <f t="shared" si="25"/>
        <v>883140</v>
      </c>
      <c r="O49" s="36">
        <f>+H49*4%</f>
        <v>32000</v>
      </c>
      <c r="P49" s="36">
        <f>+H49*4%</f>
        <v>32000</v>
      </c>
      <c r="Q49" s="36"/>
      <c r="R49" s="36"/>
      <c r="S49" s="38"/>
      <c r="T49" s="36"/>
      <c r="U49" s="36"/>
      <c r="V49" s="36"/>
      <c r="W49" s="36">
        <f t="shared" ref="W49" si="34">SUM(O49:V49)</f>
        <v>64000</v>
      </c>
      <c r="X49" s="37">
        <f>+N49-W49</f>
        <v>819140</v>
      </c>
    </row>
    <row r="50" spans="1:24" ht="20.100000000000001" customHeight="1" x14ac:dyDescent="0.25">
      <c r="A50" s="50">
        <v>4</v>
      </c>
      <c r="B50" s="39" t="s">
        <v>81</v>
      </c>
      <c r="C50" s="34" t="s">
        <v>146</v>
      </c>
      <c r="D50" s="34" t="s">
        <v>21</v>
      </c>
      <c r="E50" s="36">
        <v>1020770039</v>
      </c>
      <c r="F50" s="36">
        <v>2500000</v>
      </c>
      <c r="G50" s="35">
        <v>30</v>
      </c>
      <c r="H50" s="36">
        <f t="shared" si="22"/>
        <v>2500000</v>
      </c>
      <c r="I50" s="36"/>
      <c r="J50" s="36"/>
      <c r="K50" s="36"/>
      <c r="L50" s="36"/>
      <c r="M50" s="36"/>
      <c r="N50" s="36">
        <f t="shared" ref="N50" si="35">SUM(H50:J50)+L50</f>
        <v>2500000</v>
      </c>
      <c r="O50" s="36">
        <f>+H50*4%</f>
        <v>100000</v>
      </c>
      <c r="P50" s="36">
        <f>+H50*4%</f>
        <v>100000</v>
      </c>
      <c r="Q50" s="36"/>
      <c r="R50" s="36"/>
      <c r="S50" s="36"/>
      <c r="T50" s="36"/>
      <c r="U50" s="36"/>
      <c r="V50" s="36"/>
      <c r="W50" s="36">
        <f t="shared" si="2"/>
        <v>200000</v>
      </c>
      <c r="X50" s="37">
        <f>N50-W50</f>
        <v>2300000</v>
      </c>
    </row>
    <row r="51" spans="1:24" ht="20.100000000000001" customHeight="1" x14ac:dyDescent="0.25">
      <c r="A51" s="50">
        <v>5</v>
      </c>
      <c r="B51" s="33" t="s">
        <v>47</v>
      </c>
      <c r="C51" s="34" t="s">
        <v>146</v>
      </c>
      <c r="D51" s="34" t="s">
        <v>21</v>
      </c>
      <c r="E51" s="35">
        <v>1019131071</v>
      </c>
      <c r="F51" s="36">
        <v>737717</v>
      </c>
      <c r="G51" s="35">
        <v>30</v>
      </c>
      <c r="H51" s="36">
        <f t="shared" si="22"/>
        <v>737717</v>
      </c>
      <c r="I51" s="36">
        <f t="shared" ref="I51:I53" si="36">+(83140/30)*G51</f>
        <v>83140</v>
      </c>
      <c r="J51" s="36"/>
      <c r="K51" s="36"/>
      <c r="L51" s="36"/>
      <c r="M51" s="36"/>
      <c r="N51" s="36">
        <f>SUM(H51:J51)+L51</f>
        <v>820857</v>
      </c>
      <c r="O51" s="36">
        <v>29509</v>
      </c>
      <c r="P51" s="36">
        <v>29509</v>
      </c>
      <c r="Q51" s="36"/>
      <c r="R51" s="36"/>
      <c r="S51" s="38"/>
      <c r="T51" s="36"/>
      <c r="U51" s="36"/>
      <c r="V51" s="36">
        <v>107000</v>
      </c>
      <c r="W51" s="36">
        <f>+O51+P51+V51</f>
        <v>166018</v>
      </c>
      <c r="X51" s="37">
        <f>+N51-W51</f>
        <v>654839</v>
      </c>
    </row>
    <row r="52" spans="1:24" ht="20.100000000000001" customHeight="1" x14ac:dyDescent="0.25">
      <c r="A52" s="50">
        <v>6</v>
      </c>
      <c r="B52" s="39" t="s">
        <v>80</v>
      </c>
      <c r="C52" s="34" t="s">
        <v>146</v>
      </c>
      <c r="D52" s="34" t="s">
        <v>21</v>
      </c>
      <c r="E52" s="36">
        <v>1018464162</v>
      </c>
      <c r="F52" s="36">
        <v>1500000</v>
      </c>
      <c r="G52" s="35">
        <v>22</v>
      </c>
      <c r="H52" s="36">
        <f>+F52/30*G52+266680</f>
        <v>1366680</v>
      </c>
      <c r="I52" s="36"/>
      <c r="J52" s="36"/>
      <c r="K52" s="36"/>
      <c r="L52" s="36"/>
      <c r="M52" s="36"/>
      <c r="N52" s="36">
        <f t="shared" ref="N52" si="37">SUM(H52:J52)+L52</f>
        <v>1366680</v>
      </c>
      <c r="O52" s="36">
        <v>60000</v>
      </c>
      <c r="P52" s="36">
        <v>60000</v>
      </c>
      <c r="Q52" s="36"/>
      <c r="R52" s="36"/>
      <c r="S52" s="36"/>
      <c r="T52" s="36"/>
      <c r="U52" s="36"/>
      <c r="V52" s="36"/>
      <c r="W52" s="36">
        <f t="shared" ref="W52:W115" si="38">SUM(O52:V52)</f>
        <v>120000</v>
      </c>
      <c r="X52" s="37">
        <f>N52-W52</f>
        <v>1246680</v>
      </c>
    </row>
    <row r="53" spans="1:24" ht="20.100000000000001" customHeight="1" x14ac:dyDescent="0.25">
      <c r="A53" s="50">
        <v>7</v>
      </c>
      <c r="B53" s="33" t="s">
        <v>110</v>
      </c>
      <c r="C53" s="34" t="s">
        <v>146</v>
      </c>
      <c r="D53" s="34" t="s">
        <v>21</v>
      </c>
      <c r="E53" s="35">
        <v>1023926436</v>
      </c>
      <c r="F53" s="36">
        <v>1200000</v>
      </c>
      <c r="G53" s="35">
        <v>30</v>
      </c>
      <c r="H53" s="36">
        <f t="shared" si="22"/>
        <v>1200000</v>
      </c>
      <c r="I53" s="36">
        <f t="shared" si="36"/>
        <v>83140</v>
      </c>
      <c r="J53" s="36"/>
      <c r="K53" s="36"/>
      <c r="L53" s="36"/>
      <c r="M53" s="36"/>
      <c r="N53" s="36">
        <f t="shared" ref="N53:N54" si="39">SUM(H53:J53)+L53</f>
        <v>1283140</v>
      </c>
      <c r="O53" s="36">
        <f>+H53*4%</f>
        <v>48000</v>
      </c>
      <c r="P53" s="36">
        <v>48000</v>
      </c>
      <c r="Q53" s="36"/>
      <c r="R53" s="36"/>
      <c r="S53" s="38"/>
      <c r="T53" s="36"/>
      <c r="U53" s="36"/>
      <c r="V53" s="36"/>
      <c r="W53" s="36">
        <f t="shared" ref="W53:W54" si="40">SUM(O53:V53)</f>
        <v>96000</v>
      </c>
      <c r="X53" s="37">
        <f t="shared" ref="X53:X63" si="41">+N53-W53</f>
        <v>1187140</v>
      </c>
    </row>
    <row r="54" spans="1:24" ht="20.100000000000001" customHeight="1" x14ac:dyDescent="0.25">
      <c r="A54" s="50">
        <v>8</v>
      </c>
      <c r="B54" s="33" t="s">
        <v>98</v>
      </c>
      <c r="C54" s="34" t="s">
        <v>146</v>
      </c>
      <c r="D54" s="34" t="s">
        <v>21</v>
      </c>
      <c r="E54" s="35">
        <v>1023926436</v>
      </c>
      <c r="F54" s="36">
        <v>1500000</v>
      </c>
      <c r="G54" s="35">
        <v>30</v>
      </c>
      <c r="H54" s="36">
        <f t="shared" si="22"/>
        <v>1500000</v>
      </c>
      <c r="I54" s="36"/>
      <c r="J54" s="36"/>
      <c r="K54" s="36"/>
      <c r="L54" s="36"/>
      <c r="M54" s="36"/>
      <c r="N54" s="36">
        <f t="shared" si="39"/>
        <v>1500000</v>
      </c>
      <c r="O54" s="36">
        <f>+H54*4%</f>
        <v>60000</v>
      </c>
      <c r="P54" s="36">
        <f>+H54*4%</f>
        <v>60000</v>
      </c>
      <c r="Q54" s="36"/>
      <c r="R54" s="36"/>
      <c r="S54" s="38"/>
      <c r="T54" s="36"/>
      <c r="U54" s="36"/>
      <c r="V54" s="36"/>
      <c r="W54" s="36">
        <f t="shared" si="40"/>
        <v>120000</v>
      </c>
      <c r="X54" s="37">
        <f t="shared" si="41"/>
        <v>1380000</v>
      </c>
    </row>
    <row r="55" spans="1:24" ht="20.100000000000001" customHeight="1" x14ac:dyDescent="0.25">
      <c r="A55" s="50">
        <v>9</v>
      </c>
      <c r="B55" s="33" t="s">
        <v>139</v>
      </c>
      <c r="C55" s="34" t="s">
        <v>146</v>
      </c>
      <c r="D55" s="34" t="s">
        <v>21</v>
      </c>
      <c r="E55" s="35">
        <v>1023926436</v>
      </c>
      <c r="F55" s="36">
        <v>4500000</v>
      </c>
      <c r="G55" s="35">
        <v>27</v>
      </c>
      <c r="H55" s="36">
        <f t="shared" si="22"/>
        <v>4050000</v>
      </c>
      <c r="I55" s="36"/>
      <c r="J55" s="36"/>
      <c r="K55" s="36"/>
      <c r="L55" s="36"/>
      <c r="M55" s="36"/>
      <c r="N55" s="36">
        <f t="shared" ref="N55" si="42">SUM(H55:J55)+L55</f>
        <v>4050000</v>
      </c>
      <c r="O55" s="36">
        <f>+H55*4%</f>
        <v>162000</v>
      </c>
      <c r="P55" s="36">
        <f>+H55*5%</f>
        <v>202500</v>
      </c>
      <c r="Q55" s="36"/>
      <c r="R55" s="36"/>
      <c r="S55" s="38">
        <v>2800</v>
      </c>
      <c r="T55" s="36"/>
      <c r="U55" s="36"/>
      <c r="V55" s="36"/>
      <c r="W55" s="36">
        <f t="shared" ref="W55" si="43">SUM(O55:V55)</f>
        <v>367300</v>
      </c>
      <c r="X55" s="37">
        <f t="shared" si="41"/>
        <v>3682700</v>
      </c>
    </row>
    <row r="56" spans="1:24" ht="20.100000000000001" customHeight="1" x14ac:dyDescent="0.25">
      <c r="A56" s="50">
        <v>10</v>
      </c>
      <c r="B56" s="33" t="s">
        <v>50</v>
      </c>
      <c r="C56" s="34" t="s">
        <v>146</v>
      </c>
      <c r="D56" s="34" t="s">
        <v>21</v>
      </c>
      <c r="E56" s="35">
        <v>1013637271</v>
      </c>
      <c r="F56" s="36">
        <v>1450000</v>
      </c>
      <c r="G56" s="35">
        <v>30</v>
      </c>
      <c r="H56" s="36">
        <f t="shared" si="22"/>
        <v>1450000</v>
      </c>
      <c r="I56" s="36">
        <f>+(83140/30)*G56</f>
        <v>83140</v>
      </c>
      <c r="J56" s="36"/>
      <c r="K56" s="36"/>
      <c r="L56" s="36"/>
      <c r="M56" s="36"/>
      <c r="N56" s="36">
        <f t="shared" si="25"/>
        <v>1533140</v>
      </c>
      <c r="O56" s="36">
        <f>+H56*4%</f>
        <v>58000</v>
      </c>
      <c r="P56" s="36">
        <f>+H56*4%</f>
        <v>58000</v>
      </c>
      <c r="Q56" s="36"/>
      <c r="R56" s="36"/>
      <c r="S56" s="36">
        <v>0</v>
      </c>
      <c r="T56" s="36"/>
      <c r="U56" s="36"/>
      <c r="V56" s="36"/>
      <c r="W56" s="36">
        <f t="shared" si="38"/>
        <v>116000</v>
      </c>
      <c r="X56" s="37">
        <f t="shared" si="41"/>
        <v>1417140</v>
      </c>
    </row>
    <row r="57" spans="1:24" ht="20.100000000000001" customHeight="1" x14ac:dyDescent="0.25">
      <c r="A57" s="50">
        <v>11</v>
      </c>
      <c r="B57" s="33" t="s">
        <v>82</v>
      </c>
      <c r="C57" s="34" t="s">
        <v>146</v>
      </c>
      <c r="D57" s="34" t="s">
        <v>21</v>
      </c>
      <c r="E57" s="35">
        <v>51738391</v>
      </c>
      <c r="F57" s="36">
        <v>737717</v>
      </c>
      <c r="G57" s="35">
        <v>30</v>
      </c>
      <c r="H57" s="36">
        <f t="shared" si="22"/>
        <v>737717</v>
      </c>
      <c r="I57" s="36">
        <v>83140</v>
      </c>
      <c r="J57" s="36"/>
      <c r="K57" s="36"/>
      <c r="L57" s="36"/>
      <c r="M57" s="36"/>
      <c r="N57" s="36">
        <f t="shared" ref="N57" si="44">SUM(H57:J57)+L57</f>
        <v>820857</v>
      </c>
      <c r="O57" s="36">
        <v>29509</v>
      </c>
      <c r="P57" s="36">
        <v>29509</v>
      </c>
      <c r="Q57" s="36"/>
      <c r="R57" s="36"/>
      <c r="S57" s="38"/>
      <c r="T57" s="36"/>
      <c r="U57" s="36"/>
      <c r="V57" s="36"/>
      <c r="W57" s="36">
        <f t="shared" si="38"/>
        <v>59018</v>
      </c>
      <c r="X57" s="37">
        <f t="shared" si="41"/>
        <v>761839</v>
      </c>
    </row>
    <row r="58" spans="1:24" ht="20.100000000000001" customHeight="1" x14ac:dyDescent="0.25">
      <c r="A58" s="50">
        <v>12</v>
      </c>
      <c r="B58" s="33" t="s">
        <v>85</v>
      </c>
      <c r="C58" s="34" t="s">
        <v>146</v>
      </c>
      <c r="D58" s="34" t="s">
        <v>21</v>
      </c>
      <c r="E58" s="35">
        <v>1012317828</v>
      </c>
      <c r="F58" s="36">
        <v>3500000</v>
      </c>
      <c r="G58" s="35">
        <v>30</v>
      </c>
      <c r="H58" s="36">
        <f>+F58-L58</f>
        <v>3500000</v>
      </c>
      <c r="I58" s="36"/>
      <c r="J58" s="36"/>
      <c r="K58" s="36"/>
      <c r="L58" s="36"/>
      <c r="M58" s="36"/>
      <c r="N58" s="36">
        <f t="shared" ref="N58" si="45">SUM(H58:J58)+L58</f>
        <v>3500000</v>
      </c>
      <c r="O58" s="36">
        <f>+F58*4%</f>
        <v>140000</v>
      </c>
      <c r="P58" s="36">
        <f>+F58*5%</f>
        <v>175000</v>
      </c>
      <c r="Q58" s="36"/>
      <c r="R58" s="36"/>
      <c r="S58" s="36">
        <v>0</v>
      </c>
      <c r="T58" s="36"/>
      <c r="U58" s="36"/>
      <c r="V58" s="36"/>
      <c r="W58" s="36">
        <f t="shared" ref="W58" si="46">SUM(O58:V58)</f>
        <v>315000</v>
      </c>
      <c r="X58" s="37">
        <f t="shared" si="41"/>
        <v>3185000</v>
      </c>
    </row>
    <row r="59" spans="1:24" ht="20.100000000000001" customHeight="1" x14ac:dyDescent="0.25">
      <c r="A59" s="50">
        <v>13</v>
      </c>
      <c r="B59" s="33" t="s">
        <v>51</v>
      </c>
      <c r="C59" s="34" t="s">
        <v>146</v>
      </c>
      <c r="D59" s="34" t="s">
        <v>21</v>
      </c>
      <c r="E59" s="35">
        <v>1019045571</v>
      </c>
      <c r="F59" s="36">
        <v>2500000</v>
      </c>
      <c r="G59" s="35">
        <v>30</v>
      </c>
      <c r="H59" s="36">
        <f t="shared" si="22"/>
        <v>2500000</v>
      </c>
      <c r="I59" s="36"/>
      <c r="J59" s="36"/>
      <c r="K59" s="36"/>
      <c r="L59" s="36"/>
      <c r="M59" s="36"/>
      <c r="N59" s="36">
        <f t="shared" si="25"/>
        <v>2500000</v>
      </c>
      <c r="O59" s="36">
        <f>+N59*4%</f>
        <v>100000</v>
      </c>
      <c r="P59" s="36">
        <f>+N59*4%</f>
        <v>100000</v>
      </c>
      <c r="Q59" s="36"/>
      <c r="R59" s="36"/>
      <c r="S59" s="36">
        <v>0</v>
      </c>
      <c r="T59" s="36"/>
      <c r="U59" s="36"/>
      <c r="V59" s="36">
        <v>200210</v>
      </c>
      <c r="W59" s="36">
        <f t="shared" si="38"/>
        <v>400210</v>
      </c>
      <c r="X59" s="37">
        <f t="shared" si="41"/>
        <v>2099790</v>
      </c>
    </row>
    <row r="60" spans="1:24" ht="20.100000000000001" customHeight="1" x14ac:dyDescent="0.25">
      <c r="A60" s="50">
        <v>14</v>
      </c>
      <c r="B60" s="33" t="s">
        <v>90</v>
      </c>
      <c r="C60" s="34" t="s">
        <v>146</v>
      </c>
      <c r="D60" s="34" t="s">
        <v>21</v>
      </c>
      <c r="E60" s="35">
        <v>1022413774</v>
      </c>
      <c r="F60" s="36">
        <v>1200000</v>
      </c>
      <c r="G60" s="35">
        <v>30</v>
      </c>
      <c r="H60" s="36">
        <f>F60/30*G60</f>
        <v>1200000</v>
      </c>
      <c r="I60" s="36">
        <f>+(83140/30)*G60</f>
        <v>83140</v>
      </c>
      <c r="J60" s="36"/>
      <c r="K60" s="36"/>
      <c r="L60" s="36"/>
      <c r="M60" s="36"/>
      <c r="N60" s="36">
        <f t="shared" ref="N60" si="47">SUM(H60:J60)+L60</f>
        <v>1283140</v>
      </c>
      <c r="O60" s="36">
        <v>48000</v>
      </c>
      <c r="P60" s="36">
        <v>48000</v>
      </c>
      <c r="Q60" s="36"/>
      <c r="R60" s="36"/>
      <c r="S60" s="36">
        <v>0</v>
      </c>
      <c r="T60" s="36"/>
      <c r="U60" s="36"/>
      <c r="V60" s="36"/>
      <c r="W60" s="36">
        <f t="shared" ref="W60" si="48">SUM(O60:V60)</f>
        <v>96000</v>
      </c>
      <c r="X60" s="37">
        <f t="shared" si="41"/>
        <v>1187140</v>
      </c>
    </row>
    <row r="61" spans="1:24" ht="20.100000000000001" customHeight="1" x14ac:dyDescent="0.25">
      <c r="A61" s="50">
        <v>15</v>
      </c>
      <c r="B61" s="33" t="s">
        <v>95</v>
      </c>
      <c r="C61" s="34" t="s">
        <v>146</v>
      </c>
      <c r="D61" s="34" t="s">
        <v>21</v>
      </c>
      <c r="E61" s="35">
        <v>1019089282</v>
      </c>
      <c r="F61" s="36">
        <v>1500000</v>
      </c>
      <c r="G61" s="35">
        <v>30</v>
      </c>
      <c r="H61" s="36">
        <f>F61/30*G61</f>
        <v>1500000</v>
      </c>
      <c r="I61" s="36"/>
      <c r="J61" s="36"/>
      <c r="K61" s="36"/>
      <c r="L61" s="36"/>
      <c r="M61" s="36"/>
      <c r="N61" s="36">
        <f t="shared" ref="N61" si="49">SUM(H61:J61)+L61</f>
        <v>1500000</v>
      </c>
      <c r="O61" s="36">
        <f>+H61*4%</f>
        <v>60000</v>
      </c>
      <c r="P61" s="36">
        <f t="shared" ref="P61:P62" si="50">+H61*4%</f>
        <v>60000</v>
      </c>
      <c r="Q61" s="36"/>
      <c r="R61" s="36"/>
      <c r="S61" s="36">
        <v>0</v>
      </c>
      <c r="T61" s="36"/>
      <c r="U61" s="36"/>
      <c r="V61" s="36">
        <v>422966</v>
      </c>
      <c r="W61" s="36">
        <f t="shared" ref="W61" si="51">SUM(O61:V61)</f>
        <v>542966</v>
      </c>
      <c r="X61" s="37">
        <f t="shared" si="41"/>
        <v>957034</v>
      </c>
    </row>
    <row r="62" spans="1:24" ht="20.100000000000001" customHeight="1" x14ac:dyDescent="0.25">
      <c r="A62" s="50">
        <v>16</v>
      </c>
      <c r="B62" s="33" t="s">
        <v>137</v>
      </c>
      <c r="C62" s="34" t="s">
        <v>146</v>
      </c>
      <c r="D62" s="34" t="s">
        <v>21</v>
      </c>
      <c r="E62" s="35">
        <v>1019089282</v>
      </c>
      <c r="F62" s="36">
        <v>737717</v>
      </c>
      <c r="G62" s="35">
        <v>14</v>
      </c>
      <c r="H62" s="36">
        <f>F62/30*G62</f>
        <v>344267.93333333335</v>
      </c>
      <c r="I62" s="36">
        <f>+(83140/30)*G62</f>
        <v>38798.666666666672</v>
      </c>
      <c r="J62" s="36"/>
      <c r="K62" s="36"/>
      <c r="L62" s="36"/>
      <c r="M62" s="36"/>
      <c r="N62" s="36">
        <f t="shared" ref="N62" si="52">SUM(H62:J62)+L62</f>
        <v>383066.60000000003</v>
      </c>
      <c r="O62" s="36">
        <f>+H62*4%</f>
        <v>13770.717333333334</v>
      </c>
      <c r="P62" s="36">
        <f t="shared" si="50"/>
        <v>13770.717333333334</v>
      </c>
      <c r="Q62" s="36"/>
      <c r="R62" s="36"/>
      <c r="S62" s="36">
        <v>0</v>
      </c>
      <c r="T62" s="36"/>
      <c r="U62" s="36"/>
      <c r="V62" s="36"/>
      <c r="W62" s="36">
        <f t="shared" ref="W62" si="53">SUM(O62:V62)</f>
        <v>27541.434666666668</v>
      </c>
      <c r="X62" s="37">
        <f t="shared" si="41"/>
        <v>355525.16533333337</v>
      </c>
    </row>
    <row r="63" spans="1:24" ht="20.100000000000001" customHeight="1" x14ac:dyDescent="0.25">
      <c r="A63" s="50">
        <v>17</v>
      </c>
      <c r="B63" s="33" t="s">
        <v>52</v>
      </c>
      <c r="C63" s="34" t="s">
        <v>146</v>
      </c>
      <c r="D63" s="34" t="s">
        <v>21</v>
      </c>
      <c r="E63" s="35">
        <v>1018444707</v>
      </c>
      <c r="F63" s="36">
        <v>2000000</v>
      </c>
      <c r="G63" s="35">
        <v>30</v>
      </c>
      <c r="H63" s="36">
        <f>F63/30*G63</f>
        <v>2000000.0000000002</v>
      </c>
      <c r="I63" s="36"/>
      <c r="J63" s="36"/>
      <c r="K63" s="36"/>
      <c r="L63" s="36"/>
      <c r="M63" s="36"/>
      <c r="N63" s="36">
        <f t="shared" si="25"/>
        <v>2000000.0000000002</v>
      </c>
      <c r="O63" s="36">
        <f>+H63*4%</f>
        <v>80000.000000000015</v>
      </c>
      <c r="P63" s="36">
        <v>80000</v>
      </c>
      <c r="Q63" s="36"/>
      <c r="R63" s="36"/>
      <c r="S63" s="36">
        <v>0</v>
      </c>
      <c r="T63" s="36"/>
      <c r="U63" s="36"/>
      <c r="V63" s="36">
        <v>323803</v>
      </c>
      <c r="W63" s="36">
        <f t="shared" si="38"/>
        <v>483803</v>
      </c>
      <c r="X63" s="37">
        <f t="shared" si="41"/>
        <v>1516197.0000000002</v>
      </c>
    </row>
    <row r="64" spans="1:24" ht="20.100000000000001" customHeight="1" x14ac:dyDescent="0.25">
      <c r="A64" s="50">
        <v>18</v>
      </c>
      <c r="B64" s="39" t="s">
        <v>53</v>
      </c>
      <c r="C64" s="34" t="s">
        <v>146</v>
      </c>
      <c r="D64" s="34" t="s">
        <v>21</v>
      </c>
      <c r="E64" s="36">
        <v>1016046175</v>
      </c>
      <c r="F64" s="36">
        <v>3500000</v>
      </c>
      <c r="G64" s="35">
        <v>30</v>
      </c>
      <c r="H64" s="36">
        <f>F64/30*G64</f>
        <v>3500000</v>
      </c>
      <c r="I64" s="36"/>
      <c r="J64" s="36"/>
      <c r="K64" s="36"/>
      <c r="L64" s="36"/>
      <c r="M64" s="36"/>
      <c r="N64" s="36">
        <f t="shared" si="25"/>
        <v>3500000</v>
      </c>
      <c r="O64" s="36">
        <f>+N64*4%</f>
        <v>140000</v>
      </c>
      <c r="P64" s="36">
        <f>+N64*5%</f>
        <v>175000</v>
      </c>
      <c r="Q64" s="36"/>
      <c r="R64" s="36"/>
      <c r="S64" s="36">
        <v>0</v>
      </c>
      <c r="T64" s="36"/>
      <c r="U64" s="36"/>
      <c r="V64" s="36"/>
      <c r="W64" s="36">
        <f t="shared" si="38"/>
        <v>315000</v>
      </c>
      <c r="X64" s="37">
        <f t="shared" ref="X64:X76" si="54">N64-W64</f>
        <v>3185000</v>
      </c>
    </row>
    <row r="65" spans="1:24" ht="20.100000000000001" customHeight="1" x14ac:dyDescent="0.25">
      <c r="A65" s="50">
        <v>19</v>
      </c>
      <c r="B65" s="33" t="s">
        <v>54</v>
      </c>
      <c r="C65" s="34" t="s">
        <v>146</v>
      </c>
      <c r="D65" s="34" t="s">
        <v>21</v>
      </c>
      <c r="E65" s="35">
        <v>1033729279</v>
      </c>
      <c r="F65" s="36">
        <v>4300000</v>
      </c>
      <c r="G65" s="35">
        <v>30</v>
      </c>
      <c r="H65" s="36">
        <f t="shared" ref="H65:H116" si="55">F65/30*G65</f>
        <v>4300000</v>
      </c>
      <c r="I65" s="36"/>
      <c r="J65" s="36"/>
      <c r="K65" s="36"/>
      <c r="L65" s="36"/>
      <c r="M65" s="36"/>
      <c r="N65" s="36">
        <f t="shared" si="25"/>
        <v>4300000</v>
      </c>
      <c r="O65" s="36">
        <v>160000</v>
      </c>
      <c r="P65" s="36">
        <v>200000</v>
      </c>
      <c r="Q65" s="36"/>
      <c r="R65" s="36"/>
      <c r="S65" s="36">
        <v>3000</v>
      </c>
      <c r="T65" s="36"/>
      <c r="U65" s="36"/>
      <c r="V65" s="36">
        <v>766229</v>
      </c>
      <c r="W65" s="36">
        <f t="shared" si="38"/>
        <v>1129229</v>
      </c>
      <c r="X65" s="37">
        <f t="shared" si="54"/>
        <v>3170771</v>
      </c>
    </row>
    <row r="66" spans="1:24" ht="20.100000000000001" customHeight="1" x14ac:dyDescent="0.25">
      <c r="A66" s="50">
        <v>20</v>
      </c>
      <c r="B66" s="33" t="s">
        <v>55</v>
      </c>
      <c r="C66" s="34" t="s">
        <v>146</v>
      </c>
      <c r="D66" s="34" t="s">
        <v>21</v>
      </c>
      <c r="E66" s="35">
        <v>1023948338</v>
      </c>
      <c r="F66" s="36">
        <v>800000</v>
      </c>
      <c r="G66" s="35">
        <v>30</v>
      </c>
      <c r="H66" s="36">
        <f t="shared" si="55"/>
        <v>800000</v>
      </c>
      <c r="I66" s="36">
        <f>+(83140/30)*G66</f>
        <v>83140</v>
      </c>
      <c r="J66" s="36"/>
      <c r="K66" s="36"/>
      <c r="L66" s="36"/>
      <c r="M66" s="36"/>
      <c r="N66" s="36">
        <f t="shared" si="25"/>
        <v>883140</v>
      </c>
      <c r="O66" s="36">
        <f>+H66*4%</f>
        <v>32000</v>
      </c>
      <c r="P66" s="36">
        <f>+H66*4%</f>
        <v>32000</v>
      </c>
      <c r="Q66" s="36"/>
      <c r="R66" s="36"/>
      <c r="S66" s="36"/>
      <c r="T66" s="36"/>
      <c r="U66" s="36"/>
      <c r="V66" s="36"/>
      <c r="W66" s="36">
        <f t="shared" si="38"/>
        <v>64000</v>
      </c>
      <c r="X66" s="37">
        <f t="shared" si="54"/>
        <v>819140</v>
      </c>
    </row>
    <row r="67" spans="1:24" ht="20.100000000000001" customHeight="1" x14ac:dyDescent="0.25">
      <c r="A67" s="50">
        <v>21</v>
      </c>
      <c r="B67" s="33" t="s">
        <v>56</v>
      </c>
      <c r="C67" s="34" t="s">
        <v>146</v>
      </c>
      <c r="D67" s="34" t="s">
        <v>21</v>
      </c>
      <c r="E67" s="35">
        <v>1014209294</v>
      </c>
      <c r="F67" s="36">
        <v>3500000</v>
      </c>
      <c r="G67" s="35">
        <v>30</v>
      </c>
      <c r="H67" s="36">
        <f t="shared" si="55"/>
        <v>3500000</v>
      </c>
      <c r="I67" s="36">
        <v>0</v>
      </c>
      <c r="J67" s="36"/>
      <c r="K67" s="36"/>
      <c r="L67" s="41"/>
      <c r="M67" s="41"/>
      <c r="N67" s="36">
        <f t="shared" si="25"/>
        <v>3500000</v>
      </c>
      <c r="O67" s="36">
        <v>140000</v>
      </c>
      <c r="P67" s="36">
        <v>175000</v>
      </c>
      <c r="Q67" s="36"/>
      <c r="R67" s="36"/>
      <c r="S67" s="36">
        <v>0</v>
      </c>
      <c r="T67" s="36"/>
      <c r="U67" s="36"/>
      <c r="V67" s="36"/>
      <c r="W67" s="36">
        <f t="shared" si="38"/>
        <v>315000</v>
      </c>
      <c r="X67" s="37">
        <f t="shared" si="54"/>
        <v>3185000</v>
      </c>
    </row>
    <row r="68" spans="1:24" ht="20.100000000000001" customHeight="1" x14ac:dyDescent="0.25">
      <c r="A68" s="50">
        <v>22</v>
      </c>
      <c r="B68" s="33" t="s">
        <v>93</v>
      </c>
      <c r="C68" s="34" t="s">
        <v>146</v>
      </c>
      <c r="D68" s="34" t="s">
        <v>21</v>
      </c>
      <c r="E68" s="35">
        <v>1012364276</v>
      </c>
      <c r="F68" s="36">
        <v>1550000</v>
      </c>
      <c r="G68" s="35">
        <v>30</v>
      </c>
      <c r="H68" s="36">
        <f t="shared" si="55"/>
        <v>1550000</v>
      </c>
      <c r="I68" s="36"/>
      <c r="J68" s="36"/>
      <c r="K68" s="36"/>
      <c r="L68" s="36"/>
      <c r="M68" s="36"/>
      <c r="N68" s="36">
        <f t="shared" ref="N68:N72" si="56">SUM(H68:J68)+L68</f>
        <v>1550000</v>
      </c>
      <c r="O68" s="36">
        <f>+F68*4%</f>
        <v>62000</v>
      </c>
      <c r="P68" s="36">
        <f>+F68*4%</f>
        <v>62000</v>
      </c>
      <c r="Q68" s="36"/>
      <c r="R68" s="36"/>
      <c r="S68" s="36"/>
      <c r="T68" s="36"/>
      <c r="U68" s="36"/>
      <c r="V68" s="36"/>
      <c r="W68" s="36">
        <f t="shared" ref="W68:W72" si="57">SUM(O68:V68)</f>
        <v>124000</v>
      </c>
      <c r="X68" s="37">
        <f t="shared" si="54"/>
        <v>1426000</v>
      </c>
    </row>
    <row r="69" spans="1:24" ht="20.100000000000001" customHeight="1" x14ac:dyDescent="0.25">
      <c r="A69" s="50">
        <v>23</v>
      </c>
      <c r="B69" s="33" t="s">
        <v>127</v>
      </c>
      <c r="C69" s="34" t="s">
        <v>146</v>
      </c>
      <c r="D69" s="34" t="s">
        <v>21</v>
      </c>
      <c r="E69" s="35">
        <v>8534951</v>
      </c>
      <c r="F69" s="36">
        <v>2800000</v>
      </c>
      <c r="G69" s="35">
        <v>26</v>
      </c>
      <c r="H69" s="36">
        <f>F69/30*G69+248900</f>
        <v>2675566.6666666665</v>
      </c>
      <c r="I69" s="36"/>
      <c r="J69" s="36"/>
      <c r="K69" s="36"/>
      <c r="L69" s="36"/>
      <c r="M69" s="36"/>
      <c r="N69" s="36">
        <f t="shared" ref="N69:N70" si="58">SUM(H69:J69)+L69</f>
        <v>2675566.6666666665</v>
      </c>
      <c r="O69" s="36">
        <v>112000</v>
      </c>
      <c r="P69" s="36">
        <v>112000</v>
      </c>
      <c r="Q69" s="36"/>
      <c r="R69" s="36"/>
      <c r="S69" s="36"/>
      <c r="T69" s="36"/>
      <c r="U69" s="36"/>
      <c r="V69" s="36"/>
      <c r="W69" s="36">
        <f t="shared" si="57"/>
        <v>224000</v>
      </c>
      <c r="X69" s="37">
        <f t="shared" si="54"/>
        <v>2451566.6666666665</v>
      </c>
    </row>
    <row r="70" spans="1:24" ht="20.100000000000001" customHeight="1" x14ac:dyDescent="0.25">
      <c r="A70" s="50">
        <v>24</v>
      </c>
      <c r="B70" s="33" t="s">
        <v>121</v>
      </c>
      <c r="C70" s="34" t="s">
        <v>146</v>
      </c>
      <c r="D70" s="34" t="s">
        <v>21</v>
      </c>
      <c r="E70" s="35">
        <v>63515536</v>
      </c>
      <c r="F70" s="36">
        <v>3500000</v>
      </c>
      <c r="G70" s="35">
        <v>30</v>
      </c>
      <c r="H70" s="36">
        <f t="shared" si="55"/>
        <v>3500000</v>
      </c>
      <c r="I70" s="36"/>
      <c r="J70" s="36"/>
      <c r="K70" s="36"/>
      <c r="L70" s="36"/>
      <c r="M70" s="36"/>
      <c r="N70" s="36">
        <f t="shared" si="58"/>
        <v>3500000</v>
      </c>
      <c r="O70" s="36">
        <f>+H70*4%</f>
        <v>140000</v>
      </c>
      <c r="P70" s="36">
        <f>+H70*5%</f>
        <v>175000</v>
      </c>
      <c r="Q70" s="36"/>
      <c r="R70" s="36"/>
      <c r="S70" s="36"/>
      <c r="T70" s="36"/>
      <c r="U70" s="36">
        <v>520000</v>
      </c>
      <c r="V70" s="36"/>
      <c r="W70" s="36">
        <f t="shared" si="57"/>
        <v>835000</v>
      </c>
      <c r="X70" s="37">
        <f t="shared" si="54"/>
        <v>2665000</v>
      </c>
    </row>
    <row r="71" spans="1:24" ht="20.100000000000001" customHeight="1" x14ac:dyDescent="0.25">
      <c r="A71" s="50">
        <v>25</v>
      </c>
      <c r="B71" s="33" t="s">
        <v>111</v>
      </c>
      <c r="C71" s="34" t="s">
        <v>146</v>
      </c>
      <c r="D71" s="34" t="s">
        <v>21</v>
      </c>
      <c r="E71" s="35">
        <v>1120742134</v>
      </c>
      <c r="F71" s="36">
        <v>1200000</v>
      </c>
      <c r="G71" s="35">
        <v>30</v>
      </c>
      <c r="H71" s="36">
        <f t="shared" si="55"/>
        <v>1200000</v>
      </c>
      <c r="I71" s="36">
        <f>+(83140/30)*G71</f>
        <v>83140</v>
      </c>
      <c r="J71" s="36"/>
      <c r="K71" s="36"/>
      <c r="L71" s="36"/>
      <c r="M71" s="36"/>
      <c r="N71" s="36">
        <f t="shared" ref="N71" si="59">SUM(H71:J71)+L71</f>
        <v>1283140</v>
      </c>
      <c r="O71" s="36">
        <f>+H71*4%</f>
        <v>48000</v>
      </c>
      <c r="P71" s="36">
        <f>+H71*4%</f>
        <v>48000</v>
      </c>
      <c r="Q71" s="36"/>
      <c r="R71" s="36"/>
      <c r="S71" s="36"/>
      <c r="T71" s="36"/>
      <c r="U71" s="36"/>
      <c r="V71" s="36"/>
      <c r="W71" s="36">
        <f t="shared" si="57"/>
        <v>96000</v>
      </c>
      <c r="X71" s="37">
        <f t="shared" si="54"/>
        <v>1187140</v>
      </c>
    </row>
    <row r="72" spans="1:24" ht="20.100000000000001" customHeight="1" x14ac:dyDescent="0.25">
      <c r="A72" s="50">
        <v>26</v>
      </c>
      <c r="B72" s="33" t="s">
        <v>134</v>
      </c>
      <c r="C72" s="34" t="s">
        <v>146</v>
      </c>
      <c r="D72" s="34" t="s">
        <v>21</v>
      </c>
      <c r="E72" s="35">
        <v>1052395210</v>
      </c>
      <c r="F72" s="36">
        <v>900000</v>
      </c>
      <c r="G72" s="35">
        <v>30</v>
      </c>
      <c r="H72" s="36">
        <f t="shared" si="55"/>
        <v>900000</v>
      </c>
      <c r="I72" s="36">
        <v>83140</v>
      </c>
      <c r="J72" s="36"/>
      <c r="K72" s="36"/>
      <c r="L72" s="36"/>
      <c r="M72" s="36"/>
      <c r="N72" s="36">
        <f t="shared" si="56"/>
        <v>983140</v>
      </c>
      <c r="O72" s="36">
        <f>+H72*4%</f>
        <v>36000</v>
      </c>
      <c r="P72" s="36">
        <f>+H72*4%</f>
        <v>36000</v>
      </c>
      <c r="Q72" s="36"/>
      <c r="R72" s="36"/>
      <c r="S72" s="36"/>
      <c r="T72" s="36"/>
      <c r="U72" s="36"/>
      <c r="V72" s="36"/>
      <c r="W72" s="36">
        <f t="shared" si="57"/>
        <v>72000</v>
      </c>
      <c r="X72" s="37">
        <f>N72-W72</f>
        <v>911140</v>
      </c>
    </row>
    <row r="73" spans="1:24" ht="20.100000000000001" customHeight="1" x14ac:dyDescent="0.25">
      <c r="A73" s="50">
        <v>27</v>
      </c>
      <c r="B73" s="33" t="s">
        <v>135</v>
      </c>
      <c r="C73" s="34" t="s">
        <v>146</v>
      </c>
      <c r="D73" s="34" t="s">
        <v>21</v>
      </c>
      <c r="E73" s="35">
        <v>1013621051</v>
      </c>
      <c r="F73" s="36">
        <v>2000000</v>
      </c>
      <c r="G73" s="35">
        <v>30</v>
      </c>
      <c r="H73" s="36">
        <f>+F73-L73</f>
        <v>2000000</v>
      </c>
      <c r="I73" s="36"/>
      <c r="J73" s="36"/>
      <c r="K73" s="36"/>
      <c r="L73" s="36"/>
      <c r="M73" s="36"/>
      <c r="N73" s="36">
        <f t="shared" si="25"/>
        <v>2000000</v>
      </c>
      <c r="O73" s="36">
        <f>+N73*4%</f>
        <v>80000</v>
      </c>
      <c r="P73" s="36">
        <f>+N73*4%</f>
        <v>80000</v>
      </c>
      <c r="Q73" s="36"/>
      <c r="R73" s="36"/>
      <c r="S73" s="36">
        <v>0</v>
      </c>
      <c r="T73" s="36"/>
      <c r="U73" s="36"/>
      <c r="V73" s="36">
        <v>363928</v>
      </c>
      <c r="W73" s="36">
        <f t="shared" si="38"/>
        <v>523928</v>
      </c>
      <c r="X73" s="37">
        <f t="shared" si="54"/>
        <v>1476072</v>
      </c>
    </row>
    <row r="74" spans="1:24" ht="20.100000000000001" customHeight="1" x14ac:dyDescent="0.25">
      <c r="A74" s="50">
        <v>28</v>
      </c>
      <c r="B74" s="33" t="s">
        <v>122</v>
      </c>
      <c r="C74" s="34" t="s">
        <v>146</v>
      </c>
      <c r="D74" s="34" t="s">
        <v>48</v>
      </c>
      <c r="E74" s="35">
        <v>1030684328</v>
      </c>
      <c r="F74" s="36">
        <v>368858</v>
      </c>
      <c r="G74" s="35">
        <v>30</v>
      </c>
      <c r="H74" s="36">
        <f t="shared" si="55"/>
        <v>368858</v>
      </c>
      <c r="I74" s="36"/>
      <c r="J74" s="36"/>
      <c r="K74" s="36"/>
      <c r="L74" s="36"/>
      <c r="M74" s="36"/>
      <c r="N74" s="36">
        <f t="shared" ref="N74" si="60">SUM(H74:J74)+L74</f>
        <v>368858</v>
      </c>
      <c r="O74" s="36"/>
      <c r="P74" s="36"/>
      <c r="Q74" s="36"/>
      <c r="R74" s="36"/>
      <c r="S74" s="36"/>
      <c r="T74" s="36"/>
      <c r="U74" s="36"/>
      <c r="V74" s="36"/>
      <c r="W74" s="36">
        <f t="shared" ref="W74" si="61">SUM(O74:V74)</f>
        <v>0</v>
      </c>
      <c r="X74" s="37">
        <f t="shared" si="54"/>
        <v>368858</v>
      </c>
    </row>
    <row r="75" spans="1:24" ht="20.100000000000001" customHeight="1" x14ac:dyDescent="0.25">
      <c r="A75" s="50">
        <v>29</v>
      </c>
      <c r="B75" s="39" t="s">
        <v>57</v>
      </c>
      <c r="C75" s="34" t="s">
        <v>146</v>
      </c>
      <c r="D75" s="34" t="s">
        <v>21</v>
      </c>
      <c r="E75" s="36">
        <v>1013676751</v>
      </c>
      <c r="F75" s="36">
        <v>800000</v>
      </c>
      <c r="G75" s="35">
        <v>30</v>
      </c>
      <c r="H75" s="36">
        <f t="shared" si="55"/>
        <v>800000</v>
      </c>
      <c r="I75" s="36">
        <f>+(83140/30)*G75</f>
        <v>83140</v>
      </c>
      <c r="J75" s="36"/>
      <c r="K75" s="36"/>
      <c r="L75" s="36"/>
      <c r="M75" s="36"/>
      <c r="N75" s="36">
        <f t="shared" si="25"/>
        <v>883140</v>
      </c>
      <c r="O75" s="36">
        <f>+H75*4%</f>
        <v>32000</v>
      </c>
      <c r="P75" s="36">
        <f>+H75*4%</f>
        <v>32000</v>
      </c>
      <c r="Q75" s="36"/>
      <c r="R75" s="36"/>
      <c r="S75" s="36"/>
      <c r="T75" s="36"/>
      <c r="U75" s="36"/>
      <c r="V75" s="36"/>
      <c r="W75" s="36">
        <f t="shared" si="38"/>
        <v>64000</v>
      </c>
      <c r="X75" s="37">
        <f t="shared" si="54"/>
        <v>819140</v>
      </c>
    </row>
    <row r="76" spans="1:24" ht="20.100000000000001" customHeight="1" x14ac:dyDescent="0.25">
      <c r="A76" s="50">
        <v>30</v>
      </c>
      <c r="B76" s="39" t="s">
        <v>138</v>
      </c>
      <c r="C76" s="34" t="s">
        <v>146</v>
      </c>
      <c r="D76" s="34" t="s">
        <v>21</v>
      </c>
      <c r="E76" s="36">
        <v>1013651313</v>
      </c>
      <c r="F76" s="36">
        <v>1000000</v>
      </c>
      <c r="G76" s="35">
        <v>14</v>
      </c>
      <c r="H76" s="36">
        <f t="shared" si="55"/>
        <v>466666.66666666669</v>
      </c>
      <c r="I76" s="36">
        <f>+(83140/30)*G76</f>
        <v>38798.666666666672</v>
      </c>
      <c r="J76" s="36"/>
      <c r="K76" s="36"/>
      <c r="L76" s="36"/>
      <c r="M76" s="36"/>
      <c r="N76" s="36">
        <f t="shared" ref="N76" si="62">SUM(H76:J76)+L76</f>
        <v>505465.33333333337</v>
      </c>
      <c r="O76" s="36">
        <f>+H76*4%</f>
        <v>18666.666666666668</v>
      </c>
      <c r="P76" s="36">
        <f>+H76*4%</f>
        <v>18666.666666666668</v>
      </c>
      <c r="Q76" s="36"/>
      <c r="R76" s="36"/>
      <c r="S76" s="36"/>
      <c r="T76" s="36"/>
      <c r="U76" s="36"/>
      <c r="V76" s="36"/>
      <c r="W76" s="36">
        <f t="shared" ref="W76" si="63">SUM(O76:V76)</f>
        <v>37333.333333333336</v>
      </c>
      <c r="X76" s="37">
        <f t="shared" si="54"/>
        <v>468132.00000000006</v>
      </c>
    </row>
    <row r="77" spans="1:24" ht="20.100000000000001" customHeight="1" x14ac:dyDescent="0.25">
      <c r="A77" s="50">
        <v>31</v>
      </c>
      <c r="B77" s="33" t="s">
        <v>58</v>
      </c>
      <c r="C77" s="34" t="s">
        <v>146</v>
      </c>
      <c r="D77" s="34" t="s">
        <v>21</v>
      </c>
      <c r="E77" s="35">
        <v>1095798415</v>
      </c>
      <c r="F77" s="36">
        <v>4000000</v>
      </c>
      <c r="G77" s="35">
        <v>30</v>
      </c>
      <c r="H77" s="36">
        <f t="shared" si="55"/>
        <v>4000000.0000000005</v>
      </c>
      <c r="I77" s="36"/>
      <c r="J77" s="36"/>
      <c r="K77" s="36"/>
      <c r="L77" s="36"/>
      <c r="M77" s="36"/>
      <c r="N77" s="36">
        <f t="shared" si="25"/>
        <v>4000000.0000000005</v>
      </c>
      <c r="O77" s="36">
        <f>+H77*4%</f>
        <v>160000.00000000003</v>
      </c>
      <c r="P77" s="36">
        <f>+H77*5%</f>
        <v>200000.00000000003</v>
      </c>
      <c r="Q77" s="36"/>
      <c r="R77" s="36"/>
      <c r="S77" s="36">
        <v>3000</v>
      </c>
      <c r="T77" s="36"/>
      <c r="U77" s="36"/>
      <c r="V77" s="36"/>
      <c r="W77" s="36">
        <f t="shared" si="38"/>
        <v>363000.00000000006</v>
      </c>
      <c r="X77" s="37">
        <f t="shared" ref="X77:X89" si="64">+N77-W77</f>
        <v>3637000.0000000005</v>
      </c>
    </row>
    <row r="78" spans="1:24" ht="20.100000000000001" customHeight="1" x14ac:dyDescent="0.25">
      <c r="A78" s="50">
        <v>32</v>
      </c>
      <c r="B78" s="33" t="s">
        <v>97</v>
      </c>
      <c r="C78" s="34" t="s">
        <v>146</v>
      </c>
      <c r="D78" s="34" t="s">
        <v>21</v>
      </c>
      <c r="E78" s="35">
        <v>1024547288</v>
      </c>
      <c r="F78" s="36">
        <v>1500000</v>
      </c>
      <c r="G78" s="35">
        <v>30</v>
      </c>
      <c r="H78" s="36">
        <f t="shared" si="55"/>
        <v>1500000</v>
      </c>
      <c r="I78" s="36"/>
      <c r="J78" s="36"/>
      <c r="K78" s="36"/>
      <c r="L78" s="36"/>
      <c r="M78" s="36"/>
      <c r="N78" s="36">
        <f t="shared" ref="N78" si="65">SUM(H78:J78)+L78</f>
        <v>1500000</v>
      </c>
      <c r="O78" s="36">
        <f>+H78*4%</f>
        <v>60000</v>
      </c>
      <c r="P78" s="36">
        <f>+H78*4%</f>
        <v>60000</v>
      </c>
      <c r="Q78" s="36"/>
      <c r="R78" s="36"/>
      <c r="S78" s="36">
        <v>0</v>
      </c>
      <c r="T78" s="36"/>
      <c r="U78" s="36"/>
      <c r="V78" s="36"/>
      <c r="W78" s="36">
        <f t="shared" ref="W78" si="66">SUM(O78:V78)</f>
        <v>120000</v>
      </c>
      <c r="X78" s="37">
        <f t="shared" si="64"/>
        <v>1380000</v>
      </c>
    </row>
    <row r="79" spans="1:24" ht="20.100000000000001" customHeight="1" x14ac:dyDescent="0.25">
      <c r="A79" s="50">
        <v>33</v>
      </c>
      <c r="B79" s="33" t="s">
        <v>59</v>
      </c>
      <c r="C79" s="34" t="s">
        <v>146</v>
      </c>
      <c r="D79" s="34" t="s">
        <v>21</v>
      </c>
      <c r="E79" s="35">
        <v>1019025121</v>
      </c>
      <c r="F79" s="36">
        <v>3000000</v>
      </c>
      <c r="G79" s="35">
        <v>30</v>
      </c>
      <c r="H79" s="36">
        <f t="shared" si="55"/>
        <v>3000000</v>
      </c>
      <c r="I79" s="36"/>
      <c r="J79" s="36">
        <v>508713</v>
      </c>
      <c r="K79" s="36"/>
      <c r="L79" s="36"/>
      <c r="M79" s="36"/>
      <c r="N79" s="36">
        <f t="shared" si="25"/>
        <v>3508713</v>
      </c>
      <c r="O79" s="36">
        <f>+F79*4%</f>
        <v>120000</v>
      </c>
      <c r="P79" s="36">
        <f>+F79*5%</f>
        <v>150000</v>
      </c>
      <c r="Q79" s="36"/>
      <c r="R79" s="36"/>
      <c r="S79" s="38">
        <v>0</v>
      </c>
      <c r="T79" s="36"/>
      <c r="U79" s="36"/>
      <c r="V79" s="36">
        <v>586000</v>
      </c>
      <c r="W79" s="36">
        <f t="shared" si="38"/>
        <v>856000</v>
      </c>
      <c r="X79" s="37">
        <f t="shared" si="64"/>
        <v>2652713</v>
      </c>
    </row>
    <row r="80" spans="1:24" ht="20.100000000000001" customHeight="1" x14ac:dyDescent="0.25">
      <c r="A80" s="50">
        <v>34</v>
      </c>
      <c r="B80" s="33" t="s">
        <v>131</v>
      </c>
      <c r="C80" s="34" t="s">
        <v>146</v>
      </c>
      <c r="D80" s="34" t="s">
        <v>21</v>
      </c>
      <c r="E80" s="35">
        <v>79481174</v>
      </c>
      <c r="F80" s="36">
        <v>4500000</v>
      </c>
      <c r="G80" s="35">
        <v>30</v>
      </c>
      <c r="H80" s="36">
        <f t="shared" si="55"/>
        <v>4500000</v>
      </c>
      <c r="I80" s="36"/>
      <c r="J80" s="36"/>
      <c r="K80" s="36"/>
      <c r="L80" s="36"/>
      <c r="M80" s="36"/>
      <c r="N80" s="36">
        <f t="shared" ref="N80:N86" si="67">SUM(H80:J80)+L80</f>
        <v>4500000</v>
      </c>
      <c r="O80" s="36">
        <f>+H80*4%</f>
        <v>180000</v>
      </c>
      <c r="P80" s="36">
        <f>+H80*5%</f>
        <v>225000</v>
      </c>
      <c r="Q80" s="36"/>
      <c r="R80" s="36"/>
      <c r="S80" s="38">
        <v>18000</v>
      </c>
      <c r="T80" s="36"/>
      <c r="U80" s="36"/>
      <c r="V80" s="36"/>
      <c r="W80" s="36">
        <f t="shared" ref="W80:W86" si="68">SUM(O80:V80)</f>
        <v>423000</v>
      </c>
      <c r="X80" s="37">
        <f t="shared" si="64"/>
        <v>4077000</v>
      </c>
    </row>
    <row r="81" spans="1:24" ht="20.100000000000001" customHeight="1" x14ac:dyDescent="0.25">
      <c r="A81" s="50">
        <v>35</v>
      </c>
      <c r="B81" s="33" t="s">
        <v>101</v>
      </c>
      <c r="C81" s="34" t="s">
        <v>146</v>
      </c>
      <c r="D81" s="34" t="s">
        <v>21</v>
      </c>
      <c r="E81" s="35">
        <v>80074735</v>
      </c>
      <c r="F81" s="36">
        <v>4500000</v>
      </c>
      <c r="G81" s="35">
        <v>30</v>
      </c>
      <c r="H81" s="36">
        <f t="shared" si="55"/>
        <v>4500000</v>
      </c>
      <c r="I81" s="36"/>
      <c r="J81" s="36"/>
      <c r="K81" s="36"/>
      <c r="L81" s="36"/>
      <c r="M81" s="36"/>
      <c r="N81" s="36">
        <f t="shared" si="67"/>
        <v>4500000</v>
      </c>
      <c r="O81" s="36">
        <f>+H81*4%</f>
        <v>180000</v>
      </c>
      <c r="P81" s="36">
        <f>+H81*5%</f>
        <v>225000</v>
      </c>
      <c r="Q81" s="36"/>
      <c r="R81" s="36"/>
      <c r="S81" s="38">
        <v>72000</v>
      </c>
      <c r="T81" s="36"/>
      <c r="U81" s="36"/>
      <c r="V81" s="36"/>
      <c r="W81" s="36">
        <f t="shared" si="68"/>
        <v>477000</v>
      </c>
      <c r="X81" s="37">
        <f t="shared" si="64"/>
        <v>4023000</v>
      </c>
    </row>
    <row r="82" spans="1:24" ht="20.100000000000001" customHeight="1" x14ac:dyDescent="0.25">
      <c r="A82" s="50">
        <v>36</v>
      </c>
      <c r="B82" s="33" t="s">
        <v>129</v>
      </c>
      <c r="C82" s="34" t="s">
        <v>146</v>
      </c>
      <c r="D82" s="34" t="s">
        <v>21</v>
      </c>
      <c r="E82" s="35">
        <v>1014253947</v>
      </c>
      <c r="F82" s="36">
        <v>737717</v>
      </c>
      <c r="G82" s="35">
        <v>30</v>
      </c>
      <c r="H82" s="36">
        <f t="shared" si="55"/>
        <v>737717</v>
      </c>
      <c r="I82" s="36">
        <f t="shared" ref="I82:I83" si="69">+(83140/30)*G82</f>
        <v>83140</v>
      </c>
      <c r="J82" s="36"/>
      <c r="K82" s="36"/>
      <c r="L82" s="36"/>
      <c r="M82" s="36"/>
      <c r="N82" s="36">
        <f t="shared" si="67"/>
        <v>820857</v>
      </c>
      <c r="O82" s="36">
        <f t="shared" ref="O82:O84" si="70">+H82*4%</f>
        <v>29508.68</v>
      </c>
      <c r="P82" s="36">
        <f>+H82*4%</f>
        <v>29508.68</v>
      </c>
      <c r="Q82" s="36"/>
      <c r="R82" s="36"/>
      <c r="S82" s="38"/>
      <c r="T82" s="36"/>
      <c r="U82" s="36"/>
      <c r="V82" s="36"/>
      <c r="W82" s="36">
        <f t="shared" si="68"/>
        <v>59017.36</v>
      </c>
      <c r="X82" s="37">
        <f t="shared" si="64"/>
        <v>761839.64</v>
      </c>
    </row>
    <row r="83" spans="1:24" ht="20.100000000000001" customHeight="1" x14ac:dyDescent="0.25">
      <c r="A83" s="50">
        <v>37</v>
      </c>
      <c r="B83" s="33" t="s">
        <v>133</v>
      </c>
      <c r="C83" s="34" t="s">
        <v>146</v>
      </c>
      <c r="D83" s="34" t="s">
        <v>21</v>
      </c>
      <c r="E83" s="35">
        <v>1110542558</v>
      </c>
      <c r="F83" s="36">
        <v>737717</v>
      </c>
      <c r="G83" s="35">
        <v>30</v>
      </c>
      <c r="H83" s="36">
        <f t="shared" si="55"/>
        <v>737717</v>
      </c>
      <c r="I83" s="36">
        <f t="shared" si="69"/>
        <v>83140</v>
      </c>
      <c r="J83" s="36"/>
      <c r="K83" s="36"/>
      <c r="L83" s="36"/>
      <c r="M83" s="36"/>
      <c r="N83" s="36">
        <f t="shared" si="67"/>
        <v>820857</v>
      </c>
      <c r="O83" s="36">
        <f t="shared" si="70"/>
        <v>29508.68</v>
      </c>
      <c r="P83" s="36">
        <f>+H83*4%</f>
        <v>29508.68</v>
      </c>
      <c r="Q83" s="36"/>
      <c r="R83" s="36"/>
      <c r="S83" s="38"/>
      <c r="T83" s="36"/>
      <c r="U83" s="36"/>
      <c r="V83" s="36"/>
      <c r="W83" s="36">
        <f t="shared" si="68"/>
        <v>59017.36</v>
      </c>
      <c r="X83" s="37">
        <f t="shared" si="64"/>
        <v>761839.64</v>
      </c>
    </row>
    <row r="84" spans="1:24" ht="20.100000000000001" customHeight="1" x14ac:dyDescent="0.25">
      <c r="A84" s="50">
        <v>38</v>
      </c>
      <c r="B84" s="33" t="s">
        <v>128</v>
      </c>
      <c r="C84" s="34" t="s">
        <v>146</v>
      </c>
      <c r="D84" s="34" t="s">
        <v>21</v>
      </c>
      <c r="E84" s="35">
        <v>52527141</v>
      </c>
      <c r="F84" s="36">
        <v>2500000</v>
      </c>
      <c r="G84" s="35">
        <v>30</v>
      </c>
      <c r="H84" s="36">
        <f t="shared" si="55"/>
        <v>2500000</v>
      </c>
      <c r="I84" s="36"/>
      <c r="J84" s="36"/>
      <c r="K84" s="36"/>
      <c r="L84" s="36"/>
      <c r="M84" s="36"/>
      <c r="N84" s="36">
        <f t="shared" si="67"/>
        <v>2500000</v>
      </c>
      <c r="O84" s="36">
        <f t="shared" si="70"/>
        <v>100000</v>
      </c>
      <c r="P84" s="36">
        <f>+H84*4%</f>
        <v>100000</v>
      </c>
      <c r="Q84" s="36"/>
      <c r="R84" s="36"/>
      <c r="S84" s="38"/>
      <c r="T84" s="36"/>
      <c r="U84" s="36"/>
      <c r="V84" s="36"/>
      <c r="W84" s="36">
        <f t="shared" si="68"/>
        <v>200000</v>
      </c>
      <c r="X84" s="37">
        <f t="shared" si="64"/>
        <v>2300000</v>
      </c>
    </row>
    <row r="85" spans="1:24" ht="20.100000000000001" customHeight="1" x14ac:dyDescent="0.25">
      <c r="A85" s="50">
        <v>39</v>
      </c>
      <c r="B85" s="33" t="s">
        <v>99</v>
      </c>
      <c r="C85" s="34" t="s">
        <v>146</v>
      </c>
      <c r="D85" s="34" t="s">
        <v>21</v>
      </c>
      <c r="E85" s="35">
        <v>1022387073</v>
      </c>
      <c r="F85" s="36">
        <v>1500000</v>
      </c>
      <c r="G85" s="35">
        <v>30</v>
      </c>
      <c r="H85" s="36">
        <f t="shared" si="55"/>
        <v>1500000</v>
      </c>
      <c r="I85" s="36"/>
      <c r="J85" s="36"/>
      <c r="K85" s="36"/>
      <c r="L85" s="36"/>
      <c r="M85" s="36"/>
      <c r="N85" s="36">
        <f t="shared" si="67"/>
        <v>1500000</v>
      </c>
      <c r="O85" s="36">
        <f>+H85*4%</f>
        <v>60000</v>
      </c>
      <c r="P85" s="36">
        <f>+H85*4%</f>
        <v>60000</v>
      </c>
      <c r="Q85" s="36"/>
      <c r="R85" s="36"/>
      <c r="S85" s="38">
        <v>0</v>
      </c>
      <c r="T85" s="36"/>
      <c r="U85" s="36"/>
      <c r="V85" s="36"/>
      <c r="W85" s="36">
        <f t="shared" si="68"/>
        <v>120000</v>
      </c>
      <c r="X85" s="37">
        <f t="shared" si="64"/>
        <v>1380000</v>
      </c>
    </row>
    <row r="86" spans="1:24" ht="20.100000000000001" customHeight="1" x14ac:dyDescent="0.25">
      <c r="A86" s="50">
        <v>40</v>
      </c>
      <c r="B86" s="33" t="s">
        <v>120</v>
      </c>
      <c r="C86" s="34" t="s">
        <v>146</v>
      </c>
      <c r="D86" s="34" t="s">
        <v>21</v>
      </c>
      <c r="E86" s="35">
        <v>1015415857</v>
      </c>
      <c r="F86" s="36">
        <v>2000000</v>
      </c>
      <c r="G86" s="35">
        <v>30</v>
      </c>
      <c r="H86" s="36">
        <f t="shared" si="55"/>
        <v>2000000.0000000002</v>
      </c>
      <c r="I86" s="36"/>
      <c r="J86" s="36"/>
      <c r="K86" s="36"/>
      <c r="L86" s="36"/>
      <c r="M86" s="36"/>
      <c r="N86" s="36">
        <f t="shared" si="67"/>
        <v>2000000.0000000002</v>
      </c>
      <c r="O86" s="36">
        <f>+H86*4%</f>
        <v>80000.000000000015</v>
      </c>
      <c r="P86" s="36">
        <f>+H86*4%</f>
        <v>80000.000000000015</v>
      </c>
      <c r="Q86" s="36"/>
      <c r="R86" s="36"/>
      <c r="S86" s="36">
        <v>0</v>
      </c>
      <c r="T86" s="36"/>
      <c r="U86" s="36"/>
      <c r="V86" s="36"/>
      <c r="W86" s="36">
        <f t="shared" si="68"/>
        <v>160000.00000000003</v>
      </c>
      <c r="X86" s="37">
        <f t="shared" si="64"/>
        <v>1840000.0000000002</v>
      </c>
    </row>
    <row r="87" spans="1:24" ht="20.100000000000001" customHeight="1" x14ac:dyDescent="0.25">
      <c r="A87" s="50">
        <v>41</v>
      </c>
      <c r="B87" s="33" t="s">
        <v>132</v>
      </c>
      <c r="C87" s="34" t="s">
        <v>146</v>
      </c>
      <c r="D87" s="34" t="s">
        <v>21</v>
      </c>
      <c r="E87" s="35">
        <v>1013611290</v>
      </c>
      <c r="F87" s="36">
        <v>3500000</v>
      </c>
      <c r="G87" s="35">
        <v>30</v>
      </c>
      <c r="H87" s="36">
        <f t="shared" si="55"/>
        <v>3500000</v>
      </c>
      <c r="I87" s="36"/>
      <c r="J87" s="36"/>
      <c r="K87" s="36"/>
      <c r="L87" s="36"/>
      <c r="M87" s="36"/>
      <c r="N87" s="36">
        <f t="shared" ref="N87" si="71">SUM(H87:J87)+L87</f>
        <v>3500000</v>
      </c>
      <c r="O87" s="36">
        <f>+H87*4%</f>
        <v>140000</v>
      </c>
      <c r="P87" s="36">
        <f>+H87*5%</f>
        <v>175000</v>
      </c>
      <c r="Q87" s="36"/>
      <c r="R87" s="36"/>
      <c r="S87" s="36">
        <v>0</v>
      </c>
      <c r="T87" s="36"/>
      <c r="U87" s="36"/>
      <c r="V87" s="36"/>
      <c r="W87" s="36">
        <f t="shared" ref="W87" si="72">SUM(O87:V87)</f>
        <v>315000</v>
      </c>
      <c r="X87" s="37">
        <f t="shared" si="64"/>
        <v>3185000</v>
      </c>
    </row>
    <row r="88" spans="1:24" ht="20.100000000000001" customHeight="1" x14ac:dyDescent="0.25">
      <c r="A88" s="50">
        <v>42</v>
      </c>
      <c r="B88" s="33" t="s">
        <v>60</v>
      </c>
      <c r="C88" s="34" t="s">
        <v>146</v>
      </c>
      <c r="D88" s="34" t="s">
        <v>21</v>
      </c>
      <c r="E88" s="35">
        <v>1014229394</v>
      </c>
      <c r="F88" s="36">
        <v>2500000</v>
      </c>
      <c r="G88" s="35">
        <v>8</v>
      </c>
      <c r="H88" s="36">
        <f t="shared" si="55"/>
        <v>666666.66666666663</v>
      </c>
      <c r="I88" s="36"/>
      <c r="J88" s="36"/>
      <c r="K88" s="36"/>
      <c r="L88" s="36">
        <f>+F88-H88</f>
        <v>1833333.3333333335</v>
      </c>
      <c r="M88" s="36"/>
      <c r="N88" s="36">
        <f t="shared" ref="N88:N116" si="73">SUM(H88:J88)+L88</f>
        <v>2500000</v>
      </c>
      <c r="O88" s="36">
        <v>100000</v>
      </c>
      <c r="P88" s="36">
        <v>100000</v>
      </c>
      <c r="Q88" s="36"/>
      <c r="R88" s="36"/>
      <c r="S88" s="36">
        <v>0</v>
      </c>
      <c r="T88" s="36"/>
      <c r="U88" s="36"/>
      <c r="V88" s="36">
        <v>257196</v>
      </c>
      <c r="W88" s="36">
        <f t="shared" si="38"/>
        <v>457196</v>
      </c>
      <c r="X88" s="37">
        <f t="shared" si="64"/>
        <v>2042804</v>
      </c>
    </row>
    <row r="89" spans="1:24" ht="20.100000000000001" customHeight="1" x14ac:dyDescent="0.25">
      <c r="A89" s="50">
        <v>43</v>
      </c>
      <c r="B89" s="33" t="s">
        <v>83</v>
      </c>
      <c r="C89" s="34" t="s">
        <v>146</v>
      </c>
      <c r="D89" s="34" t="s">
        <v>21</v>
      </c>
      <c r="E89" s="35">
        <v>1018432859</v>
      </c>
      <c r="F89" s="36">
        <v>4500000</v>
      </c>
      <c r="G89" s="35">
        <v>30</v>
      </c>
      <c r="H89" s="36">
        <f t="shared" si="55"/>
        <v>4500000</v>
      </c>
      <c r="I89" s="36"/>
      <c r="J89" s="36"/>
      <c r="K89" s="36"/>
      <c r="L89" s="36"/>
      <c r="M89" s="36"/>
      <c r="N89" s="36">
        <f t="shared" ref="N89:N90" si="74">SUM(H89:J89)+L89</f>
        <v>4500000</v>
      </c>
      <c r="O89" s="36">
        <v>180000</v>
      </c>
      <c r="P89" s="36">
        <v>225000</v>
      </c>
      <c r="Q89" s="36"/>
      <c r="R89" s="36"/>
      <c r="S89" s="36">
        <v>72000</v>
      </c>
      <c r="T89" s="36"/>
      <c r="U89" s="36"/>
      <c r="V89" s="36">
        <v>610699</v>
      </c>
      <c r="W89" s="36">
        <f t="shared" ref="W89" si="75">SUM(O89:V89)</f>
        <v>1087699</v>
      </c>
      <c r="X89" s="37">
        <f t="shared" si="64"/>
        <v>3412301</v>
      </c>
    </row>
    <row r="90" spans="1:24" ht="20.100000000000001" customHeight="1" x14ac:dyDescent="0.25">
      <c r="A90" s="50">
        <v>44</v>
      </c>
      <c r="B90" s="33" t="s">
        <v>61</v>
      </c>
      <c r="C90" s="34" t="s">
        <v>146</v>
      </c>
      <c r="D90" s="34" t="s">
        <v>21</v>
      </c>
      <c r="E90" s="35">
        <v>1024501945</v>
      </c>
      <c r="F90" s="36">
        <v>4500000</v>
      </c>
      <c r="G90" s="35">
        <v>30</v>
      </c>
      <c r="H90" s="36">
        <f>+F90-L90</f>
        <v>4500000</v>
      </c>
      <c r="I90" s="36"/>
      <c r="J90" s="36"/>
      <c r="K90" s="36"/>
      <c r="L90" s="36"/>
      <c r="M90" s="36"/>
      <c r="N90" s="36">
        <f t="shared" si="74"/>
        <v>4500000</v>
      </c>
      <c r="O90" s="36">
        <f>+N90*4%</f>
        <v>180000</v>
      </c>
      <c r="P90" s="36">
        <f>+N90*5%</f>
        <v>225000</v>
      </c>
      <c r="Q90" s="36"/>
      <c r="R90" s="36"/>
      <c r="S90" s="36">
        <v>8500</v>
      </c>
      <c r="T90" s="36"/>
      <c r="U90" s="36"/>
      <c r="V90" s="36"/>
      <c r="W90" s="36">
        <f>SUM(O90:V90)</f>
        <v>413500</v>
      </c>
      <c r="X90" s="37">
        <f t="shared" ref="X90:X97" si="76">N90-W90</f>
        <v>4086500</v>
      </c>
    </row>
    <row r="91" spans="1:24" ht="20.100000000000001" customHeight="1" x14ac:dyDescent="0.25">
      <c r="A91" s="50">
        <v>45</v>
      </c>
      <c r="B91" s="33" t="s">
        <v>62</v>
      </c>
      <c r="C91" s="34" t="s">
        <v>146</v>
      </c>
      <c r="D91" s="34" t="s">
        <v>21</v>
      </c>
      <c r="E91" s="35">
        <v>1091654089</v>
      </c>
      <c r="F91" s="36">
        <v>3200000</v>
      </c>
      <c r="G91" s="35">
        <v>30</v>
      </c>
      <c r="H91" s="36">
        <f t="shared" si="55"/>
        <v>3200000</v>
      </c>
      <c r="I91" s="36"/>
      <c r="J91" s="36"/>
      <c r="K91" s="36"/>
      <c r="L91" s="36"/>
      <c r="M91" s="36"/>
      <c r="N91" s="36">
        <f t="shared" si="73"/>
        <v>3200000</v>
      </c>
      <c r="O91" s="36">
        <f>+H91*4%</f>
        <v>128000</v>
      </c>
      <c r="P91" s="36">
        <f>+H91*4%</f>
        <v>128000</v>
      </c>
      <c r="Q91" s="36"/>
      <c r="R91" s="36"/>
      <c r="S91" s="36">
        <v>0</v>
      </c>
      <c r="T91" s="36"/>
      <c r="U91" s="36"/>
      <c r="V91" s="36"/>
      <c r="W91" s="36">
        <f t="shared" si="38"/>
        <v>256000</v>
      </c>
      <c r="X91" s="37">
        <f t="shared" si="76"/>
        <v>2944000</v>
      </c>
    </row>
    <row r="92" spans="1:24" ht="20.100000000000001" customHeight="1" x14ac:dyDescent="0.25">
      <c r="A92" s="50">
        <v>46</v>
      </c>
      <c r="B92" s="33" t="s">
        <v>96</v>
      </c>
      <c r="C92" s="34" t="s">
        <v>146</v>
      </c>
      <c r="D92" s="34" t="s">
        <v>21</v>
      </c>
      <c r="E92" s="35">
        <v>1019077896</v>
      </c>
      <c r="F92" s="36">
        <v>1500000</v>
      </c>
      <c r="G92" s="35">
        <v>30</v>
      </c>
      <c r="H92" s="36">
        <f t="shared" si="55"/>
        <v>1500000</v>
      </c>
      <c r="I92" s="36"/>
      <c r="J92" s="36"/>
      <c r="K92" s="36"/>
      <c r="L92" s="36"/>
      <c r="M92" s="36"/>
      <c r="N92" s="36">
        <f t="shared" si="73"/>
        <v>1500000</v>
      </c>
      <c r="O92" s="36">
        <f>+H92*4%</f>
        <v>60000</v>
      </c>
      <c r="P92" s="36">
        <f>+H92*4%</f>
        <v>60000</v>
      </c>
      <c r="Q92" s="36"/>
      <c r="R92" s="36"/>
      <c r="S92" s="36"/>
      <c r="T92" s="36"/>
      <c r="U92" s="36"/>
      <c r="V92" s="36"/>
      <c r="W92" s="36">
        <f t="shared" ref="W92" si="77">SUM(O92:V92)</f>
        <v>120000</v>
      </c>
      <c r="X92" s="37">
        <f t="shared" si="76"/>
        <v>1380000</v>
      </c>
    </row>
    <row r="93" spans="1:24" ht="20.100000000000001" customHeight="1" x14ac:dyDescent="0.25">
      <c r="A93" s="50">
        <v>47</v>
      </c>
      <c r="B93" s="39" t="s">
        <v>63</v>
      </c>
      <c r="C93" s="34" t="s">
        <v>146</v>
      </c>
      <c r="D93" s="34" t="s">
        <v>21</v>
      </c>
      <c r="E93" s="36">
        <v>35334477</v>
      </c>
      <c r="F93" s="36">
        <v>737717</v>
      </c>
      <c r="G93" s="35">
        <v>30</v>
      </c>
      <c r="H93" s="36">
        <f t="shared" si="55"/>
        <v>737717</v>
      </c>
      <c r="I93" s="36">
        <v>83140</v>
      </c>
      <c r="J93" s="36">
        <v>99840</v>
      </c>
      <c r="K93" s="36"/>
      <c r="L93" s="36"/>
      <c r="M93" s="36"/>
      <c r="N93" s="36">
        <f t="shared" si="73"/>
        <v>920697</v>
      </c>
      <c r="O93" s="36">
        <v>29509</v>
      </c>
      <c r="P93" s="36">
        <v>29509</v>
      </c>
      <c r="Q93" s="36"/>
      <c r="R93" s="36"/>
      <c r="S93" s="36">
        <v>0</v>
      </c>
      <c r="T93" s="36"/>
      <c r="U93" s="36"/>
      <c r="V93" s="36"/>
      <c r="W93" s="36">
        <f t="shared" si="38"/>
        <v>59018</v>
      </c>
      <c r="X93" s="37">
        <f t="shared" si="76"/>
        <v>861679</v>
      </c>
    </row>
    <row r="94" spans="1:24" ht="20.100000000000001" customHeight="1" x14ac:dyDescent="0.25">
      <c r="A94" s="50">
        <v>48</v>
      </c>
      <c r="B94" s="39" t="s">
        <v>112</v>
      </c>
      <c r="C94" s="34" t="s">
        <v>146</v>
      </c>
      <c r="D94" s="34" t="s">
        <v>21</v>
      </c>
      <c r="E94" s="36">
        <v>53047193</v>
      </c>
      <c r="F94" s="36">
        <v>5000000</v>
      </c>
      <c r="G94" s="35">
        <v>30</v>
      </c>
      <c r="H94" s="36">
        <f t="shared" si="55"/>
        <v>5000000</v>
      </c>
      <c r="I94" s="36"/>
      <c r="J94" s="36"/>
      <c r="K94" s="36"/>
      <c r="L94" s="36"/>
      <c r="M94" s="36"/>
      <c r="N94" s="36">
        <f t="shared" ref="N94" si="78">SUM(H94:J94)+L94</f>
        <v>5000000</v>
      </c>
      <c r="O94" s="36">
        <f>+H94*4%</f>
        <v>200000</v>
      </c>
      <c r="P94" s="36">
        <f>+H94*5%</f>
        <v>250000</v>
      </c>
      <c r="Q94" s="36"/>
      <c r="R94" s="36"/>
      <c r="S94" s="36">
        <v>102000</v>
      </c>
      <c r="T94" s="36"/>
      <c r="U94" s="36"/>
      <c r="V94" s="36"/>
      <c r="W94" s="36">
        <f t="shared" ref="W94" si="79">SUM(O94:V94)</f>
        <v>552000</v>
      </c>
      <c r="X94" s="37">
        <f t="shared" si="76"/>
        <v>4448000</v>
      </c>
    </row>
    <row r="95" spans="1:24" ht="20.100000000000001" customHeight="1" x14ac:dyDescent="0.25">
      <c r="A95" s="50">
        <v>49</v>
      </c>
      <c r="B95" s="39" t="s">
        <v>123</v>
      </c>
      <c r="C95" s="34" t="s">
        <v>146</v>
      </c>
      <c r="D95" s="34" t="s">
        <v>21</v>
      </c>
      <c r="E95" s="36">
        <v>1030522036</v>
      </c>
      <c r="F95" s="36">
        <v>1500000</v>
      </c>
      <c r="G95" s="35">
        <v>30</v>
      </c>
      <c r="H95" s="36">
        <f t="shared" si="55"/>
        <v>1500000</v>
      </c>
      <c r="I95" s="36"/>
      <c r="J95" s="36"/>
      <c r="K95" s="36"/>
      <c r="L95" s="36"/>
      <c r="M95" s="36"/>
      <c r="N95" s="36">
        <f t="shared" ref="N95:N96" si="80">SUM(H95:J95)+L95</f>
        <v>1500000</v>
      </c>
      <c r="O95" s="36">
        <f>+H95*4%</f>
        <v>60000</v>
      </c>
      <c r="P95" s="36">
        <f>+H95*4%</f>
        <v>60000</v>
      </c>
      <c r="Q95" s="36"/>
      <c r="R95" s="36"/>
      <c r="S95" s="36"/>
      <c r="T95" s="36"/>
      <c r="U95" s="36"/>
      <c r="V95" s="36"/>
      <c r="W95" s="36">
        <f t="shared" ref="W95:W97" si="81">SUM(O95:V95)</f>
        <v>120000</v>
      </c>
      <c r="X95" s="37">
        <f t="shared" si="76"/>
        <v>1380000</v>
      </c>
    </row>
    <row r="96" spans="1:24" ht="20.100000000000001" customHeight="1" x14ac:dyDescent="0.25">
      <c r="A96" s="50">
        <v>50</v>
      </c>
      <c r="B96" s="39" t="s">
        <v>140</v>
      </c>
      <c r="C96" s="34" t="s">
        <v>146</v>
      </c>
      <c r="D96" s="34" t="s">
        <v>21</v>
      </c>
      <c r="E96" s="36">
        <v>51794602</v>
      </c>
      <c r="F96" s="36">
        <v>737717</v>
      </c>
      <c r="G96" s="35">
        <v>14</v>
      </c>
      <c r="H96" s="36">
        <f t="shared" si="55"/>
        <v>344267.93333333335</v>
      </c>
      <c r="I96" s="36">
        <f t="shared" ref="I96" si="82">+(83140/30)*G96</f>
        <v>38798.666666666672</v>
      </c>
      <c r="J96" s="36"/>
      <c r="K96" s="36"/>
      <c r="L96" s="36"/>
      <c r="M96" s="36"/>
      <c r="N96" s="36">
        <f t="shared" si="80"/>
        <v>383066.60000000003</v>
      </c>
      <c r="O96" s="36">
        <f>+H96*4%</f>
        <v>13770.717333333334</v>
      </c>
      <c r="P96" s="36">
        <f>+H96*4%</f>
        <v>13770.717333333334</v>
      </c>
      <c r="Q96" s="36"/>
      <c r="R96" s="36"/>
      <c r="S96" s="36"/>
      <c r="T96" s="36"/>
      <c r="U96" s="36"/>
      <c r="V96" s="36"/>
      <c r="W96" s="36">
        <f t="shared" si="81"/>
        <v>27541.434666666668</v>
      </c>
      <c r="X96" s="37">
        <f t="shared" si="76"/>
        <v>355525.16533333337</v>
      </c>
    </row>
    <row r="97" spans="1:24" ht="20.100000000000001" customHeight="1" x14ac:dyDescent="0.25">
      <c r="A97" s="50">
        <v>51</v>
      </c>
      <c r="B97" s="39" t="s">
        <v>108</v>
      </c>
      <c r="C97" s="34" t="s">
        <v>146</v>
      </c>
      <c r="D97" s="34" t="s">
        <v>21</v>
      </c>
      <c r="E97" s="36">
        <v>35334477</v>
      </c>
      <c r="F97" s="36">
        <v>1400000</v>
      </c>
      <c r="G97" s="35">
        <v>28</v>
      </c>
      <c r="H97" s="36">
        <f t="shared" si="55"/>
        <v>1306666.6666666665</v>
      </c>
      <c r="I97" s="36">
        <f>+(83140/30)*G97</f>
        <v>77597.333333333343</v>
      </c>
      <c r="J97" s="36">
        <f>+F97/30*2</f>
        <v>93333.333333333328</v>
      </c>
      <c r="K97" s="36"/>
      <c r="L97" s="36"/>
      <c r="M97" s="36"/>
      <c r="N97" s="36">
        <f t="shared" ref="N97" si="83">SUM(H97:J97)+L97</f>
        <v>1477597.333333333</v>
      </c>
      <c r="O97" s="36">
        <f>+F97*4%</f>
        <v>56000</v>
      </c>
      <c r="P97" s="36">
        <f>+F97*4%</f>
        <v>56000</v>
      </c>
      <c r="Q97" s="36"/>
      <c r="R97" s="36"/>
      <c r="S97" s="36">
        <v>0</v>
      </c>
      <c r="T97" s="36"/>
      <c r="U97" s="36"/>
      <c r="V97" s="36">
        <v>317224</v>
      </c>
      <c r="W97" s="36">
        <f t="shared" si="81"/>
        <v>429224</v>
      </c>
      <c r="X97" s="37">
        <f t="shared" si="76"/>
        <v>1048373.333333333</v>
      </c>
    </row>
    <row r="98" spans="1:24" ht="20.100000000000001" customHeight="1" x14ac:dyDescent="0.25">
      <c r="A98" s="50">
        <v>52</v>
      </c>
      <c r="B98" s="33" t="s">
        <v>64</v>
      </c>
      <c r="C98" s="34" t="s">
        <v>146</v>
      </c>
      <c r="D98" s="34" t="s">
        <v>21</v>
      </c>
      <c r="E98" s="35">
        <v>79297381</v>
      </c>
      <c r="F98" s="36">
        <v>15400000</v>
      </c>
      <c r="G98" s="35">
        <v>30</v>
      </c>
      <c r="H98" s="36">
        <f t="shared" si="55"/>
        <v>15400000</v>
      </c>
      <c r="I98" s="36"/>
      <c r="J98" s="36">
        <v>600000</v>
      </c>
      <c r="K98" s="36"/>
      <c r="L98" s="36"/>
      <c r="M98" s="36"/>
      <c r="N98" s="36">
        <f t="shared" si="73"/>
        <v>16000000</v>
      </c>
      <c r="O98" s="36">
        <v>616000</v>
      </c>
      <c r="P98" s="36">
        <f>616000+308000</f>
        <v>924000</v>
      </c>
      <c r="Q98" s="36">
        <v>102400</v>
      </c>
      <c r="R98" s="36"/>
      <c r="S98" s="36">
        <v>916000</v>
      </c>
      <c r="T98" s="36">
        <v>5000000</v>
      </c>
      <c r="U98" s="36">
        <v>180180</v>
      </c>
      <c r="V98" s="36">
        <v>2314715</v>
      </c>
      <c r="W98" s="36">
        <f t="shared" si="38"/>
        <v>10053295</v>
      </c>
      <c r="X98" s="37">
        <f>+N98-W98</f>
        <v>5946705</v>
      </c>
    </row>
    <row r="99" spans="1:24" ht="20.100000000000001" customHeight="1" x14ac:dyDescent="0.25">
      <c r="A99" s="50">
        <v>53</v>
      </c>
      <c r="B99" s="33" t="s">
        <v>65</v>
      </c>
      <c r="C99" s="34" t="s">
        <v>146</v>
      </c>
      <c r="D99" s="34" t="s">
        <v>21</v>
      </c>
      <c r="E99" s="35">
        <v>1032427441</v>
      </c>
      <c r="F99" s="36">
        <v>4500000</v>
      </c>
      <c r="G99" s="35">
        <v>30</v>
      </c>
      <c r="H99" s="36">
        <f>+F99-L99</f>
        <v>3450000</v>
      </c>
      <c r="I99" s="36"/>
      <c r="J99" s="36">
        <v>0</v>
      </c>
      <c r="K99" s="36"/>
      <c r="L99" s="36">
        <v>1050000</v>
      </c>
      <c r="M99" s="36"/>
      <c r="N99" s="36">
        <f t="shared" si="73"/>
        <v>4500000</v>
      </c>
      <c r="O99" s="36">
        <v>180000</v>
      </c>
      <c r="P99" s="36">
        <v>225000</v>
      </c>
      <c r="Q99" s="36"/>
      <c r="R99" s="36"/>
      <c r="S99" s="36">
        <v>72000</v>
      </c>
      <c r="T99" s="36"/>
      <c r="U99" s="36"/>
      <c r="V99" s="36">
        <v>1138458</v>
      </c>
      <c r="W99" s="36">
        <f t="shared" si="38"/>
        <v>1615458</v>
      </c>
      <c r="X99" s="37">
        <f>+N99-W99</f>
        <v>2884542</v>
      </c>
    </row>
    <row r="100" spans="1:24" ht="20.100000000000001" customHeight="1" x14ac:dyDescent="0.25">
      <c r="A100" s="50">
        <v>54</v>
      </c>
      <c r="B100" s="33" t="s">
        <v>124</v>
      </c>
      <c r="C100" s="34" t="s">
        <v>146</v>
      </c>
      <c r="D100" s="34" t="s">
        <v>21</v>
      </c>
      <c r="E100" s="35">
        <v>1069740015</v>
      </c>
      <c r="F100" s="36">
        <v>1600000</v>
      </c>
      <c r="G100" s="35">
        <v>30</v>
      </c>
      <c r="H100" s="36">
        <f t="shared" si="55"/>
        <v>1600000</v>
      </c>
      <c r="I100" s="36"/>
      <c r="J100" s="36"/>
      <c r="K100" s="36"/>
      <c r="L100" s="36"/>
      <c r="M100" s="36"/>
      <c r="N100" s="36">
        <f t="shared" ref="N100" si="84">SUM(H100:J100)+L100</f>
        <v>1600000</v>
      </c>
      <c r="O100" s="36">
        <f t="shared" ref="O100" si="85">+H100*4%</f>
        <v>64000</v>
      </c>
      <c r="P100" s="36">
        <f>+H100*4%</f>
        <v>64000</v>
      </c>
      <c r="Q100" s="36"/>
      <c r="R100" s="36"/>
      <c r="S100" s="36"/>
      <c r="T100" s="36"/>
      <c r="U100" s="36"/>
      <c r="V100" s="36"/>
      <c r="W100" s="36">
        <f t="shared" ref="W100" si="86">SUM(O100:V100)</f>
        <v>128000</v>
      </c>
      <c r="X100" s="37">
        <f>+N100-W100</f>
        <v>1472000</v>
      </c>
    </row>
    <row r="101" spans="1:24" ht="20.100000000000001" customHeight="1" x14ac:dyDescent="0.25">
      <c r="A101" s="50">
        <v>55</v>
      </c>
      <c r="B101" s="33" t="s">
        <v>66</v>
      </c>
      <c r="C101" s="34" t="s">
        <v>146</v>
      </c>
      <c r="D101" s="34" t="s">
        <v>21</v>
      </c>
      <c r="E101" s="35">
        <v>1072651147</v>
      </c>
      <c r="F101" s="36">
        <v>2500000</v>
      </c>
      <c r="G101" s="35">
        <v>30</v>
      </c>
      <c r="H101" s="36">
        <f>+F101-L101</f>
        <v>2083333</v>
      </c>
      <c r="I101" s="36"/>
      <c r="J101" s="36"/>
      <c r="K101" s="36"/>
      <c r="L101" s="36">
        <v>416667</v>
      </c>
      <c r="M101" s="36"/>
      <c r="N101" s="36">
        <f t="shared" si="73"/>
        <v>2500000</v>
      </c>
      <c r="O101" s="36">
        <v>100000</v>
      </c>
      <c r="P101" s="36">
        <v>100000</v>
      </c>
      <c r="Q101" s="36"/>
      <c r="R101" s="36"/>
      <c r="S101" s="36">
        <v>0</v>
      </c>
      <c r="T101" s="36"/>
      <c r="U101" s="36"/>
      <c r="V101" s="36"/>
      <c r="W101" s="36">
        <f t="shared" si="38"/>
        <v>200000</v>
      </c>
      <c r="X101" s="37">
        <f>+N101-W101</f>
        <v>2300000</v>
      </c>
    </row>
    <row r="102" spans="1:24" ht="20.100000000000001" customHeight="1" x14ac:dyDescent="0.25">
      <c r="A102" s="50">
        <v>56</v>
      </c>
      <c r="B102" s="39" t="s">
        <v>67</v>
      </c>
      <c r="C102" s="34" t="s">
        <v>146</v>
      </c>
      <c r="D102" s="34" t="s">
        <v>21</v>
      </c>
      <c r="E102" s="36">
        <v>1030590506</v>
      </c>
      <c r="F102" s="36">
        <v>3000000</v>
      </c>
      <c r="G102" s="35">
        <v>30</v>
      </c>
      <c r="H102" s="36">
        <f t="shared" si="55"/>
        <v>3000000</v>
      </c>
      <c r="I102" s="36"/>
      <c r="J102" s="36">
        <v>270000</v>
      </c>
      <c r="K102" s="36"/>
      <c r="L102" s="36"/>
      <c r="M102" s="36"/>
      <c r="N102" s="36">
        <f t="shared" si="73"/>
        <v>3270000</v>
      </c>
      <c r="O102" s="36">
        <f>+F102*4%</f>
        <v>120000</v>
      </c>
      <c r="P102" s="36">
        <f>+H102*5%</f>
        <v>150000</v>
      </c>
      <c r="Q102" s="36"/>
      <c r="R102" s="36"/>
      <c r="S102" s="36">
        <v>0</v>
      </c>
      <c r="T102" s="36"/>
      <c r="U102" s="36"/>
      <c r="V102" s="36"/>
      <c r="W102" s="36">
        <f t="shared" si="38"/>
        <v>270000</v>
      </c>
      <c r="X102" s="37">
        <f>N102-W102</f>
        <v>3000000</v>
      </c>
    </row>
    <row r="103" spans="1:24" ht="20.100000000000001" customHeight="1" x14ac:dyDescent="0.25">
      <c r="A103" s="50">
        <v>57</v>
      </c>
      <c r="B103" s="39" t="s">
        <v>79</v>
      </c>
      <c r="C103" s="34" t="s">
        <v>146</v>
      </c>
      <c r="D103" s="34" t="s">
        <v>21</v>
      </c>
      <c r="E103" s="36">
        <v>1018436225</v>
      </c>
      <c r="F103" s="36">
        <v>1600000</v>
      </c>
      <c r="G103" s="35">
        <v>30</v>
      </c>
      <c r="H103" s="36">
        <f t="shared" si="55"/>
        <v>1600000</v>
      </c>
      <c r="I103" s="36"/>
      <c r="J103" s="36">
        <v>200000</v>
      </c>
      <c r="K103" s="36"/>
      <c r="L103" s="36"/>
      <c r="M103" s="36"/>
      <c r="N103" s="36">
        <f>SUM(H103:J103)+L103</f>
        <v>1800000</v>
      </c>
      <c r="O103" s="36">
        <f>+H103*4%</f>
        <v>64000</v>
      </c>
      <c r="P103" s="36">
        <f>+H103*4%</f>
        <v>64000</v>
      </c>
      <c r="Q103" s="36"/>
      <c r="R103" s="36"/>
      <c r="S103" s="36"/>
      <c r="T103" s="36"/>
      <c r="U103" s="36"/>
      <c r="V103" s="36"/>
      <c r="W103" s="36">
        <f>SUM(O103:V103)</f>
        <v>128000</v>
      </c>
      <c r="X103" s="37">
        <f>N103-W103</f>
        <v>1672000</v>
      </c>
    </row>
    <row r="104" spans="1:24" ht="20.100000000000001" customHeight="1" x14ac:dyDescent="0.25">
      <c r="A104" s="50">
        <v>58</v>
      </c>
      <c r="B104" s="39" t="s">
        <v>113</v>
      </c>
      <c r="C104" s="34" t="s">
        <v>146</v>
      </c>
      <c r="D104" s="34" t="s">
        <v>21</v>
      </c>
      <c r="E104" s="36">
        <v>79488225</v>
      </c>
      <c r="F104" s="36">
        <v>4500000</v>
      </c>
      <c r="G104" s="35">
        <v>30</v>
      </c>
      <c r="H104" s="36">
        <f t="shared" si="55"/>
        <v>4500000</v>
      </c>
      <c r="I104" s="36"/>
      <c r="J104" s="36"/>
      <c r="K104" s="36"/>
      <c r="L104" s="36"/>
      <c r="M104" s="36"/>
      <c r="N104" s="36">
        <f t="shared" ref="N104" si="87">SUM(H104:J104)+L104</f>
        <v>4500000</v>
      </c>
      <c r="O104" s="36">
        <f>+H104*4%</f>
        <v>180000</v>
      </c>
      <c r="P104" s="36">
        <f>+H104*5%</f>
        <v>225000</v>
      </c>
      <c r="Q104" s="36"/>
      <c r="R104" s="36"/>
      <c r="S104" s="36">
        <v>34000</v>
      </c>
      <c r="T104" s="36"/>
      <c r="U104" s="36"/>
      <c r="V104" s="36"/>
      <c r="W104" s="36">
        <f>SUM(O104:V104)</f>
        <v>439000</v>
      </c>
      <c r="X104" s="37">
        <f>N104-W104</f>
        <v>4061000</v>
      </c>
    </row>
    <row r="105" spans="1:24" ht="20.100000000000001" customHeight="1" x14ac:dyDescent="0.25">
      <c r="A105" s="50">
        <v>59</v>
      </c>
      <c r="B105" s="33" t="s">
        <v>76</v>
      </c>
      <c r="C105" s="34" t="s">
        <v>146</v>
      </c>
      <c r="D105" s="34" t="s">
        <v>21</v>
      </c>
      <c r="E105" s="35">
        <v>1030565925</v>
      </c>
      <c r="F105" s="36">
        <v>3000000</v>
      </c>
      <c r="G105" s="35">
        <v>30</v>
      </c>
      <c r="H105" s="36">
        <f t="shared" si="55"/>
        <v>3000000</v>
      </c>
      <c r="I105" s="36"/>
      <c r="J105" s="36"/>
      <c r="K105" s="36"/>
      <c r="L105" s="36"/>
      <c r="M105" s="36"/>
      <c r="N105" s="36">
        <f t="shared" si="73"/>
        <v>3000000</v>
      </c>
      <c r="O105" s="36">
        <f>+F105*4%</f>
        <v>120000</v>
      </c>
      <c r="P105" s="36">
        <f>+F105*5%</f>
        <v>150000</v>
      </c>
      <c r="Q105" s="36"/>
      <c r="R105" s="36"/>
      <c r="S105" s="36"/>
      <c r="T105" s="36"/>
      <c r="U105" s="36"/>
      <c r="V105" s="36"/>
      <c r="W105" s="36">
        <f t="shared" si="38"/>
        <v>270000</v>
      </c>
      <c r="X105" s="37">
        <f>+N105-W105</f>
        <v>2730000</v>
      </c>
    </row>
    <row r="106" spans="1:24" ht="20.100000000000001" customHeight="1" x14ac:dyDescent="0.25">
      <c r="A106" s="50">
        <v>60</v>
      </c>
      <c r="B106" s="33" t="s">
        <v>84</v>
      </c>
      <c r="C106" s="34" t="s">
        <v>146</v>
      </c>
      <c r="D106" s="34" t="s">
        <v>21</v>
      </c>
      <c r="E106" s="35">
        <v>94332160</v>
      </c>
      <c r="F106" s="36">
        <v>3700000</v>
      </c>
      <c r="G106" s="35">
        <v>30</v>
      </c>
      <c r="H106" s="36">
        <f t="shared" si="55"/>
        <v>3700000</v>
      </c>
      <c r="I106" s="36"/>
      <c r="J106" s="36">
        <v>650000</v>
      </c>
      <c r="K106" s="36"/>
      <c r="L106" s="36"/>
      <c r="M106" s="36"/>
      <c r="N106" s="36">
        <f t="shared" si="73"/>
        <v>4350000</v>
      </c>
      <c r="O106" s="36">
        <f t="shared" ref="O106" si="88">+H106*4%</f>
        <v>148000</v>
      </c>
      <c r="P106" s="36">
        <f>+H106*5%</f>
        <v>185000</v>
      </c>
      <c r="Q106" s="36"/>
      <c r="R106" s="36"/>
      <c r="S106" s="36"/>
      <c r="T106" s="36"/>
      <c r="U106" s="36"/>
      <c r="V106" s="36"/>
      <c r="W106" s="36">
        <f t="shared" ref="W106" si="89">SUM(O106:V106)</f>
        <v>333000</v>
      </c>
      <c r="X106" s="37">
        <f>+N106-W106</f>
        <v>4017000</v>
      </c>
    </row>
    <row r="107" spans="1:24" ht="20.100000000000001" customHeight="1" x14ac:dyDescent="0.25">
      <c r="A107" s="50">
        <v>61</v>
      </c>
      <c r="B107" s="33" t="s">
        <v>75</v>
      </c>
      <c r="C107" s="34" t="s">
        <v>146</v>
      </c>
      <c r="D107" s="34" t="s">
        <v>21</v>
      </c>
      <c r="E107" s="35">
        <v>1019047592</v>
      </c>
      <c r="F107" s="36">
        <v>2000000</v>
      </c>
      <c r="G107" s="35">
        <v>30</v>
      </c>
      <c r="H107" s="36">
        <f t="shared" si="55"/>
        <v>2000000.0000000002</v>
      </c>
      <c r="I107" s="36"/>
      <c r="J107" s="36"/>
      <c r="K107" s="36"/>
      <c r="L107" s="36"/>
      <c r="M107" s="36"/>
      <c r="N107" s="36">
        <f t="shared" si="73"/>
        <v>2000000.0000000002</v>
      </c>
      <c r="O107" s="36">
        <f>+F107*4%</f>
        <v>80000</v>
      </c>
      <c r="P107" s="36">
        <f>+F107*4%</f>
        <v>80000</v>
      </c>
      <c r="Q107" s="36"/>
      <c r="R107" s="36"/>
      <c r="S107" s="38"/>
      <c r="T107" s="36"/>
      <c r="U107" s="36"/>
      <c r="V107" s="36">
        <v>136805</v>
      </c>
      <c r="W107" s="36">
        <f t="shared" si="38"/>
        <v>296805</v>
      </c>
      <c r="X107" s="37">
        <f>+N107-W107</f>
        <v>1703195.0000000002</v>
      </c>
    </row>
    <row r="108" spans="1:24" ht="20.100000000000001" customHeight="1" x14ac:dyDescent="0.25">
      <c r="A108" s="50">
        <v>62</v>
      </c>
      <c r="B108" s="33" t="s">
        <v>130</v>
      </c>
      <c r="C108" s="34" t="s">
        <v>146</v>
      </c>
      <c r="D108" s="34" t="s">
        <v>21</v>
      </c>
      <c r="E108" s="35">
        <v>1030560268</v>
      </c>
      <c r="F108" s="36">
        <v>1500000</v>
      </c>
      <c r="G108" s="35">
        <v>30</v>
      </c>
      <c r="H108" s="36">
        <f t="shared" si="55"/>
        <v>1500000</v>
      </c>
      <c r="I108" s="36"/>
      <c r="J108" s="36"/>
      <c r="K108" s="36"/>
      <c r="L108" s="36"/>
      <c r="M108" s="36"/>
      <c r="N108" s="36">
        <f t="shared" si="73"/>
        <v>1500000</v>
      </c>
      <c r="O108" s="36">
        <f>+H108*4%</f>
        <v>60000</v>
      </c>
      <c r="P108" s="36">
        <f>+H108*4%</f>
        <v>60000</v>
      </c>
      <c r="Q108" s="36"/>
      <c r="R108" s="36"/>
      <c r="S108" s="38"/>
      <c r="T108" s="36"/>
      <c r="U108" s="36"/>
      <c r="V108" s="36"/>
      <c r="W108" s="36">
        <f t="shared" ref="W108" si="90">SUM(O108:V108)</f>
        <v>120000</v>
      </c>
      <c r="X108" s="37">
        <f>+N108-W108</f>
        <v>1380000</v>
      </c>
    </row>
    <row r="109" spans="1:24" ht="20.100000000000001" customHeight="1" x14ac:dyDescent="0.25">
      <c r="A109" s="50">
        <v>63</v>
      </c>
      <c r="B109" s="39" t="s">
        <v>68</v>
      </c>
      <c r="C109" s="34" t="s">
        <v>146</v>
      </c>
      <c r="D109" s="34" t="s">
        <v>21</v>
      </c>
      <c r="E109" s="36">
        <v>1022390411</v>
      </c>
      <c r="F109" s="36">
        <v>1600000</v>
      </c>
      <c r="G109" s="35">
        <v>30</v>
      </c>
      <c r="H109" s="36">
        <f t="shared" si="55"/>
        <v>1600000</v>
      </c>
      <c r="I109" s="36"/>
      <c r="J109" s="36"/>
      <c r="K109" s="36"/>
      <c r="L109" s="36"/>
      <c r="M109" s="36">
        <v>500000</v>
      </c>
      <c r="N109" s="36">
        <f>SUM(H109:J109)+L109+M109</f>
        <v>2100000</v>
      </c>
      <c r="O109" s="36">
        <f>+N109*4%</f>
        <v>84000</v>
      </c>
      <c r="P109" s="36">
        <v>64000</v>
      </c>
      <c r="Q109" s="36"/>
      <c r="R109" s="36"/>
      <c r="S109" s="36">
        <v>0</v>
      </c>
      <c r="T109" s="36"/>
      <c r="U109" s="36"/>
      <c r="V109" s="36">
        <v>249127</v>
      </c>
      <c r="W109" s="36">
        <f t="shared" si="38"/>
        <v>397127</v>
      </c>
      <c r="X109" s="37">
        <f>N109-W109</f>
        <v>1702873</v>
      </c>
    </row>
    <row r="110" spans="1:24" ht="20.100000000000001" customHeight="1" x14ac:dyDescent="0.25">
      <c r="A110" s="50">
        <v>64</v>
      </c>
      <c r="B110" s="33" t="s">
        <v>69</v>
      </c>
      <c r="C110" s="34" t="s">
        <v>146</v>
      </c>
      <c r="D110" s="34" t="s">
        <v>21</v>
      </c>
      <c r="E110" s="35">
        <v>1015452282</v>
      </c>
      <c r="F110" s="36">
        <v>737717</v>
      </c>
      <c r="G110" s="35">
        <v>30</v>
      </c>
      <c r="H110" s="36">
        <f t="shared" si="55"/>
        <v>737717</v>
      </c>
      <c r="I110" s="36">
        <f t="shared" ref="I110" si="91">+(83140/30)*G110</f>
        <v>83140</v>
      </c>
      <c r="J110" s="36"/>
      <c r="K110" s="36"/>
      <c r="L110" s="36"/>
      <c r="M110" s="36"/>
      <c r="N110" s="36">
        <f t="shared" si="73"/>
        <v>820857</v>
      </c>
      <c r="O110" s="36">
        <v>29509</v>
      </c>
      <c r="P110" s="36">
        <v>29509</v>
      </c>
      <c r="Q110" s="36"/>
      <c r="R110" s="36"/>
      <c r="S110" s="36">
        <v>0</v>
      </c>
      <c r="T110" s="36"/>
      <c r="U110" s="36"/>
      <c r="V110" s="36"/>
      <c r="W110" s="36">
        <f t="shared" si="38"/>
        <v>59018</v>
      </c>
      <c r="X110" s="37">
        <f t="shared" ref="X110:X116" si="92">+N110-W110</f>
        <v>761839</v>
      </c>
    </row>
    <row r="111" spans="1:24" ht="20.100000000000001" customHeight="1" x14ac:dyDescent="0.25">
      <c r="A111" s="50">
        <v>65</v>
      </c>
      <c r="B111" s="33" t="s">
        <v>94</v>
      </c>
      <c r="C111" s="34" t="s">
        <v>146</v>
      </c>
      <c r="D111" s="34" t="s">
        <v>21</v>
      </c>
      <c r="E111" s="35">
        <v>1030605238</v>
      </c>
      <c r="F111" s="36">
        <v>1800000</v>
      </c>
      <c r="G111" s="35">
        <v>30</v>
      </c>
      <c r="H111" s="36">
        <f t="shared" si="55"/>
        <v>1800000</v>
      </c>
      <c r="I111" s="36"/>
      <c r="J111" s="36"/>
      <c r="K111" s="36"/>
      <c r="L111" s="36"/>
      <c r="M111" s="36"/>
      <c r="N111" s="36">
        <f t="shared" si="73"/>
        <v>1800000</v>
      </c>
      <c r="O111" s="36">
        <f t="shared" ref="O111" si="93">+H111*4%</f>
        <v>72000</v>
      </c>
      <c r="P111" s="36">
        <f t="shared" ref="P111" si="94">+H111*4%</f>
        <v>72000</v>
      </c>
      <c r="Q111" s="36"/>
      <c r="R111" s="36"/>
      <c r="S111" s="36">
        <v>0</v>
      </c>
      <c r="T111" s="36"/>
      <c r="U111" s="36"/>
      <c r="V111" s="36"/>
      <c r="W111" s="36">
        <f t="shared" ref="W111" si="95">SUM(O111:V111)</f>
        <v>144000</v>
      </c>
      <c r="X111" s="37">
        <f t="shared" si="92"/>
        <v>1656000</v>
      </c>
    </row>
    <row r="112" spans="1:24" ht="20.100000000000001" customHeight="1" x14ac:dyDescent="0.25">
      <c r="A112" s="50">
        <v>66</v>
      </c>
      <c r="B112" s="33" t="s">
        <v>70</v>
      </c>
      <c r="C112" s="34" t="s">
        <v>146</v>
      </c>
      <c r="D112" s="34" t="s">
        <v>21</v>
      </c>
      <c r="E112" s="35">
        <v>1013642982</v>
      </c>
      <c r="F112" s="36">
        <v>2000000</v>
      </c>
      <c r="G112" s="35">
        <v>30</v>
      </c>
      <c r="H112" s="36">
        <f t="shared" si="55"/>
        <v>2000000.0000000002</v>
      </c>
      <c r="I112" s="36"/>
      <c r="J112" s="36"/>
      <c r="K112" s="36"/>
      <c r="L112" s="36"/>
      <c r="M112" s="36"/>
      <c r="N112" s="36">
        <f t="shared" si="73"/>
        <v>2000000.0000000002</v>
      </c>
      <c r="O112" s="36">
        <v>80000</v>
      </c>
      <c r="P112" s="36">
        <v>80000</v>
      </c>
      <c r="Q112" s="36"/>
      <c r="R112" s="36"/>
      <c r="S112" s="36"/>
      <c r="T112" s="36"/>
      <c r="U112" s="36"/>
      <c r="V112" s="36"/>
      <c r="W112" s="36">
        <f t="shared" si="38"/>
        <v>160000</v>
      </c>
      <c r="X112" s="37">
        <f t="shared" si="92"/>
        <v>1840000.0000000002</v>
      </c>
    </row>
    <row r="113" spans="1:24" ht="20.100000000000001" customHeight="1" x14ac:dyDescent="0.25">
      <c r="A113" s="50">
        <v>67</v>
      </c>
      <c r="B113" s="33" t="s">
        <v>114</v>
      </c>
      <c r="C113" s="34" t="s">
        <v>146</v>
      </c>
      <c r="D113" s="34" t="s">
        <v>21</v>
      </c>
      <c r="E113" s="35">
        <v>1033717686</v>
      </c>
      <c r="F113" s="36">
        <v>1200000</v>
      </c>
      <c r="G113" s="35">
        <v>30</v>
      </c>
      <c r="H113" s="36">
        <f t="shared" si="55"/>
        <v>1200000</v>
      </c>
      <c r="I113" s="36">
        <f t="shared" ref="I113" si="96">+(83140/30)*G113</f>
        <v>83140</v>
      </c>
      <c r="J113" s="36"/>
      <c r="K113" s="36"/>
      <c r="L113" s="36"/>
      <c r="M113" s="36"/>
      <c r="N113" s="36">
        <f t="shared" si="73"/>
        <v>1283140</v>
      </c>
      <c r="O113" s="36">
        <f t="shared" ref="O113" si="97">+H113*4%</f>
        <v>48000</v>
      </c>
      <c r="P113" s="36">
        <f t="shared" ref="P113" si="98">+H113*4%</f>
        <v>48000</v>
      </c>
      <c r="Q113" s="36"/>
      <c r="R113" s="36"/>
      <c r="S113" s="36">
        <v>0</v>
      </c>
      <c r="T113" s="36"/>
      <c r="U113" s="36"/>
      <c r="V113" s="36"/>
      <c r="W113" s="36">
        <f t="shared" ref="W113:W114" si="99">SUM(O113:V113)</f>
        <v>96000</v>
      </c>
      <c r="X113" s="37">
        <f t="shared" si="92"/>
        <v>1187140</v>
      </c>
    </row>
    <row r="114" spans="1:24" ht="20.100000000000001" customHeight="1" x14ac:dyDescent="0.25">
      <c r="A114" s="50">
        <v>68</v>
      </c>
      <c r="B114" s="33" t="s">
        <v>125</v>
      </c>
      <c r="C114" s="34" t="s">
        <v>146</v>
      </c>
      <c r="D114" s="34" t="s">
        <v>48</v>
      </c>
      <c r="E114" s="35">
        <v>1024585266</v>
      </c>
      <c r="F114" s="36">
        <v>368859</v>
      </c>
      <c r="G114" s="35">
        <v>30</v>
      </c>
      <c r="H114" s="36">
        <f t="shared" si="55"/>
        <v>368859</v>
      </c>
      <c r="I114" s="36"/>
      <c r="J114" s="36"/>
      <c r="K114" s="36"/>
      <c r="L114" s="36"/>
      <c r="M114" s="36"/>
      <c r="N114" s="36">
        <f t="shared" si="73"/>
        <v>368859</v>
      </c>
      <c r="O114" s="36"/>
      <c r="P114" s="36"/>
      <c r="Q114" s="36"/>
      <c r="R114" s="36"/>
      <c r="S114" s="36"/>
      <c r="T114" s="36"/>
      <c r="U114" s="36"/>
      <c r="V114" s="36"/>
      <c r="W114" s="36">
        <f t="shared" si="99"/>
        <v>0</v>
      </c>
      <c r="X114" s="37">
        <f t="shared" si="92"/>
        <v>368859</v>
      </c>
    </row>
    <row r="115" spans="1:24" ht="20.100000000000001" customHeight="1" x14ac:dyDescent="0.2">
      <c r="A115" s="50">
        <v>69</v>
      </c>
      <c r="B115" s="33" t="s">
        <v>77</v>
      </c>
      <c r="C115" s="34" t="s">
        <v>146</v>
      </c>
      <c r="D115" s="34" t="s">
        <v>21</v>
      </c>
      <c r="E115" s="51">
        <v>492108</v>
      </c>
      <c r="F115" s="36">
        <v>4400000</v>
      </c>
      <c r="G115" s="35">
        <v>30</v>
      </c>
      <c r="H115" s="36">
        <f t="shared" si="55"/>
        <v>4400000</v>
      </c>
      <c r="I115" s="36"/>
      <c r="J115" s="36"/>
      <c r="K115" s="36"/>
      <c r="L115" s="36"/>
      <c r="M115" s="36"/>
      <c r="N115" s="36">
        <f t="shared" si="73"/>
        <v>4400000</v>
      </c>
      <c r="O115" s="36">
        <f>+H115*4%</f>
        <v>176000</v>
      </c>
      <c r="P115" s="36">
        <f>+H115*5%</f>
        <v>220000</v>
      </c>
      <c r="Q115" s="36"/>
      <c r="R115" s="36"/>
      <c r="S115" s="36">
        <v>44000</v>
      </c>
      <c r="T115" s="36"/>
      <c r="U115" s="36"/>
      <c r="V115" s="36"/>
      <c r="W115" s="36">
        <f t="shared" si="38"/>
        <v>440000</v>
      </c>
      <c r="X115" s="37">
        <f t="shared" si="92"/>
        <v>3960000</v>
      </c>
    </row>
    <row r="116" spans="1:24" ht="20.100000000000001" customHeight="1" x14ac:dyDescent="0.25">
      <c r="A116" s="50">
        <v>70</v>
      </c>
      <c r="B116" s="33" t="s">
        <v>141</v>
      </c>
      <c r="C116" s="34" t="s">
        <v>146</v>
      </c>
      <c r="D116" s="34" t="s">
        <v>21</v>
      </c>
      <c r="E116" s="35">
        <v>1013644029</v>
      </c>
      <c r="F116" s="36">
        <v>1200000</v>
      </c>
      <c r="G116" s="35">
        <v>27</v>
      </c>
      <c r="H116" s="36">
        <f t="shared" si="55"/>
        <v>1080000</v>
      </c>
      <c r="I116" s="36">
        <f t="shared" ref="I116" si="100">+(83140/30)*G116</f>
        <v>74826</v>
      </c>
      <c r="J116" s="36"/>
      <c r="K116" s="36"/>
      <c r="L116" s="36"/>
      <c r="M116" s="36"/>
      <c r="N116" s="36">
        <f t="shared" si="73"/>
        <v>1154826</v>
      </c>
      <c r="O116" s="36">
        <f>+H116*4%</f>
        <v>43200</v>
      </c>
      <c r="P116" s="36">
        <f t="shared" ref="P116" si="101">+H116*4%</f>
        <v>43200</v>
      </c>
      <c r="Q116" s="36"/>
      <c r="R116" s="36"/>
      <c r="S116" s="36">
        <v>0</v>
      </c>
      <c r="T116" s="36"/>
      <c r="U116" s="36"/>
      <c r="V116" s="36"/>
      <c r="W116" s="36">
        <f t="shared" ref="W116" si="102">SUM(O116:V116)</f>
        <v>86400</v>
      </c>
      <c r="X116" s="37">
        <f t="shared" si="92"/>
        <v>1068426</v>
      </c>
    </row>
    <row r="117" spans="1:24" ht="20.100000000000001" customHeight="1" thickBot="1" x14ac:dyDescent="0.3">
      <c r="A117" s="74" t="s">
        <v>71</v>
      </c>
      <c r="B117" s="75"/>
      <c r="C117" s="75"/>
      <c r="D117" s="75"/>
      <c r="E117" s="75"/>
      <c r="F117" s="75"/>
      <c r="G117" s="75"/>
      <c r="H117" s="24">
        <f>SUM(H4:H116)</f>
        <v>374611492.36666673</v>
      </c>
      <c r="I117" s="24">
        <f t="shared" ref="I117:X117" si="103">SUM(I4:I116)</f>
        <v>1515919.3333333333</v>
      </c>
      <c r="J117" s="24">
        <f>SUM(J4:J116)</f>
        <v>13625874.333333334</v>
      </c>
      <c r="K117" s="24">
        <f t="shared" si="103"/>
        <v>433946</v>
      </c>
      <c r="L117" s="24">
        <f>SUM(L4:L116)</f>
        <v>7116667.333333334</v>
      </c>
      <c r="M117" s="24">
        <f t="shared" si="103"/>
        <v>500000</v>
      </c>
      <c r="N117" s="24">
        <f t="shared" si="103"/>
        <v>397803899.36666667</v>
      </c>
      <c r="O117" s="24">
        <f t="shared" si="103"/>
        <v>15129365.221333332</v>
      </c>
      <c r="P117" s="24">
        <f t="shared" si="103"/>
        <v>18378090.91133333</v>
      </c>
      <c r="Q117" s="24">
        <f t="shared" si="103"/>
        <v>102400</v>
      </c>
      <c r="R117" s="24">
        <f t="shared" si="103"/>
        <v>0</v>
      </c>
      <c r="S117" s="24">
        <f t="shared" si="103"/>
        <v>4492621</v>
      </c>
      <c r="T117" s="24">
        <f t="shared" si="103"/>
        <v>15165000</v>
      </c>
      <c r="U117" s="24">
        <f t="shared" si="103"/>
        <v>933794</v>
      </c>
      <c r="V117" s="24">
        <f t="shared" si="103"/>
        <v>14246998</v>
      </c>
      <c r="W117" s="24">
        <f t="shared" si="103"/>
        <v>68448269.132666662</v>
      </c>
      <c r="X117" s="25">
        <f t="shared" si="103"/>
        <v>329355630.23399997</v>
      </c>
    </row>
    <row r="118" spans="1:24" ht="20.100000000000001" customHeight="1" thickBot="1" x14ac:dyDescent="0.3">
      <c r="X118" s="2"/>
    </row>
    <row r="119" spans="1:24" ht="20.100000000000001" customHeight="1" x14ac:dyDescent="0.25">
      <c r="A119" s="79" t="s">
        <v>149</v>
      </c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1"/>
    </row>
    <row r="120" spans="1:24" ht="20.100000000000001" customHeight="1" x14ac:dyDescent="0.25">
      <c r="A120" s="16"/>
      <c r="B120" s="15" t="s">
        <v>0</v>
      </c>
      <c r="C120" s="14"/>
      <c r="D120" s="14"/>
      <c r="E120" s="14"/>
      <c r="F120" s="68" t="s">
        <v>1</v>
      </c>
      <c r="G120" s="68"/>
      <c r="H120" s="68"/>
      <c r="I120" s="68"/>
      <c r="J120" s="68"/>
      <c r="K120" s="68"/>
      <c r="L120" s="68"/>
      <c r="M120" s="68"/>
      <c r="N120" s="68"/>
      <c r="O120" s="68" t="s">
        <v>2</v>
      </c>
      <c r="P120" s="68"/>
      <c r="Q120" s="68"/>
      <c r="R120" s="68"/>
      <c r="S120" s="68"/>
      <c r="T120" s="68"/>
      <c r="U120" s="68"/>
      <c r="V120" s="68"/>
      <c r="W120" s="68"/>
      <c r="X120" s="17"/>
    </row>
    <row r="121" spans="1:24" ht="30" customHeight="1" thickBot="1" x14ac:dyDescent="0.3">
      <c r="A121" s="20" t="s">
        <v>3</v>
      </c>
      <c r="B121" s="21" t="s">
        <v>4</v>
      </c>
      <c r="C121" s="21" t="s">
        <v>5</v>
      </c>
      <c r="D121" s="21" t="s">
        <v>6</v>
      </c>
      <c r="E121" s="21" t="s">
        <v>7</v>
      </c>
      <c r="F121" s="22" t="s">
        <v>8</v>
      </c>
      <c r="G121" s="22" t="s">
        <v>157</v>
      </c>
      <c r="H121" s="22" t="s">
        <v>10</v>
      </c>
      <c r="I121" s="22" t="s">
        <v>150</v>
      </c>
      <c r="J121" s="22" t="s">
        <v>142</v>
      </c>
      <c r="K121" s="22" t="s">
        <v>152</v>
      </c>
      <c r="L121" s="22" t="s">
        <v>143</v>
      </c>
      <c r="M121" s="22" t="s">
        <v>153</v>
      </c>
      <c r="N121" s="22" t="s">
        <v>12</v>
      </c>
      <c r="O121" s="22" t="s">
        <v>13</v>
      </c>
      <c r="P121" s="22" t="s">
        <v>78</v>
      </c>
      <c r="Q121" s="22" t="s">
        <v>14</v>
      </c>
      <c r="R121" s="22" t="s">
        <v>119</v>
      </c>
      <c r="S121" s="22" t="s">
        <v>15</v>
      </c>
      <c r="T121" s="22" t="s">
        <v>16</v>
      </c>
      <c r="U121" s="22" t="s">
        <v>72</v>
      </c>
      <c r="V121" s="22" t="s">
        <v>17</v>
      </c>
      <c r="W121" s="22" t="s">
        <v>18</v>
      </c>
      <c r="X121" s="23" t="s">
        <v>19</v>
      </c>
    </row>
    <row r="122" spans="1:24" s="58" customFormat="1" ht="20.100000000000001" customHeight="1" x14ac:dyDescent="0.25">
      <c r="A122" s="52">
        <v>1</v>
      </c>
      <c r="B122" s="53" t="s">
        <v>46</v>
      </c>
      <c r="C122" s="54" t="s">
        <v>151</v>
      </c>
      <c r="D122" s="54" t="s">
        <v>21</v>
      </c>
      <c r="E122" s="54">
        <v>1098621980</v>
      </c>
      <c r="F122" s="55">
        <v>4000000</v>
      </c>
      <c r="G122" s="56">
        <v>18</v>
      </c>
      <c r="H122" s="55">
        <v>2400000</v>
      </c>
      <c r="I122" s="55">
        <v>2505327</v>
      </c>
      <c r="J122" s="55">
        <v>2200000</v>
      </c>
      <c r="K122" s="55">
        <v>152533</v>
      </c>
      <c r="L122" s="55">
        <v>200000</v>
      </c>
      <c r="M122" s="55"/>
      <c r="N122" s="55">
        <f>SUM(H122:M122)</f>
        <v>7457860</v>
      </c>
      <c r="O122" s="55">
        <v>96000</v>
      </c>
      <c r="P122" s="55">
        <v>96000</v>
      </c>
      <c r="Q122" s="55"/>
      <c r="R122" s="55"/>
      <c r="S122" s="55"/>
      <c r="T122" s="55"/>
      <c r="U122" s="55">
        <v>163485</v>
      </c>
      <c r="V122" s="55"/>
      <c r="W122" s="55">
        <f>SUM(O122:V122)</f>
        <v>355485</v>
      </c>
      <c r="X122" s="57">
        <f>+N122-W122</f>
        <v>7102375</v>
      </c>
    </row>
    <row r="123" spans="1:24" s="58" customFormat="1" ht="20.100000000000001" customHeight="1" x14ac:dyDescent="0.25">
      <c r="A123" s="59">
        <f>+A122+1</f>
        <v>2</v>
      </c>
      <c r="B123" s="60" t="s">
        <v>154</v>
      </c>
      <c r="C123" s="61" t="str">
        <f t="shared" ref="C123:D125" si="104">+C122</f>
        <v>Ordinario</v>
      </c>
      <c r="D123" s="62" t="str">
        <f t="shared" si="104"/>
        <v>INDEFINIDO</v>
      </c>
      <c r="E123" s="62">
        <v>80178313</v>
      </c>
      <c r="F123" s="63">
        <v>2500000</v>
      </c>
      <c r="G123" s="64">
        <v>19</v>
      </c>
      <c r="H123" s="63">
        <f>+F123/30*G123</f>
        <v>1583333.3333333333</v>
      </c>
      <c r="I123" s="63">
        <v>145833</v>
      </c>
      <c r="J123" s="63">
        <v>291667</v>
      </c>
      <c r="K123" s="63">
        <v>4083</v>
      </c>
      <c r="L123" s="63">
        <v>131944</v>
      </c>
      <c r="M123" s="63"/>
      <c r="N123" s="65">
        <f t="shared" ref="N123:N125" si="105">SUM(H123:M123)</f>
        <v>2156860.333333333</v>
      </c>
      <c r="O123" s="63">
        <v>63333</v>
      </c>
      <c r="P123" s="63">
        <v>63333</v>
      </c>
      <c r="Q123" s="65"/>
      <c r="R123" s="63"/>
      <c r="S123" s="63"/>
      <c r="T123" s="63"/>
      <c r="U123" s="63"/>
      <c r="V123" s="63"/>
      <c r="W123" s="65">
        <f t="shared" ref="W123:W125" si="106">SUM(O123:V123)</f>
        <v>126666</v>
      </c>
      <c r="X123" s="66">
        <f t="shared" ref="X123:X125" si="107">+N123-W123</f>
        <v>2030194.333333333</v>
      </c>
    </row>
    <row r="124" spans="1:24" s="58" customFormat="1" ht="20.100000000000001" customHeight="1" x14ac:dyDescent="0.25">
      <c r="A124" s="59">
        <f t="shared" ref="A124:A125" si="108">+A123+1</f>
        <v>3</v>
      </c>
      <c r="B124" s="60" t="s">
        <v>108</v>
      </c>
      <c r="C124" s="61" t="str">
        <f t="shared" si="104"/>
        <v>Ordinario</v>
      </c>
      <c r="D124" s="61" t="str">
        <f t="shared" si="104"/>
        <v>INDEFINIDO</v>
      </c>
      <c r="E124" s="61">
        <v>1127582509</v>
      </c>
      <c r="F124" s="65">
        <v>0</v>
      </c>
      <c r="G124" s="64">
        <v>28</v>
      </c>
      <c r="H124" s="65">
        <v>0</v>
      </c>
      <c r="I124" s="65">
        <v>322778</v>
      </c>
      <c r="J124" s="65">
        <v>856925</v>
      </c>
      <c r="K124" s="65">
        <v>59413</v>
      </c>
      <c r="L124" s="65">
        <v>115355</v>
      </c>
      <c r="M124" s="65"/>
      <c r="N124" s="65">
        <f t="shared" si="105"/>
        <v>1354471</v>
      </c>
      <c r="O124" s="65">
        <v>0</v>
      </c>
      <c r="P124" s="65">
        <v>0</v>
      </c>
      <c r="Q124" s="65">
        <v>0</v>
      </c>
      <c r="R124" s="65">
        <v>0</v>
      </c>
      <c r="S124" s="65">
        <v>0</v>
      </c>
      <c r="T124" s="65">
        <v>0</v>
      </c>
      <c r="U124" s="65">
        <v>0</v>
      </c>
      <c r="V124" s="65">
        <v>0</v>
      </c>
      <c r="W124" s="65">
        <f t="shared" si="106"/>
        <v>0</v>
      </c>
      <c r="X124" s="66">
        <f t="shared" si="107"/>
        <v>1354471</v>
      </c>
    </row>
    <row r="125" spans="1:24" s="58" customFormat="1" ht="20.100000000000001" customHeight="1" x14ac:dyDescent="0.25">
      <c r="A125" s="59">
        <f t="shared" si="108"/>
        <v>4</v>
      </c>
      <c r="B125" s="60" t="s">
        <v>155</v>
      </c>
      <c r="C125" s="61" t="str">
        <f t="shared" si="104"/>
        <v>Ordinario</v>
      </c>
      <c r="D125" s="61" t="str">
        <f t="shared" si="104"/>
        <v>INDEFINIDO</v>
      </c>
      <c r="E125" s="61">
        <v>1072662455</v>
      </c>
      <c r="F125" s="65">
        <v>4500000</v>
      </c>
      <c r="G125" s="64">
        <v>28</v>
      </c>
      <c r="H125" s="65">
        <v>4500000</v>
      </c>
      <c r="I125" s="65">
        <v>362500</v>
      </c>
      <c r="J125" s="65">
        <v>350000</v>
      </c>
      <c r="K125" s="65">
        <v>3267</v>
      </c>
      <c r="L125" s="65">
        <v>350000</v>
      </c>
      <c r="M125" s="65"/>
      <c r="N125" s="65">
        <f t="shared" si="105"/>
        <v>5565767</v>
      </c>
      <c r="O125" s="65">
        <v>180000</v>
      </c>
      <c r="P125" s="65">
        <v>180000</v>
      </c>
      <c r="Q125" s="65"/>
      <c r="R125" s="65"/>
      <c r="S125" s="65">
        <v>45000</v>
      </c>
      <c r="T125" s="65"/>
      <c r="U125" s="65">
        <v>45000</v>
      </c>
      <c r="V125" s="65"/>
      <c r="W125" s="65">
        <f t="shared" si="106"/>
        <v>450000</v>
      </c>
      <c r="X125" s="66">
        <f t="shared" si="107"/>
        <v>5115767</v>
      </c>
    </row>
    <row r="126" spans="1:24" ht="20.100000000000001" customHeight="1" thickBot="1" x14ac:dyDescent="0.3">
      <c r="A126" s="76" t="s">
        <v>71</v>
      </c>
      <c r="B126" s="77"/>
      <c r="C126" s="77"/>
      <c r="D126" s="77"/>
      <c r="E126" s="77"/>
      <c r="F126" s="77"/>
      <c r="G126" s="78"/>
      <c r="H126" s="18">
        <f>SUM(H122:H125)</f>
        <v>8483333.3333333321</v>
      </c>
      <c r="I126" s="18">
        <f t="shared" ref="I126:X126" si="109">SUM(I122:I125)</f>
        <v>3336438</v>
      </c>
      <c r="J126" s="18">
        <f t="shared" si="109"/>
        <v>3698592</v>
      </c>
      <c r="K126" s="18">
        <f t="shared" si="109"/>
        <v>219296</v>
      </c>
      <c r="L126" s="18">
        <f t="shared" si="109"/>
        <v>797299</v>
      </c>
      <c r="M126" s="18">
        <f t="shared" si="109"/>
        <v>0</v>
      </c>
      <c r="N126" s="18">
        <f t="shared" si="109"/>
        <v>16534958.333333332</v>
      </c>
      <c r="O126" s="18">
        <f t="shared" si="109"/>
        <v>339333</v>
      </c>
      <c r="P126" s="18">
        <f t="shared" si="109"/>
        <v>339333</v>
      </c>
      <c r="Q126" s="18">
        <f t="shared" si="109"/>
        <v>0</v>
      </c>
      <c r="R126" s="18">
        <f t="shared" si="109"/>
        <v>0</v>
      </c>
      <c r="S126" s="18">
        <f t="shared" si="109"/>
        <v>45000</v>
      </c>
      <c r="T126" s="18">
        <f t="shared" si="109"/>
        <v>0</v>
      </c>
      <c r="U126" s="18">
        <f t="shared" si="109"/>
        <v>208485</v>
      </c>
      <c r="V126" s="18">
        <f t="shared" si="109"/>
        <v>0</v>
      </c>
      <c r="W126" s="18">
        <f t="shared" si="109"/>
        <v>932151</v>
      </c>
      <c r="X126" s="19">
        <f t="shared" si="109"/>
        <v>15602807.333333332</v>
      </c>
    </row>
    <row r="127" spans="1:24" ht="20.100000000000001" customHeight="1" x14ac:dyDescent="0.25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ht="20.100000000000001" customHeight="1" x14ac:dyDescent="0.25">
      <c r="A128" s="6"/>
      <c r="C128" s="13"/>
      <c r="D128" s="13"/>
      <c r="E128" s="13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13"/>
    </row>
    <row r="129" spans="1:24" ht="20.100000000000001" customHeight="1" x14ac:dyDescent="0.25">
      <c r="H129" s="8"/>
      <c r="Q129" s="9"/>
      <c r="R129" s="9"/>
      <c r="S129" s="9"/>
      <c r="T129" s="9"/>
      <c r="U129" s="9"/>
    </row>
    <row r="130" spans="1:24" ht="20.100000000000001" customHeight="1" x14ac:dyDescent="0.25">
      <c r="B130" s="10"/>
      <c r="C130" s="13"/>
      <c r="D130" s="13"/>
      <c r="E130" s="13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13"/>
    </row>
    <row r="131" spans="1:24" ht="20.100000000000001" customHeight="1" x14ac:dyDescent="0.25">
      <c r="A131" s="13"/>
      <c r="B131" s="10"/>
      <c r="C131" s="13"/>
      <c r="D131" s="13"/>
      <c r="E131" s="13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13"/>
    </row>
    <row r="132" spans="1:24" ht="20.100000000000001" customHeight="1" x14ac:dyDescent="0.25">
      <c r="B132" s="10"/>
      <c r="C132" s="13"/>
      <c r="D132" s="13"/>
      <c r="E132" s="7"/>
      <c r="X132" s="2"/>
    </row>
    <row r="133" spans="1:24" ht="20.100000000000001" customHeight="1" x14ac:dyDescent="0.25">
      <c r="B133" s="10"/>
      <c r="C133" s="13"/>
      <c r="D133" s="13"/>
      <c r="E133" s="7"/>
      <c r="X133" s="2"/>
    </row>
    <row r="134" spans="1:24" ht="20.100000000000001" customHeight="1" x14ac:dyDescent="0.25">
      <c r="B134" s="10"/>
      <c r="C134" s="13"/>
      <c r="D134" s="13"/>
      <c r="E134" s="7"/>
      <c r="X134" s="2"/>
    </row>
    <row r="135" spans="1:24" ht="20.100000000000001" customHeight="1" x14ac:dyDescent="0.25">
      <c r="B135" s="10"/>
      <c r="C135" s="13"/>
      <c r="D135" s="13"/>
      <c r="E135" s="7"/>
      <c r="X135" s="2"/>
    </row>
    <row r="136" spans="1:24" ht="20.100000000000001" customHeight="1" x14ac:dyDescent="0.25">
      <c r="B136" s="10"/>
      <c r="C136" s="13"/>
      <c r="D136" s="13"/>
      <c r="E136" s="7"/>
      <c r="X136" s="2"/>
    </row>
    <row r="137" spans="1:24" ht="20.100000000000001" customHeight="1" x14ac:dyDescent="0.25">
      <c r="B137" s="10"/>
      <c r="C137" s="13"/>
      <c r="D137" s="13"/>
      <c r="E137" s="7"/>
      <c r="X137" s="2"/>
    </row>
    <row r="138" spans="1:24" ht="20.100000000000001" customHeight="1" x14ac:dyDescent="0.25">
      <c r="X138" s="2"/>
    </row>
    <row r="139" spans="1:24" ht="20.100000000000001" customHeight="1" x14ac:dyDescent="0.25">
      <c r="B139" s="10"/>
      <c r="X139" s="2"/>
    </row>
    <row r="140" spans="1:24" ht="20.100000000000001" customHeight="1" x14ac:dyDescent="0.25">
      <c r="B140" s="10"/>
      <c r="X140" s="2"/>
    </row>
    <row r="141" spans="1:24" ht="20.100000000000001" customHeight="1" x14ac:dyDescent="0.25">
      <c r="B141" s="10"/>
      <c r="X141" s="2"/>
    </row>
    <row r="142" spans="1:24" ht="20.100000000000001" customHeight="1" x14ac:dyDescent="0.25">
      <c r="B142" s="10"/>
      <c r="X142" s="2"/>
    </row>
    <row r="143" spans="1:24" ht="20.100000000000001" customHeight="1" x14ac:dyDescent="0.25">
      <c r="B143" s="10"/>
      <c r="X143" s="2"/>
    </row>
    <row r="144" spans="1:24" ht="20.100000000000001" customHeight="1" x14ac:dyDescent="0.25">
      <c r="B144" s="10"/>
      <c r="X144" s="2"/>
    </row>
    <row r="145" spans="1:24" ht="20.100000000000001" customHeight="1" x14ac:dyDescent="0.25">
      <c r="B145" s="10"/>
      <c r="X145" s="2"/>
    </row>
    <row r="146" spans="1:24" ht="20.100000000000001" customHeight="1" x14ac:dyDescent="0.25">
      <c r="B146" s="10"/>
      <c r="X146" s="2"/>
    </row>
    <row r="147" spans="1:24" ht="20.100000000000001" customHeight="1" x14ac:dyDescent="0.25">
      <c r="B147" s="10"/>
      <c r="X147" s="2"/>
    </row>
    <row r="148" spans="1:24" ht="20.100000000000001" customHeight="1" x14ac:dyDescent="0.25">
      <c r="B148" s="10"/>
      <c r="X148" s="2"/>
    </row>
    <row r="149" spans="1:24" ht="20.100000000000001" customHeight="1" x14ac:dyDescent="0.25">
      <c r="B149" s="10"/>
      <c r="X149" s="2"/>
    </row>
    <row r="151" spans="1:24" ht="20.100000000000001" customHeight="1" x14ac:dyDescent="0.25"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1"/>
    </row>
    <row r="152" spans="1:24" ht="20.100000000000001" customHeight="1" x14ac:dyDescent="0.25"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</row>
    <row r="153" spans="1:24" ht="20.100000000000001" customHeight="1" x14ac:dyDescent="0.25">
      <c r="E153" s="13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13"/>
    </row>
    <row r="154" spans="1:24" ht="20.100000000000001" customHeight="1" x14ac:dyDescent="0.25">
      <c r="B154" s="10"/>
      <c r="C154" s="13"/>
      <c r="D154" s="13"/>
      <c r="E154" s="13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13"/>
    </row>
    <row r="155" spans="1:24" ht="20.100000000000001" customHeight="1" x14ac:dyDescent="0.25">
      <c r="A155" s="11"/>
      <c r="B155" s="10"/>
      <c r="C155" s="13"/>
      <c r="D155" s="13"/>
      <c r="E155" s="13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13"/>
    </row>
    <row r="156" spans="1:24" ht="20.100000000000001" customHeight="1" x14ac:dyDescent="0.25">
      <c r="B156" s="10"/>
      <c r="C156" s="13"/>
      <c r="D156" s="13"/>
      <c r="E156" s="7"/>
      <c r="X156" s="2"/>
    </row>
    <row r="157" spans="1:24" ht="20.100000000000001" customHeight="1" x14ac:dyDescent="0.25">
      <c r="B157" s="10"/>
      <c r="C157" s="13"/>
      <c r="D157" s="13"/>
      <c r="E157" s="7"/>
      <c r="X157" s="2"/>
    </row>
    <row r="158" spans="1:24" ht="20.100000000000001" customHeight="1" x14ac:dyDescent="0.25">
      <c r="B158" s="10"/>
      <c r="C158" s="13"/>
      <c r="D158" s="13"/>
      <c r="E158" s="7"/>
      <c r="X158" s="2"/>
    </row>
    <row r="159" spans="1:24" ht="20.100000000000001" customHeight="1" x14ac:dyDescent="0.25">
      <c r="X159" s="2"/>
    </row>
    <row r="160" spans="1:24" ht="20.100000000000001" customHeight="1" x14ac:dyDescent="0.25">
      <c r="B160" s="10"/>
      <c r="X160" s="2"/>
    </row>
    <row r="162" spans="2:24" ht="20.100000000000001" customHeight="1" x14ac:dyDescent="0.25">
      <c r="X162" s="2"/>
    </row>
    <row r="165" spans="2:24" ht="20.100000000000001" customHeight="1" x14ac:dyDescent="0.25">
      <c r="X165" s="12"/>
    </row>
    <row r="174" spans="2:24" ht="20.100000000000001" customHeight="1" x14ac:dyDescent="0.25">
      <c r="O174" s="4">
        <v>3003000</v>
      </c>
    </row>
    <row r="175" spans="2:24" ht="20.100000000000001" customHeight="1" x14ac:dyDescent="0.25">
      <c r="B175" s="10"/>
    </row>
    <row r="176" spans="2:24" ht="20.100000000000001" customHeight="1" x14ac:dyDescent="0.25">
      <c r="B176" s="10"/>
    </row>
    <row r="177" spans="2:23" ht="20.100000000000001" customHeight="1" x14ac:dyDescent="0.25">
      <c r="B177" s="10"/>
    </row>
    <row r="178" spans="2:23" ht="20.100000000000001" customHeight="1" x14ac:dyDescent="0.25">
      <c r="B178" s="10"/>
    </row>
    <row r="179" spans="2:23" ht="20.100000000000001" customHeight="1" x14ac:dyDescent="0.25">
      <c r="B179" s="3">
        <v>42614840</v>
      </c>
      <c r="W179" s="4">
        <v>412608</v>
      </c>
    </row>
    <row r="180" spans="2:23" ht="20.100000000000001" customHeight="1" x14ac:dyDescent="0.25">
      <c r="B180" s="3">
        <v>9675182</v>
      </c>
      <c r="W180" s="4">
        <v>1880000</v>
      </c>
    </row>
    <row r="181" spans="2:23" ht="20.100000000000001" customHeight="1" x14ac:dyDescent="0.25">
      <c r="B181" s="3">
        <v>17903600</v>
      </c>
    </row>
    <row r="182" spans="2:23" ht="20.100000000000001" customHeight="1" x14ac:dyDescent="0.25">
      <c r="B182" s="3">
        <f>SUM(B179:B181)</f>
        <v>70193622</v>
      </c>
    </row>
    <row r="183" spans="2:23" ht="20.100000000000001" customHeight="1" x14ac:dyDescent="0.25">
      <c r="B183" s="3">
        <v>400000</v>
      </c>
    </row>
    <row r="184" spans="2:23" ht="20.100000000000001" customHeight="1" x14ac:dyDescent="0.25">
      <c r="B184" s="3">
        <f>+B182+B183</f>
        <v>70593622</v>
      </c>
    </row>
    <row r="187" spans="2:23" ht="20.100000000000001" customHeight="1" x14ac:dyDescent="0.25">
      <c r="B187" s="3">
        <v>64000000</v>
      </c>
    </row>
    <row r="188" spans="2:23" ht="20.100000000000001" customHeight="1" x14ac:dyDescent="0.25">
      <c r="B188" s="3">
        <v>11000000</v>
      </c>
    </row>
    <row r="189" spans="2:23" ht="20.100000000000001" customHeight="1" x14ac:dyDescent="0.25">
      <c r="B189" s="3">
        <f>+B187+B188</f>
        <v>75000000</v>
      </c>
    </row>
    <row r="193" spans="2:2" ht="20.100000000000001" customHeight="1" x14ac:dyDescent="0.25">
      <c r="B193" s="3">
        <v>2745000</v>
      </c>
    </row>
    <row r="194" spans="2:2" ht="20.100000000000001" customHeight="1" x14ac:dyDescent="0.25">
      <c r="B194" s="3">
        <v>3185000</v>
      </c>
    </row>
    <row r="195" spans="2:2" ht="20.100000000000001" customHeight="1" x14ac:dyDescent="0.25">
      <c r="B195" s="3">
        <v>1080000</v>
      </c>
    </row>
    <row r="196" spans="2:2" ht="20.100000000000001" customHeight="1" x14ac:dyDescent="0.25">
      <c r="B196" s="3">
        <v>4850100</v>
      </c>
    </row>
    <row r="197" spans="2:2" ht="20.100000000000001" customHeight="1" x14ac:dyDescent="0.25">
      <c r="B197" s="3">
        <v>5027500</v>
      </c>
    </row>
    <row r="198" spans="2:2" ht="20.100000000000001" customHeight="1" x14ac:dyDescent="0.25">
      <c r="B198" s="3">
        <v>4566000</v>
      </c>
    </row>
    <row r="199" spans="2:2" ht="20.100000000000001" customHeight="1" x14ac:dyDescent="0.25">
      <c r="B199" s="3">
        <v>1050000</v>
      </c>
    </row>
    <row r="200" spans="2:2" ht="20.100000000000001" customHeight="1" x14ac:dyDescent="0.25">
      <c r="B200" s="3">
        <v>3877333</v>
      </c>
    </row>
    <row r="201" spans="2:2" ht="20.100000000000001" customHeight="1" x14ac:dyDescent="0.25">
      <c r="B201" s="3">
        <v>6732440</v>
      </c>
    </row>
    <row r="202" spans="2:2" ht="20.100000000000001" customHeight="1" x14ac:dyDescent="0.25">
      <c r="B202" s="3">
        <v>3460000</v>
      </c>
    </row>
    <row r="203" spans="2:2" ht="20.100000000000001" customHeight="1" x14ac:dyDescent="0.25">
      <c r="B203" s="3">
        <v>588800</v>
      </c>
    </row>
    <row r="204" spans="2:2" ht="20.100000000000001" customHeight="1" x14ac:dyDescent="0.25">
      <c r="B204" s="3">
        <v>1868000</v>
      </c>
    </row>
    <row r="205" spans="2:2" ht="20.100000000000001" customHeight="1" x14ac:dyDescent="0.25">
      <c r="B205" s="3">
        <v>10313000</v>
      </c>
    </row>
    <row r="206" spans="2:2" ht="20.100000000000001" customHeight="1" x14ac:dyDescent="0.25">
      <c r="B206" s="3">
        <v>3443800</v>
      </c>
    </row>
    <row r="207" spans="2:2" ht="20.100000000000001" customHeight="1" x14ac:dyDescent="0.25">
      <c r="B207" s="3">
        <v>8136400</v>
      </c>
    </row>
    <row r="208" spans="2:2" ht="20.100000000000001" customHeight="1" x14ac:dyDescent="0.25">
      <c r="B208" s="3">
        <v>9675183</v>
      </c>
    </row>
    <row r="209" spans="2:2" ht="20.100000000000001" customHeight="1" x14ac:dyDescent="0.25">
      <c r="B209" s="3">
        <f>SUM(B193:B208)</f>
        <v>70598556</v>
      </c>
    </row>
  </sheetData>
  <autoFilter ref="A3:WUS117" xr:uid="{5344905D-59E7-4EE2-BBF3-55AA9B832DCB}"/>
  <mergeCells count="10">
    <mergeCell ref="C152:X152"/>
    <mergeCell ref="F120:N120"/>
    <mergeCell ref="O120:W120"/>
    <mergeCell ref="A1:X1"/>
    <mergeCell ref="A2:N2"/>
    <mergeCell ref="A117:G117"/>
    <mergeCell ref="A126:G126"/>
    <mergeCell ref="A119:X119"/>
    <mergeCell ref="O2:W2"/>
    <mergeCell ref="F151:T151"/>
  </mergeCells>
  <pageMargins left="0.25" right="0.25" top="0.75" bottom="0.75" header="0.3" footer="0.3"/>
  <pageSetup scale="53" fitToHeight="0" orientation="landscape" r:id="rId1"/>
  <ignoredErrors>
    <ignoredError sqref="H6 H42:H46" formula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heets xmlns="https://www.miplanilla.com"/>
</file>

<file path=customXml/itemProps1.xml><?xml version="1.0" encoding="utf-8"?>
<ds:datastoreItem xmlns:ds="http://schemas.openxmlformats.org/officeDocument/2006/customXml" ds:itemID="{3EDA0827-4A94-4DCA-B357-82ECE4CAD40F}">
  <ds:schemaRefs>
    <ds:schemaRef ds:uri="https://www.miplanilla.com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NOMINA (2)</vt:lpstr>
      <vt:lpstr>'NOMINA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Exsis</dc:creator>
  <cp:lastModifiedBy>Maira Claro</cp:lastModifiedBy>
  <cp:lastPrinted>2019-03-22T17:38:51Z</cp:lastPrinted>
  <dcterms:created xsi:type="dcterms:W3CDTF">2015-11-25T17:50:40Z</dcterms:created>
  <dcterms:modified xsi:type="dcterms:W3CDTF">2019-03-22T19:23:32Z</dcterms:modified>
</cp:coreProperties>
</file>