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win\m3_covid19\epidemic-model\"/>
    </mc:Choice>
  </mc:AlternateContent>
  <xr:revisionPtr revIDLastSave="0" documentId="13_ncr:1_{F1277B6A-DAAB-466D-BDFE-BFB5CDA9FD33}" xr6:coauthVersionLast="45" xr6:coauthVersionMax="45" xr10:uidLastSave="{00000000-0000-0000-0000-000000000000}"/>
  <bookViews>
    <workbookView xWindow="-120" yWindow="-120" windowWidth="29040" windowHeight="15990" activeTab="2" xr2:uid="{70728BA4-5AB2-4240-9CB5-06F27E402816}"/>
  </bookViews>
  <sheets>
    <sheet name="Sheet1" sheetId="1" r:id="rId1"/>
    <sheet name="Sheet2" sheetId="2" r:id="rId2"/>
    <sheet name="Sheet2 (2)" sheetId="4" r:id="rId3"/>
  </sheets>
  <definedNames>
    <definedName name="alfa">'Sheet2 (2)'!$G$3</definedName>
    <definedName name="beta" localSheetId="2">'Sheet2 (2)'!$G$4</definedName>
    <definedName name="beta">Sheet2!$E$4</definedName>
    <definedName name="gamma">'Sheet2 (2)'!$G$5</definedName>
    <definedName name="h" localSheetId="2">'Sheet2 (2)'!$C$3</definedName>
    <definedName name="h">Sheet2!$C$3</definedName>
    <definedName name="N" localSheetId="2">'Sheet2 (2)'!$C$1</definedName>
    <definedName name="N">Sheet2!$C$1</definedName>
    <definedName name="Tinf">'Sheet2 (2)'!$C$5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4" l="1"/>
  <c r="K4" i="4"/>
  <c r="L4" i="4" s="1"/>
  <c r="K3" i="4"/>
  <c r="L3" i="4" s="1"/>
  <c r="L5" i="4" s="1"/>
  <c r="G5" i="4" s="1"/>
  <c r="G3" i="4"/>
  <c r="B19" i="4"/>
  <c r="B10" i="4"/>
  <c r="G4" i="4"/>
  <c r="D9" i="4" s="1"/>
  <c r="E4" i="2"/>
  <c r="D8" i="2" s="1"/>
  <c r="E8" i="2" s="1"/>
  <c r="F8" i="2" s="1"/>
  <c r="G8" i="2" s="1"/>
  <c r="B18" i="2"/>
  <c r="B9" i="2"/>
  <c r="D28" i="1"/>
  <c r="I6" i="1" a="1"/>
  <c r="I9" i="4" l="1"/>
  <c r="H10" i="4" s="1"/>
  <c r="G9" i="4"/>
  <c r="F10" i="4" s="1"/>
  <c r="I6" i="1"/>
  <c r="J6" i="1" a="1"/>
  <c r="E9" i="4" l="1"/>
  <c r="C10" i="4" s="1"/>
  <c r="J10" i="4" s="1"/>
  <c r="I10" i="4"/>
  <c r="H11" i="4" s="1"/>
  <c r="J6" i="1"/>
  <c r="C9" i="2"/>
  <c r="K6" i="1" a="1"/>
  <c r="D10" i="4" l="1"/>
  <c r="G10" i="4"/>
  <c r="K6" i="1"/>
  <c r="H9" i="2"/>
  <c r="D9" i="2" s="1"/>
  <c r="E9" i="2" s="1"/>
  <c r="F9" i="2" s="1"/>
  <c r="G9" i="2" s="1"/>
  <c r="L6" i="1" a="1"/>
  <c r="E10" i="4" l="1"/>
  <c r="C11" i="4" s="1"/>
  <c r="D11" i="4" s="1"/>
  <c r="F11" i="4"/>
  <c r="L6" i="1"/>
  <c r="M6" i="1" s="1"/>
  <c r="C10" i="2"/>
  <c r="J11" i="4" l="1"/>
  <c r="G11" i="4"/>
  <c r="F12" i="4" s="1"/>
  <c r="I11" i="4"/>
  <c r="H12" i="4" s="1"/>
  <c r="H10" i="2"/>
  <c r="E11" i="4" l="1"/>
  <c r="C12" i="4" s="1"/>
  <c r="D12" i="4" s="1"/>
  <c r="I12" i="4"/>
  <c r="H13" i="4" s="1"/>
  <c r="D10" i="2"/>
  <c r="E10" i="2" s="1"/>
  <c r="F10" i="2" s="1"/>
  <c r="G10" i="2" s="1"/>
  <c r="G12" i="4" l="1"/>
  <c r="E12" i="4" s="1"/>
  <c r="C13" i="4" s="1"/>
  <c r="D13" i="4" s="1"/>
  <c r="J12" i="4"/>
  <c r="C11" i="2"/>
  <c r="F13" i="4" l="1"/>
  <c r="J13" i="4" s="1"/>
  <c r="G13" i="4"/>
  <c r="H11" i="2"/>
  <c r="I13" i="4" l="1"/>
  <c r="H14" i="4" s="1"/>
  <c r="F14" i="4"/>
  <c r="D11" i="2"/>
  <c r="E13" i="4" l="1"/>
  <c r="C14" i="4" s="1"/>
  <c r="J14" i="4" s="1"/>
  <c r="I14" i="4"/>
  <c r="H15" i="4" s="1"/>
  <c r="E11" i="2"/>
  <c r="F11" i="2" s="1"/>
  <c r="G11" i="2" s="1"/>
  <c r="G14" i="4" l="1"/>
  <c r="D14" i="4"/>
  <c r="E14" i="4"/>
  <c r="C15" i="4" s="1"/>
  <c r="F15" i="4"/>
  <c r="C12" i="2"/>
  <c r="H12" i="2" s="1"/>
  <c r="D12" i="2" s="1"/>
  <c r="E12" i="2" s="1"/>
  <c r="F12" i="2" s="1"/>
  <c r="G12" i="2" s="1"/>
  <c r="J15" i="4" l="1"/>
  <c r="D15" i="4"/>
  <c r="G15" i="4"/>
  <c r="I15" i="4"/>
  <c r="H16" i="4" s="1"/>
  <c r="F16" i="4"/>
  <c r="C13" i="2"/>
  <c r="H13" i="2" s="1"/>
  <c r="D13" i="2" s="1"/>
  <c r="E13" i="2" s="1"/>
  <c r="F13" i="2" s="1"/>
  <c r="G13" i="2" s="1"/>
  <c r="I16" i="4" l="1"/>
  <c r="H17" i="4" s="1"/>
  <c r="E15" i="4"/>
  <c r="C16" i="4" s="1"/>
  <c r="J16" i="4" s="1"/>
  <c r="C14" i="2"/>
  <c r="D16" i="4" l="1"/>
  <c r="G16" i="4"/>
  <c r="H14" i="2"/>
  <c r="E16" i="4" l="1"/>
  <c r="C17" i="4" s="1"/>
  <c r="D17" i="4" s="1"/>
  <c r="F17" i="4"/>
  <c r="D14" i="2"/>
  <c r="J17" i="4" l="1"/>
  <c r="I17" i="4"/>
  <c r="H18" i="4" s="1"/>
  <c r="G17" i="4"/>
  <c r="E17" i="4" s="1"/>
  <c r="C18" i="4" s="1"/>
  <c r="E14" i="2"/>
  <c r="F14" i="2" s="1"/>
  <c r="G14" i="2" s="1"/>
  <c r="D18" i="4" l="1"/>
  <c r="F18" i="4"/>
  <c r="G18" i="4" s="1"/>
  <c r="C15" i="2"/>
  <c r="J18" i="4" l="1"/>
  <c r="I18" i="4"/>
  <c r="H19" i="4" s="1"/>
  <c r="F19" i="4"/>
  <c r="H15" i="2"/>
  <c r="E18" i="4" l="1"/>
  <c r="C19" i="4" s="1"/>
  <c r="D19" i="4" s="1"/>
  <c r="I19" i="4"/>
  <c r="H20" i="4" s="1"/>
  <c r="D15" i="2"/>
  <c r="D20" i="4" l="1"/>
  <c r="G19" i="4"/>
  <c r="E19" i="4" s="1"/>
  <c r="C20" i="4" s="1"/>
  <c r="J19" i="4"/>
  <c r="F20" i="4"/>
  <c r="E15" i="2"/>
  <c r="F15" i="2" s="1"/>
  <c r="G15" i="2" s="1"/>
  <c r="J20" i="4" l="1"/>
  <c r="G20" i="4"/>
  <c r="F21" i="4" s="1"/>
  <c r="I20" i="4"/>
  <c r="H21" i="4" s="1"/>
  <c r="C16" i="2"/>
  <c r="I21" i="4" l="1"/>
  <c r="H22" i="4" s="1"/>
  <c r="E20" i="4"/>
  <c r="C21" i="4" s="1"/>
  <c r="D21" i="4" s="1"/>
  <c r="H16" i="2"/>
  <c r="G21" i="4" l="1"/>
  <c r="E21" i="4" s="1"/>
  <c r="C22" i="4" s="1"/>
  <c r="D22" i="4" s="1"/>
  <c r="J21" i="4"/>
  <c r="D16" i="2"/>
  <c r="E16" i="2" s="1"/>
  <c r="F16" i="2" s="1"/>
  <c r="G16" i="2" s="1"/>
  <c r="F22" i="4" l="1"/>
  <c r="I22" i="4" s="1"/>
  <c r="G22" i="4"/>
  <c r="E22" i="4" s="1"/>
  <c r="C17" i="2"/>
  <c r="J22" i="4" l="1"/>
  <c r="H17" i="2"/>
  <c r="D17" i="2" s="1"/>
  <c r="E17" i="2" l="1"/>
  <c r="F17" i="2" s="1"/>
  <c r="G17" i="2" s="1"/>
  <c r="C18" i="2" l="1"/>
  <c r="H18" i="2" l="1"/>
  <c r="D18" i="2" s="1"/>
  <c r="E18" i="2" s="1"/>
  <c r="F18" i="2" s="1"/>
  <c r="G18" i="2" s="1"/>
  <c r="C19" i="2" l="1"/>
  <c r="H19" i="2" l="1"/>
  <c r="D19" i="2" s="1"/>
  <c r="E19" i="2" s="1"/>
  <c r="F19" i="2" s="1"/>
  <c r="G19" i="2" s="1"/>
  <c r="C20" i="2" l="1"/>
  <c r="H20" i="2" l="1"/>
  <c r="D20" i="2" s="1"/>
  <c r="E20" i="2" s="1"/>
  <c r="F20" i="2" s="1"/>
  <c r="G20" i="2" s="1"/>
  <c r="C21" i="2" l="1"/>
  <c r="H21" i="2" l="1"/>
  <c r="D21" i="2" l="1"/>
  <c r="E21" i="2" l="1"/>
  <c r="F21" i="2" s="1"/>
  <c r="G21" i="2" s="1"/>
  <c r="C22" i="2" l="1"/>
  <c r="H22" i="2" l="1"/>
  <c r="D22" i="2" s="1"/>
  <c r="E22" i="2" s="1"/>
  <c r="F22" i="2" s="1"/>
  <c r="G22" i="2" s="1"/>
  <c r="C23" i="2" l="1"/>
  <c r="H23" i="2" l="1"/>
  <c r="D23" i="2" l="1"/>
  <c r="E23" i="2" s="1"/>
  <c r="F23" i="2" s="1"/>
  <c r="G23" i="2" s="1"/>
  <c r="C24" i="2" l="1"/>
  <c r="H24" i="2" l="1"/>
  <c r="D24" i="2" l="1"/>
  <c r="E24" i="2" s="1"/>
  <c r="F24" i="2" s="1"/>
  <c r="G24" i="2" s="1"/>
  <c r="C25" i="2" l="1"/>
  <c r="H25" i="2" s="1"/>
  <c r="D25" i="2" l="1"/>
  <c r="E25" i="2" s="1"/>
  <c r="F25" i="2" s="1"/>
  <c r="G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<sst xmlns="http://schemas.openxmlformats.org/spreadsheetml/2006/main" count="92" uniqueCount="64">
  <si>
    <t>Size of Population</t>
  </si>
  <si>
    <t>Number of initial infections</t>
  </si>
  <si>
    <t>Basic Reproduction Number</t>
  </si>
  <si>
    <t>Length of incubation Period</t>
  </si>
  <si>
    <t>Time before patient is infectious</t>
  </si>
  <si>
    <t>Case fatality rate</t>
  </si>
  <si>
    <t>Transmission times</t>
  </si>
  <si>
    <t>Mortality Statistics</t>
  </si>
  <si>
    <t>Recovery Times</t>
  </si>
  <si>
    <t>Length of hospital stay</t>
  </si>
  <si>
    <t>Recovery time for mild</t>
  </si>
  <si>
    <t>Care statistics</t>
  </si>
  <si>
    <t>INPUTS</t>
  </si>
  <si>
    <t>Hospitalization rate</t>
  </si>
  <si>
    <t>Time to hospitalization</t>
  </si>
  <si>
    <t>End of incubation to death</t>
  </si>
  <si>
    <t>people</t>
  </si>
  <si>
    <t>days</t>
  </si>
  <si>
    <t>%</t>
  </si>
  <si>
    <t>PROJECTION</t>
  </si>
  <si>
    <t>day</t>
  </si>
  <si>
    <t>Population on day 0</t>
  </si>
  <si>
    <t>Susceptible</t>
  </si>
  <si>
    <t>Exposed</t>
  </si>
  <si>
    <t>Infectious</t>
  </si>
  <si>
    <t>Removed</t>
  </si>
  <si>
    <t>Hospitalized</t>
  </si>
  <si>
    <t>Fatalities</t>
  </si>
  <si>
    <t>EQUATIONS</t>
  </si>
  <si>
    <t>(S)</t>
  </si>
  <si>
    <t>(I)</t>
  </si>
  <si>
    <t>(r)</t>
  </si>
  <si>
    <t>(e)</t>
  </si>
  <si>
    <t>s(t)</t>
  </si>
  <si>
    <t>(dI)</t>
  </si>
  <si>
    <t>(dE)</t>
  </si>
  <si>
    <t>Effective reproduction Rate</t>
  </si>
  <si>
    <t>beta</t>
  </si>
  <si>
    <t>gamma</t>
  </si>
  <si>
    <t>R0</t>
  </si>
  <si>
    <t>D_Infectious</t>
  </si>
  <si>
    <t>D_Incubation</t>
  </si>
  <si>
    <t>Tinf</t>
  </si>
  <si>
    <t>Tinc</t>
  </si>
  <si>
    <t>Time inverval</t>
  </si>
  <si>
    <t>k1</t>
  </si>
  <si>
    <t>k2</t>
  </si>
  <si>
    <t>k3</t>
  </si>
  <si>
    <t>k4</t>
  </si>
  <si>
    <t>ds</t>
  </si>
  <si>
    <t>S</t>
  </si>
  <si>
    <t>I</t>
  </si>
  <si>
    <t>t</t>
  </si>
  <si>
    <t>n</t>
  </si>
  <si>
    <t>na</t>
  </si>
  <si>
    <t>h</t>
  </si>
  <si>
    <t>N</t>
  </si>
  <si>
    <t>I0</t>
  </si>
  <si>
    <t>E</t>
  </si>
  <si>
    <t>dS</t>
  </si>
  <si>
    <t>dE</t>
  </si>
  <si>
    <t>dI</t>
  </si>
  <si>
    <t>alfa</t>
  </si>
  <si>
    <t>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</si>
</sst>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* #,##0.0000_);_(* \(#,##0.0000\);_(* &quot;-&quot;??_);_(@_)"/>
    <numFmt numFmtId="170" formatCode="_(* #,##0.0000000_);_(* \(#,##0.0000000\);_(* &quot;-&quot;??_);_(@_)"/>
    <numFmt numFmtId="171" formatCode="_(* #,##0.0_);_(* \(#,##0.0\);_(* &quot;-&quot;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/>
    <xf numFmtId="170" fontId="0" fillId="0" borderId="0" xfId="1" applyNumberFormat="1" applyFont="1"/>
    <xf numFmtId="0" fontId="2" fillId="0" borderId="0" xfId="0" applyFont="1" applyAlignment="1">
      <alignment horizontal="center"/>
    </xf>
    <xf numFmtId="171" fontId="0" fillId="0" borderId="0" xfId="1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43" fontId="0" fillId="0" borderId="0" xfId="0" applyNumberFormat="1"/>
    <xf numFmtId="165" fontId="0" fillId="0" borderId="0" xfId="0" applyNumberForma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548E-D967-41E0-8A93-7F767EEB48E3}">
  <sheetPr codeName="Sheet1"/>
  <dimension ref="B3:Y106"/>
  <sheetViews>
    <sheetView workbookViewId="0">
      <selection activeCell="J6" sqref="J6"/>
    </sheetView>
  </sheetViews>
  <sheetFormatPr defaultRowHeight="15" x14ac:dyDescent="0.25"/>
  <cols>
    <col min="2" max="2" width="30.7109375" customWidth="1"/>
    <col min="3" max="3" width="7.42578125" style="4" customWidth="1"/>
    <col min="4" max="4" width="12" customWidth="1"/>
    <col min="6" max="6" width="21.140625" customWidth="1"/>
    <col min="8" max="8" width="11.85546875" style="9" customWidth="1"/>
    <col min="9" max="9" width="16.42578125" style="9" customWidth="1"/>
    <col min="10" max="22" width="11.85546875" style="9" customWidth="1"/>
    <col min="23" max="23" width="11.85546875" customWidth="1"/>
  </cols>
  <sheetData>
    <row r="3" spans="2:25" x14ac:dyDescent="0.25">
      <c r="B3" s="1" t="s">
        <v>12</v>
      </c>
      <c r="C3" s="3"/>
      <c r="G3" s="1" t="s">
        <v>19</v>
      </c>
      <c r="Y3" s="1" t="s">
        <v>28</v>
      </c>
    </row>
    <row r="4" spans="2:25" x14ac:dyDescent="0.25">
      <c r="H4" s="14" t="s">
        <v>22</v>
      </c>
      <c r="I4" s="14"/>
      <c r="J4" s="14"/>
      <c r="K4" s="14"/>
      <c r="L4" s="10"/>
      <c r="M4" s="10"/>
      <c r="N4" s="10" t="s">
        <v>23</v>
      </c>
      <c r="O4" s="10"/>
      <c r="P4" s="10" t="s">
        <v>24</v>
      </c>
      <c r="Q4" s="10"/>
      <c r="R4" s="10" t="s">
        <v>25</v>
      </c>
      <c r="S4" s="10"/>
      <c r="T4" s="10"/>
      <c r="U4" s="10" t="s">
        <v>26</v>
      </c>
      <c r="V4" s="10" t="s">
        <v>27</v>
      </c>
    </row>
    <row r="5" spans="2:25" x14ac:dyDescent="0.25">
      <c r="B5" s="1" t="s">
        <v>21</v>
      </c>
      <c r="C5" s="3"/>
      <c r="G5" s="1" t="s">
        <v>20</v>
      </c>
      <c r="H5" s="9" t="s">
        <v>29</v>
      </c>
      <c r="I5" s="9" t="s">
        <v>45</v>
      </c>
      <c r="J5" s="9" t="s">
        <v>46</v>
      </c>
      <c r="K5" s="9" t="s">
        <v>47</v>
      </c>
      <c r="L5" s="9" t="s">
        <v>48</v>
      </c>
      <c r="M5" s="9" t="s">
        <v>49</v>
      </c>
      <c r="N5" s="9" t="s">
        <v>32</v>
      </c>
      <c r="O5" s="9" t="s">
        <v>35</v>
      </c>
      <c r="P5" s="9" t="s">
        <v>30</v>
      </c>
      <c r="Q5" s="9" t="s">
        <v>34</v>
      </c>
      <c r="R5" s="9" t="s">
        <v>31</v>
      </c>
      <c r="Y5" t="s">
        <v>33</v>
      </c>
    </row>
    <row r="6" spans="2:25" x14ac:dyDescent="0.25">
      <c r="B6" s="2" t="s">
        <v>0</v>
      </c>
      <c r="C6" s="4" t="s">
        <v>16</v>
      </c>
      <c r="D6" s="7">
        <v>7000000</v>
      </c>
      <c r="G6">
        <v>0</v>
      </c>
      <c r="H6" s="11">
        <v>6999999</v>
      </c>
      <c r="I6" s="15" cm="1">
        <f t="array" ref="I6">$D$30*dSdt($G6,$H$6,$P6)</f>
        <v>-5310344.0689655179</v>
      </c>
      <c r="J6" s="11" cm="1">
        <f t="array" ref="J6">D30*dSdt(G6+D30/2, H6+I6/2,P6)</f>
        <v>-3296075.6290130801</v>
      </c>
      <c r="K6" s="11" cm="1">
        <f t="array" ref="K6">D30*dSdt(G6+D30/2,H6+J6/2,P6)</f>
        <v>-4060108.4855467631</v>
      </c>
      <c r="L6" s="11" cm="1">
        <f t="array" ref="L6">D30*dSdt(G6+D30,H6+K6,P6)</f>
        <v>-2230261.7695852146</v>
      </c>
      <c r="M6" s="11">
        <f>(I6+2*J6+2*K6+L6)/6</f>
        <v>-3708829.0112784035</v>
      </c>
      <c r="N6" s="9">
        <v>0</v>
      </c>
      <c r="P6" s="9">
        <v>1</v>
      </c>
      <c r="R6" s="9">
        <v>0</v>
      </c>
    </row>
    <row r="7" spans="2:25" x14ac:dyDescent="0.25">
      <c r="B7" s="2" t="s">
        <v>1</v>
      </c>
      <c r="C7" s="4" t="s">
        <v>16</v>
      </c>
      <c r="D7">
        <v>1</v>
      </c>
      <c r="G7">
        <v>1</v>
      </c>
      <c r="O7" s="11"/>
    </row>
    <row r="8" spans="2:25" x14ac:dyDescent="0.25">
      <c r="B8" s="2"/>
      <c r="G8">
        <v>2</v>
      </c>
    </row>
    <row r="9" spans="2:25" x14ac:dyDescent="0.25">
      <c r="B9" s="1" t="s">
        <v>2</v>
      </c>
      <c r="C9" s="3"/>
      <c r="D9">
        <v>2.2000000000000002</v>
      </c>
      <c r="E9" t="s">
        <v>39</v>
      </c>
      <c r="F9" t="s">
        <v>39</v>
      </c>
      <c r="G9">
        <v>3</v>
      </c>
    </row>
    <row r="10" spans="2:25" x14ac:dyDescent="0.25">
      <c r="B10" s="2"/>
      <c r="G10">
        <v>4</v>
      </c>
    </row>
    <row r="11" spans="2:25" x14ac:dyDescent="0.25">
      <c r="B11" s="1" t="s">
        <v>6</v>
      </c>
      <c r="C11" s="3"/>
      <c r="G11">
        <v>5</v>
      </c>
    </row>
    <row r="12" spans="2:25" x14ac:dyDescent="0.25">
      <c r="B12" s="2" t="s">
        <v>3</v>
      </c>
      <c r="C12" s="4" t="s">
        <v>17</v>
      </c>
      <c r="D12">
        <v>5.2</v>
      </c>
      <c r="E12" t="s">
        <v>43</v>
      </c>
      <c r="F12" t="s">
        <v>41</v>
      </c>
      <c r="G12">
        <v>6</v>
      </c>
    </row>
    <row r="13" spans="2:25" x14ac:dyDescent="0.25">
      <c r="B13" s="2" t="s">
        <v>4</v>
      </c>
      <c r="C13" s="4" t="s">
        <v>17</v>
      </c>
      <c r="D13">
        <v>2.9</v>
      </c>
      <c r="E13" t="s">
        <v>42</v>
      </c>
      <c r="F13" t="s">
        <v>40</v>
      </c>
      <c r="G13">
        <v>7</v>
      </c>
    </row>
    <row r="14" spans="2:25" x14ac:dyDescent="0.25">
      <c r="B14" s="2"/>
      <c r="G14">
        <v>8</v>
      </c>
    </row>
    <row r="15" spans="2:25" x14ac:dyDescent="0.25">
      <c r="B15" s="1" t="s">
        <v>7</v>
      </c>
      <c r="C15" s="3"/>
      <c r="G15">
        <v>9</v>
      </c>
    </row>
    <row r="16" spans="2:25" x14ac:dyDescent="0.25">
      <c r="B16" s="2" t="s">
        <v>5</v>
      </c>
      <c r="C16" s="4" t="s">
        <v>18</v>
      </c>
      <c r="D16" s="8">
        <v>0.02</v>
      </c>
      <c r="G16">
        <v>10</v>
      </c>
    </row>
    <row r="17" spans="2:7" x14ac:dyDescent="0.25">
      <c r="B17" s="2" t="s">
        <v>15</v>
      </c>
      <c r="C17" s="4" t="s">
        <v>17</v>
      </c>
      <c r="D17">
        <v>32</v>
      </c>
      <c r="G17">
        <v>11</v>
      </c>
    </row>
    <row r="18" spans="2:7" x14ac:dyDescent="0.25">
      <c r="B18" s="2"/>
      <c r="G18">
        <v>12</v>
      </c>
    </row>
    <row r="19" spans="2:7" x14ac:dyDescent="0.25">
      <c r="B19" s="1" t="s">
        <v>8</v>
      </c>
      <c r="C19" s="3"/>
      <c r="G19">
        <v>13</v>
      </c>
    </row>
    <row r="20" spans="2:7" x14ac:dyDescent="0.25">
      <c r="B20" s="2" t="s">
        <v>9</v>
      </c>
      <c r="C20" s="4" t="s">
        <v>17</v>
      </c>
      <c r="D20">
        <v>28.6</v>
      </c>
      <c r="G20">
        <v>14</v>
      </c>
    </row>
    <row r="21" spans="2:7" x14ac:dyDescent="0.25">
      <c r="B21" s="2" t="s">
        <v>10</v>
      </c>
      <c r="C21" s="4" t="s">
        <v>17</v>
      </c>
      <c r="D21">
        <v>11.1</v>
      </c>
      <c r="G21">
        <v>15</v>
      </c>
    </row>
    <row r="22" spans="2:7" x14ac:dyDescent="0.25">
      <c r="B22" s="2"/>
      <c r="G22">
        <v>16</v>
      </c>
    </row>
    <row r="23" spans="2:7" x14ac:dyDescent="0.25">
      <c r="B23" s="1" t="s">
        <v>11</v>
      </c>
      <c r="C23" s="3"/>
      <c r="G23">
        <v>17</v>
      </c>
    </row>
    <row r="24" spans="2:7" x14ac:dyDescent="0.25">
      <c r="B24" s="2" t="s">
        <v>13</v>
      </c>
      <c r="C24" s="4" t="s">
        <v>18</v>
      </c>
      <c r="D24" s="8">
        <v>0.2</v>
      </c>
      <c r="G24">
        <v>18</v>
      </c>
    </row>
    <row r="25" spans="2:7" x14ac:dyDescent="0.25">
      <c r="B25" s="2" t="s">
        <v>14</v>
      </c>
      <c r="C25" s="4" t="s">
        <v>17</v>
      </c>
      <c r="D25">
        <v>5</v>
      </c>
      <c r="G25">
        <v>19</v>
      </c>
    </row>
    <row r="26" spans="2:7" x14ac:dyDescent="0.25">
      <c r="G26">
        <v>20</v>
      </c>
    </row>
    <row r="27" spans="2:7" x14ac:dyDescent="0.25">
      <c r="G27">
        <v>21</v>
      </c>
    </row>
    <row r="28" spans="2:7" x14ac:dyDescent="0.25">
      <c r="B28" t="s">
        <v>36</v>
      </c>
      <c r="D28">
        <f>D9</f>
        <v>2.2000000000000002</v>
      </c>
      <c r="G28">
        <v>22</v>
      </c>
    </row>
    <row r="29" spans="2:7" x14ac:dyDescent="0.25">
      <c r="G29">
        <v>23</v>
      </c>
    </row>
    <row r="30" spans="2:7" x14ac:dyDescent="0.25">
      <c r="B30" t="s">
        <v>44</v>
      </c>
      <c r="C30" s="4" t="s">
        <v>17</v>
      </c>
      <c r="D30" s="6">
        <v>1</v>
      </c>
      <c r="G30">
        <v>24</v>
      </c>
    </row>
    <row r="31" spans="2:7" x14ac:dyDescent="0.25">
      <c r="D31" s="13"/>
      <c r="G31">
        <v>25</v>
      </c>
    </row>
    <row r="32" spans="2:7" x14ac:dyDescent="0.25">
      <c r="D32" s="13"/>
      <c r="G32">
        <v>26</v>
      </c>
    </row>
    <row r="33" spans="7:7" x14ac:dyDescent="0.25">
      <c r="G33">
        <v>27</v>
      </c>
    </row>
    <row r="34" spans="7:7" x14ac:dyDescent="0.25">
      <c r="G34">
        <v>28</v>
      </c>
    </row>
    <row r="35" spans="7:7" x14ac:dyDescent="0.25">
      <c r="G35">
        <v>29</v>
      </c>
    </row>
    <row r="36" spans="7:7" x14ac:dyDescent="0.25">
      <c r="G36">
        <v>30</v>
      </c>
    </row>
    <row r="37" spans="7:7" x14ac:dyDescent="0.25">
      <c r="G37">
        <v>31</v>
      </c>
    </row>
    <row r="38" spans="7:7" x14ac:dyDescent="0.25">
      <c r="G38">
        <v>32</v>
      </c>
    </row>
    <row r="39" spans="7:7" x14ac:dyDescent="0.25">
      <c r="G39">
        <v>33</v>
      </c>
    </row>
    <row r="40" spans="7:7" x14ac:dyDescent="0.25">
      <c r="G40">
        <v>34</v>
      </c>
    </row>
    <row r="41" spans="7:7" x14ac:dyDescent="0.25">
      <c r="G41">
        <v>35</v>
      </c>
    </row>
    <row r="42" spans="7:7" x14ac:dyDescent="0.25">
      <c r="G42">
        <v>36</v>
      </c>
    </row>
    <row r="43" spans="7:7" x14ac:dyDescent="0.25">
      <c r="G43">
        <v>37</v>
      </c>
    </row>
    <row r="44" spans="7:7" x14ac:dyDescent="0.25">
      <c r="G44">
        <v>38</v>
      </c>
    </row>
    <row r="45" spans="7:7" x14ac:dyDescent="0.25">
      <c r="G45">
        <v>39</v>
      </c>
    </row>
    <row r="46" spans="7:7" x14ac:dyDescent="0.25">
      <c r="G46">
        <v>40</v>
      </c>
    </row>
    <row r="47" spans="7:7" x14ac:dyDescent="0.25">
      <c r="G47">
        <v>41</v>
      </c>
    </row>
    <row r="48" spans="7:7" x14ac:dyDescent="0.25">
      <c r="G48">
        <v>42</v>
      </c>
    </row>
    <row r="49" spans="7:7" x14ac:dyDescent="0.25">
      <c r="G49">
        <v>43</v>
      </c>
    </row>
    <row r="50" spans="7:7" x14ac:dyDescent="0.25">
      <c r="G50">
        <v>44</v>
      </c>
    </row>
    <row r="51" spans="7:7" x14ac:dyDescent="0.25">
      <c r="G51">
        <v>45</v>
      </c>
    </row>
    <row r="52" spans="7:7" x14ac:dyDescent="0.25">
      <c r="G52">
        <v>46</v>
      </c>
    </row>
    <row r="53" spans="7:7" x14ac:dyDescent="0.25">
      <c r="G53">
        <v>47</v>
      </c>
    </row>
    <row r="54" spans="7:7" x14ac:dyDescent="0.25">
      <c r="G54">
        <v>48</v>
      </c>
    </row>
    <row r="55" spans="7:7" x14ac:dyDescent="0.25">
      <c r="G55">
        <v>49</v>
      </c>
    </row>
    <row r="56" spans="7:7" x14ac:dyDescent="0.25">
      <c r="G56">
        <v>50</v>
      </c>
    </row>
    <row r="57" spans="7:7" x14ac:dyDescent="0.25">
      <c r="G57">
        <v>51</v>
      </c>
    </row>
    <row r="58" spans="7:7" x14ac:dyDescent="0.25">
      <c r="G58">
        <v>52</v>
      </c>
    </row>
    <row r="59" spans="7:7" x14ac:dyDescent="0.25">
      <c r="G59">
        <v>53</v>
      </c>
    </row>
    <row r="60" spans="7:7" x14ac:dyDescent="0.25">
      <c r="G60">
        <v>54</v>
      </c>
    </row>
    <row r="61" spans="7:7" x14ac:dyDescent="0.25">
      <c r="G61">
        <v>55</v>
      </c>
    </row>
    <row r="62" spans="7:7" x14ac:dyDescent="0.25">
      <c r="G62">
        <v>56</v>
      </c>
    </row>
    <row r="63" spans="7:7" x14ac:dyDescent="0.25">
      <c r="G63">
        <v>57</v>
      </c>
    </row>
    <row r="64" spans="7:7" x14ac:dyDescent="0.25">
      <c r="G64">
        <v>58</v>
      </c>
    </row>
    <row r="65" spans="7:7" x14ac:dyDescent="0.25">
      <c r="G65">
        <v>59</v>
      </c>
    </row>
    <row r="66" spans="7:7" x14ac:dyDescent="0.25">
      <c r="G66">
        <v>60</v>
      </c>
    </row>
    <row r="67" spans="7:7" x14ac:dyDescent="0.25">
      <c r="G67">
        <v>61</v>
      </c>
    </row>
    <row r="68" spans="7:7" x14ac:dyDescent="0.25">
      <c r="G68">
        <v>62</v>
      </c>
    </row>
    <row r="69" spans="7:7" x14ac:dyDescent="0.25">
      <c r="G69">
        <v>63</v>
      </c>
    </row>
    <row r="70" spans="7:7" x14ac:dyDescent="0.25">
      <c r="G70">
        <v>64</v>
      </c>
    </row>
    <row r="71" spans="7:7" x14ac:dyDescent="0.25">
      <c r="G71">
        <v>65</v>
      </c>
    </row>
    <row r="72" spans="7:7" x14ac:dyDescent="0.25">
      <c r="G72">
        <v>66</v>
      </c>
    </row>
    <row r="73" spans="7:7" x14ac:dyDescent="0.25">
      <c r="G73">
        <v>67</v>
      </c>
    </row>
    <row r="74" spans="7:7" x14ac:dyDescent="0.25">
      <c r="G74">
        <v>68</v>
      </c>
    </row>
    <row r="75" spans="7:7" x14ac:dyDescent="0.25">
      <c r="G75">
        <v>69</v>
      </c>
    </row>
    <row r="76" spans="7:7" x14ac:dyDescent="0.25">
      <c r="G76">
        <v>70</v>
      </c>
    </row>
    <row r="77" spans="7:7" x14ac:dyDescent="0.25">
      <c r="G77">
        <v>71</v>
      </c>
    </row>
    <row r="78" spans="7:7" x14ac:dyDescent="0.25">
      <c r="G78">
        <v>72</v>
      </c>
    </row>
    <row r="79" spans="7:7" x14ac:dyDescent="0.25">
      <c r="G79">
        <v>73</v>
      </c>
    </row>
    <row r="80" spans="7:7" x14ac:dyDescent="0.25">
      <c r="G80">
        <v>74</v>
      </c>
    </row>
    <row r="81" spans="7:7" x14ac:dyDescent="0.25">
      <c r="G81">
        <v>75</v>
      </c>
    </row>
    <row r="82" spans="7:7" x14ac:dyDescent="0.25">
      <c r="G82">
        <v>76</v>
      </c>
    </row>
    <row r="83" spans="7:7" x14ac:dyDescent="0.25">
      <c r="G83">
        <v>77</v>
      </c>
    </row>
    <row r="84" spans="7:7" x14ac:dyDescent="0.25">
      <c r="G84">
        <v>78</v>
      </c>
    </row>
    <row r="85" spans="7:7" x14ac:dyDescent="0.25">
      <c r="G85">
        <v>79</v>
      </c>
    </row>
    <row r="86" spans="7:7" x14ac:dyDescent="0.25">
      <c r="G86">
        <v>80</v>
      </c>
    </row>
    <row r="87" spans="7:7" x14ac:dyDescent="0.25">
      <c r="G87">
        <v>81</v>
      </c>
    </row>
    <row r="88" spans="7:7" x14ac:dyDescent="0.25">
      <c r="G88">
        <v>82</v>
      </c>
    </row>
    <row r="89" spans="7:7" x14ac:dyDescent="0.25">
      <c r="G89">
        <v>83</v>
      </c>
    </row>
    <row r="90" spans="7:7" x14ac:dyDescent="0.25">
      <c r="G90">
        <v>84</v>
      </c>
    </row>
    <row r="91" spans="7:7" x14ac:dyDescent="0.25">
      <c r="G91">
        <v>85</v>
      </c>
    </row>
    <row r="92" spans="7:7" x14ac:dyDescent="0.25">
      <c r="G92">
        <v>86</v>
      </c>
    </row>
    <row r="93" spans="7:7" x14ac:dyDescent="0.25">
      <c r="G93">
        <v>87</v>
      </c>
    </row>
    <row r="94" spans="7:7" x14ac:dyDescent="0.25">
      <c r="G94">
        <v>88</v>
      </c>
    </row>
    <row r="95" spans="7:7" x14ac:dyDescent="0.25">
      <c r="G95">
        <v>89</v>
      </c>
    </row>
    <row r="96" spans="7:7" x14ac:dyDescent="0.25">
      <c r="G96">
        <v>90</v>
      </c>
    </row>
    <row r="97" spans="7:7" x14ac:dyDescent="0.25">
      <c r="G97">
        <v>91</v>
      </c>
    </row>
    <row r="98" spans="7:7" x14ac:dyDescent="0.25">
      <c r="G98">
        <v>92</v>
      </c>
    </row>
    <row r="99" spans="7:7" x14ac:dyDescent="0.25">
      <c r="G99">
        <v>93</v>
      </c>
    </row>
    <row r="100" spans="7:7" x14ac:dyDescent="0.25">
      <c r="G100">
        <v>94</v>
      </c>
    </row>
    <row r="101" spans="7:7" x14ac:dyDescent="0.25">
      <c r="G101">
        <v>95</v>
      </c>
    </row>
    <row r="102" spans="7:7" x14ac:dyDescent="0.25">
      <c r="G102">
        <v>96</v>
      </c>
    </row>
    <row r="103" spans="7:7" x14ac:dyDescent="0.25">
      <c r="G103">
        <v>97</v>
      </c>
    </row>
    <row r="104" spans="7:7" x14ac:dyDescent="0.25">
      <c r="G104">
        <v>98</v>
      </c>
    </row>
    <row r="105" spans="7:7" x14ac:dyDescent="0.25">
      <c r="G105">
        <v>99</v>
      </c>
    </row>
    <row r="106" spans="7:7" x14ac:dyDescent="0.25">
      <c r="G106">
        <v>100</v>
      </c>
    </row>
  </sheetData>
  <mergeCells count="1">
    <mergeCell ref="H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FAAB-EAC6-435B-A661-5CFC2378AF7D}">
  <sheetPr codeName="Sheet2"/>
  <dimension ref="A1:H25"/>
  <sheetViews>
    <sheetView workbookViewId="0">
      <selection activeCell="C5" sqref="C5"/>
    </sheetView>
  </sheetViews>
  <sheetFormatPr defaultRowHeight="15" x14ac:dyDescent="0.25"/>
  <cols>
    <col min="2" max="2" width="8.140625" customWidth="1"/>
    <col min="3" max="3" width="15" customWidth="1"/>
    <col min="4" max="7" width="7.140625" customWidth="1"/>
    <col min="9" max="12" width="7.140625" customWidth="1"/>
  </cols>
  <sheetData>
    <row r="1" spans="1:8" x14ac:dyDescent="0.25">
      <c r="B1" t="s">
        <v>56</v>
      </c>
      <c r="C1">
        <v>7000000</v>
      </c>
    </row>
    <row r="2" spans="1:8" x14ac:dyDescent="0.25">
      <c r="B2" t="s">
        <v>57</v>
      </c>
      <c r="C2">
        <v>1</v>
      </c>
    </row>
    <row r="3" spans="1:8" x14ac:dyDescent="0.25">
      <c r="B3" t="s">
        <v>55</v>
      </c>
      <c r="C3">
        <v>1</v>
      </c>
    </row>
    <row r="4" spans="1:8" x14ac:dyDescent="0.25">
      <c r="B4" t="s">
        <v>39</v>
      </c>
      <c r="C4">
        <v>2.2000000000000002</v>
      </c>
      <c r="D4" t="s">
        <v>37</v>
      </c>
      <c r="E4">
        <f>C4/C5</f>
        <v>0.22000000000000003</v>
      </c>
    </row>
    <row r="5" spans="1:8" x14ac:dyDescent="0.25">
      <c r="B5" t="s">
        <v>42</v>
      </c>
      <c r="C5">
        <v>10</v>
      </c>
    </row>
    <row r="7" spans="1:8" x14ac:dyDescent="0.25">
      <c r="A7" t="s">
        <v>53</v>
      </c>
      <c r="B7" s="17" t="s">
        <v>52</v>
      </c>
      <c r="C7" t="s">
        <v>50</v>
      </c>
      <c r="D7" t="s">
        <v>45</v>
      </c>
      <c r="E7" t="s">
        <v>46</v>
      </c>
      <c r="F7" t="s">
        <v>47</v>
      </c>
      <c r="G7" t="s">
        <v>48</v>
      </c>
      <c r="H7" t="s">
        <v>51</v>
      </c>
    </row>
    <row r="8" spans="1:8" x14ac:dyDescent="0.25">
      <c r="A8" s="16" t="s">
        <v>54</v>
      </c>
      <c r="B8">
        <v>0</v>
      </c>
      <c r="C8">
        <v>6999999</v>
      </c>
      <c r="D8" s="5">
        <f>h*(-beta*H8/N*C8)</f>
        <v>-0.21999996857142862</v>
      </c>
      <c r="E8" s="18">
        <f>h*(-beta*H8/N*(C8+D8/2))</f>
        <v>-0.21999996511428624</v>
      </c>
      <c r="F8" s="18">
        <f>h*(-beta*H8/N*(C8+E8/2))</f>
        <v>-0.21999996511428632</v>
      </c>
      <c r="G8" s="18">
        <f>h*(-beta*H8/N*(C8+F8))</f>
        <v>-0.219999961657144</v>
      </c>
      <c r="H8">
        <v>1</v>
      </c>
    </row>
    <row r="9" spans="1:8" x14ac:dyDescent="0.25">
      <c r="A9">
        <v>0</v>
      </c>
      <c r="B9">
        <f>B8+$C$3</f>
        <v>1</v>
      </c>
      <c r="C9" s="18">
        <f>C8+(D8+2*E8+2*F8+G8)/6</f>
        <v>6999998.7800000347</v>
      </c>
      <c r="D9" s="5">
        <f>h*(-beta*H9/N*C9)</f>
        <v>-0.2683999455833817</v>
      </c>
      <c r="E9" s="18">
        <f>h*(-beta*H9/N*(C9+D9/2))</f>
        <v>-0.26839994043777149</v>
      </c>
      <c r="F9" s="18">
        <f>h*(-beta*H9/N*(C9+E9/2))</f>
        <v>-0.2683999404377716</v>
      </c>
      <c r="G9" s="18">
        <f>h*(-beta*H9/N*(C9+F9))</f>
        <v>-0.26839993529216144</v>
      </c>
      <c r="H9" s="18">
        <f>N-C9</f>
        <v>1.2199999652802944</v>
      </c>
    </row>
    <row r="10" spans="1:8" x14ac:dyDescent="0.25">
      <c r="B10">
        <v>2</v>
      </c>
      <c r="C10" s="18">
        <f t="shared" ref="C10:C17" si="0">C9+(D9+2*E9+2*F9+G9)/6</f>
        <v>6999998.5116000939</v>
      </c>
      <c r="D10" s="5">
        <f>h*(-beta*H10/N*C10)</f>
        <v>-0.32744790971367549</v>
      </c>
      <c r="E10" s="18">
        <f>h*(-beta*H10/N*(C10+D10/2))</f>
        <v>-0.32744790205495</v>
      </c>
      <c r="F10" s="18">
        <f>h*(-beta*H10/N*(C10+E10/2))</f>
        <v>-0.32744790205495022</v>
      </c>
      <c r="G10" s="18">
        <f>h*(-beta*H10/N*(C10+F10))</f>
        <v>-0.3274478943962249</v>
      </c>
      <c r="H10" s="18">
        <f>N-C10</f>
        <v>1.4883999060839415</v>
      </c>
    </row>
    <row r="11" spans="1:8" x14ac:dyDescent="0.25">
      <c r="B11">
        <v>3</v>
      </c>
      <c r="C11" s="18">
        <f t="shared" si="0"/>
        <v>6999998.1841521915</v>
      </c>
      <c r="D11" s="5">
        <f>h*(-beta*H11/N*C11)</f>
        <v>-0.39948641423940495</v>
      </c>
      <c r="E11" s="18">
        <f>h*(-beta*H11/N*(C11+D11/2))</f>
        <v>-0.39948640284015946</v>
      </c>
      <c r="F11" s="18">
        <f>h*(-beta*H11/N*(C11+E11/2))</f>
        <v>-0.39948640284015985</v>
      </c>
      <c r="G11" s="18">
        <f>h*(-beta*H11/N*(C11+F11))</f>
        <v>-0.39948639144091469</v>
      </c>
      <c r="H11" s="18">
        <f>N-C11</f>
        <v>1.8158478084951639</v>
      </c>
    </row>
    <row r="12" spans="1:8" x14ac:dyDescent="0.25">
      <c r="B12">
        <v>4</v>
      </c>
      <c r="C12" s="18">
        <f t="shared" si="0"/>
        <v>6999997.7846657885</v>
      </c>
      <c r="D12" s="5">
        <f>h*(-beta*H12/N*C12)</f>
        <v>-0.48737337228257432</v>
      </c>
      <c r="E12" s="18">
        <f>h*(-beta*H12/N*(C12+D12/2))</f>
        <v>-0.48737335531594006</v>
      </c>
      <c r="F12" s="18">
        <f>h*(-beta*H12/N*(C12+E12/2))</f>
        <v>-0.48737335531594067</v>
      </c>
      <c r="G12" s="18">
        <f>h*(-beta*H12/N*(C12+F12))</f>
        <v>-0.48737333834930702</v>
      </c>
      <c r="H12" s="18">
        <f>N-C12</f>
        <v>2.2153342114761472</v>
      </c>
    </row>
    <row r="13" spans="1:8" x14ac:dyDescent="0.25">
      <c r="B13">
        <v>5</v>
      </c>
      <c r="C13" s="18">
        <f t="shared" si="0"/>
        <v>6999997.2972924327</v>
      </c>
      <c r="D13" s="5">
        <f>h*(-beta*H13/N*C13)</f>
        <v>-0.59459543522145919</v>
      </c>
      <c r="E13" s="18">
        <f>h*(-beta*H13/N*(C13+D13/2))</f>
        <v>-0.59459540996832572</v>
      </c>
      <c r="F13" s="18">
        <f>h*(-beta*H13/N*(C13+E13/2))</f>
        <v>-0.59459540996832683</v>
      </c>
      <c r="G13" s="18">
        <f>h*(-beta*H13/N*(C13+F13))</f>
        <v>-0.59459538471519446</v>
      </c>
      <c r="H13" s="18">
        <f>N-C13</f>
        <v>2.7027075672522187</v>
      </c>
    </row>
    <row r="14" spans="1:8" x14ac:dyDescent="0.25">
      <c r="B14">
        <v>6</v>
      </c>
      <c r="C14" s="18">
        <f t="shared" si="0"/>
        <v>6999996.7026970228</v>
      </c>
      <c r="D14" s="5">
        <f>h*(-beta*H14/N*C14)</f>
        <v>-0.72540631328210192</v>
      </c>
      <c r="E14" s="18">
        <f>h*(-beta*H14/N*(C14+D14/2))</f>
        <v>-0.7254062756953471</v>
      </c>
      <c r="F14" s="18">
        <f>h*(-beta*H14/N*(C14+E14/2))</f>
        <v>-0.72540627569534899</v>
      </c>
      <c r="G14" s="18">
        <f>h*(-beta*H14/N*(C14+F14))</f>
        <v>-0.72540623810859617</v>
      </c>
      <c r="H14" s="18">
        <f>N-C14</f>
        <v>3.2973029771819711</v>
      </c>
    </row>
    <row r="15" spans="1:8" x14ac:dyDescent="0.25">
      <c r="B15">
        <v>7</v>
      </c>
      <c r="C15" s="18">
        <f t="shared" si="0"/>
        <v>6999995.9772907468</v>
      </c>
      <c r="D15" s="5">
        <f>h*(-beta*H15/N*C15)</f>
        <v>-0.88499552713059659</v>
      </c>
      <c r="E15" s="18">
        <f>h*(-beta*H15/N*(C15+D15/2))</f>
        <v>-0.88499547118648703</v>
      </c>
      <c r="F15" s="18">
        <f>h*(-beta*H15/N*(C15+E15/2))</f>
        <v>-0.88499547118649058</v>
      </c>
      <c r="G15" s="18">
        <f>h*(-beta*H15/N*(C15+F15))</f>
        <v>-0.88499541524238468</v>
      </c>
      <c r="H15" s="18">
        <f>N-C15</f>
        <v>4.022709253244102</v>
      </c>
    </row>
    <row r="16" spans="1:8" x14ac:dyDescent="0.25">
      <c r="B16">
        <v>8</v>
      </c>
      <c r="C16" s="18">
        <f t="shared" si="0"/>
        <v>6999995.092295276</v>
      </c>
      <c r="D16" s="5">
        <f>h*(-beta*H16/N*C16)</f>
        <v>-1.0796942823048383</v>
      </c>
      <c r="E16" s="18">
        <f>h*(-beta*H16/N*(C16+D16/2))</f>
        <v>-1.0796941990376554</v>
      </c>
      <c r="F16" s="18">
        <f>h*(-beta*H16/N*(C16+E16/2))</f>
        <v>-1.0796941990376621</v>
      </c>
      <c r="G16" s="18">
        <f>h*(-beta*H16/N*(C16+F16))</f>
        <v>-1.0796941157704854</v>
      </c>
      <c r="H16" s="18">
        <f>N-C16</f>
        <v>4.9077047239989042</v>
      </c>
    </row>
    <row r="17" spans="2:8" x14ac:dyDescent="0.25">
      <c r="B17">
        <v>9</v>
      </c>
      <c r="C17" s="18">
        <f t="shared" si="0"/>
        <v>6999994.0126010766</v>
      </c>
      <c r="D17" s="5">
        <f>h*(-beta*H17/N*C17)</f>
        <v>-1.317226636461281</v>
      </c>
      <c r="E17" s="18">
        <f>h*(-beta*H17/N*(C17+D17/2))</f>
        <v>-1.3172265125264599</v>
      </c>
      <c r="F17" s="18">
        <f>h*(-beta*H17/N*(C17+E17/2))</f>
        <v>-1.3172265125264717</v>
      </c>
      <c r="G17" s="18">
        <f>h*(-beta*H17/N*(C17+F17))</f>
        <v>-1.3172263885916622</v>
      </c>
      <c r="H17" s="18">
        <f>N-C17</f>
        <v>5.9873989233747125</v>
      </c>
    </row>
    <row r="18" spans="2:8" x14ac:dyDescent="0.25">
      <c r="B18">
        <f>B17+$C$3</f>
        <v>10</v>
      </c>
      <c r="C18" s="18">
        <f>C17+(D17+2*E17+2*F17+G17)/6</f>
        <v>6999992.6953745643</v>
      </c>
      <c r="D18" s="5">
        <f>h*(-beta*H18/N*C18)</f>
        <v>-1.6070159189094493</v>
      </c>
      <c r="E18" s="18">
        <f>h*(-beta*H18/N*(C18+D18/2))</f>
        <v>-1.6070157344449594</v>
      </c>
      <c r="F18" s="18">
        <f>h*(-beta*H18/N*(C18+E18/2))</f>
        <v>-1.6070157344449805</v>
      </c>
      <c r="G18" s="18">
        <f>h*(-beta*H18/N*(C18+F18))</f>
        <v>-1.6070155499805117</v>
      </c>
      <c r="H18" s="18">
        <f>N-C18</f>
        <v>7.304625435732305</v>
      </c>
    </row>
    <row r="19" spans="2:8" x14ac:dyDescent="0.25">
      <c r="B19">
        <v>10</v>
      </c>
      <c r="C19" s="18">
        <f t="shared" ref="C19:C25" si="1">C18+(D18+2*E18+2*F18+G18)/6</f>
        <v>6999991.0883588297</v>
      </c>
      <c r="D19" s="5">
        <f>h*(-beta*H19/N*C19)</f>
        <v>-1.9605585614857581</v>
      </c>
      <c r="E19" s="18">
        <f>h*(-beta*H19/N*(C19+D19/2))</f>
        <v>-1.960558286928989</v>
      </c>
      <c r="F19" s="18">
        <f>h*(-beta*H19/N*(C19+E19/2))</f>
        <v>-1.9605582869290274</v>
      </c>
      <c r="G19" s="18">
        <f>h*(-beta*H19/N*(C19+F19))</f>
        <v>-1.960558012372297</v>
      </c>
      <c r="H19" s="18">
        <f>N-C19</f>
        <v>8.911641170270741</v>
      </c>
    </row>
    <row r="20" spans="2:8" x14ac:dyDescent="0.25">
      <c r="B20">
        <v>11</v>
      </c>
      <c r="C20" s="18">
        <f t="shared" si="1"/>
        <v>6999989.1278005429</v>
      </c>
      <c r="D20" s="5">
        <f>h*(-beta*H20/N*C20)</f>
        <v>-2.3918801655650133</v>
      </c>
      <c r="E20" s="18">
        <f>h*(-beta*H20/N*(C20+D20/2))</f>
        <v>-2.3918797569150407</v>
      </c>
      <c r="F20" s="18">
        <f>h*(-beta*H20/N*(C20+E20/2))</f>
        <v>-2.3918797569151109</v>
      </c>
      <c r="G20" s="18">
        <f>h*(-beta*H20/N*(C20+F20))</f>
        <v>-2.3918793482652081</v>
      </c>
      <c r="H20" s="18">
        <f>N-C20</f>
        <v>10.872199457138777</v>
      </c>
    </row>
    <row r="21" spans="2:8" x14ac:dyDescent="0.25">
      <c r="B21">
        <v>12</v>
      </c>
      <c r="C21" s="18">
        <f t="shared" si="1"/>
        <v>6999986.7359207859</v>
      </c>
      <c r="D21" s="5">
        <f>h*(-beta*H21/N*C21)</f>
        <v>-2.9180918976854429</v>
      </c>
      <c r="E21" s="18">
        <f>h*(-beta*H21/N*(C21+D21/2))</f>
        <v>-2.9180912894514104</v>
      </c>
      <c r="F21" s="18">
        <f>h*(-beta*H21/N*(C21+E21/2))</f>
        <v>-2.918091289451537</v>
      </c>
      <c r="G21" s="18">
        <f>h*(-beta*H21/N*(C21+F21))</f>
        <v>-2.918090681217631</v>
      </c>
      <c r="H21" s="18">
        <f>N-C21</f>
        <v>13.264079214073718</v>
      </c>
    </row>
    <row r="22" spans="2:8" x14ac:dyDescent="0.25">
      <c r="B22">
        <v>13</v>
      </c>
      <c r="C22" s="18">
        <f t="shared" si="1"/>
        <v>6999983.8178294962</v>
      </c>
      <c r="D22" s="5">
        <f>h*(-beta*H22/N*C22)</f>
        <v>-3.5600692808612604</v>
      </c>
      <c r="E22" s="18">
        <f>h*(-beta*H22/N*(C22+D22/2))</f>
        <v>-3.5600683755667899</v>
      </c>
      <c r="F22" s="18">
        <f>h*(-beta*H22/N*(C22+E22/2))</f>
        <v>-3.5600683755670204</v>
      </c>
      <c r="G22" s="18">
        <f>h*(-beta*H22/N*(C22+F22))</f>
        <v>-3.5600674702727804</v>
      </c>
      <c r="H22" s="18">
        <f>N-C22</f>
        <v>16.182170503772795</v>
      </c>
    </row>
    <row r="23" spans="2:8" x14ac:dyDescent="0.25">
      <c r="B23">
        <v>14</v>
      </c>
      <c r="C23" s="18">
        <f t="shared" si="1"/>
        <v>6999980.2577611208</v>
      </c>
      <c r="D23" s="5">
        <f>h*(-beta*H23/N*C23)</f>
        <v>-4.3432803039506762</v>
      </c>
      <c r="E23" s="18">
        <f>h*(-beta*H23/N*(C23+D23/2))</f>
        <v>-4.3432789565123189</v>
      </c>
      <c r="F23" s="18">
        <f>h*(-beta*H23/N*(C23+E23/2))</f>
        <v>-4.3432789565127372</v>
      </c>
      <c r="G23" s="18">
        <f>h*(-beta*H23/N*(C23+F23))</f>
        <v>-4.3432776090747982</v>
      </c>
      <c r="H23" s="18">
        <f>N-C23</f>
        <v>19.742238879203796</v>
      </c>
    </row>
    <row r="24" spans="2:8" x14ac:dyDescent="0.25">
      <c r="B24">
        <v>15</v>
      </c>
      <c r="C24" s="18">
        <f t="shared" si="1"/>
        <v>6999975.9144821642</v>
      </c>
      <c r="D24" s="5">
        <f>h*(-beta*H24/N*C24)</f>
        <v>-5.2987956917799801</v>
      </c>
      <c r="E24" s="18">
        <f>h*(-beta*H24/N*(C24+D24/2))</f>
        <v>-5.2987936862562375</v>
      </c>
      <c r="F24" s="18">
        <f>h*(-beta*H24/N*(C24+E24/2))</f>
        <v>-5.2987936862569969</v>
      </c>
      <c r="G24" s="18">
        <f>h*(-beta*H24/N*(C24+F24))</f>
        <v>-5.2987916807340136</v>
      </c>
      <c r="H24" s="18">
        <f>N-C24</f>
        <v>24.08551783580333</v>
      </c>
    </row>
    <row r="25" spans="2:8" x14ac:dyDescent="0.25">
      <c r="B25">
        <v>16</v>
      </c>
      <c r="C25" s="18">
        <f t="shared" si="1"/>
        <v>6999970.6156884776</v>
      </c>
      <c r="D25" s="5">
        <f>h*(-beta*H25/N*C25)</f>
        <v>-6.4645213983031482</v>
      </c>
      <c r="E25" s="18">
        <f>h*(-beta*H25/N*(C25+D25/2))</f>
        <v>-6.4645184132879816</v>
      </c>
      <c r="F25" s="18">
        <f>h*(-beta*H25/N*(C25+E25/2))</f>
        <v>-6.4645184132893601</v>
      </c>
      <c r="G25" s="18">
        <f>h*(-beta*H25/N*(C25+F25))</f>
        <v>-6.4645154282755719</v>
      </c>
      <c r="H25" s="18">
        <f>N-C25</f>
        <v>29.384311522357166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C0F9-D7AE-4737-BD58-8C1EECF00665}">
  <sheetPr codeName="Sheet3"/>
  <dimension ref="A1:L26"/>
  <sheetViews>
    <sheetView tabSelected="1" workbookViewId="0">
      <selection activeCell="E11" sqref="E11"/>
    </sheetView>
  </sheetViews>
  <sheetFormatPr defaultRowHeight="15" x14ac:dyDescent="0.25"/>
  <cols>
    <col min="2" max="2" width="8.140625" customWidth="1"/>
    <col min="3" max="14" width="14.7109375" customWidth="1"/>
  </cols>
  <sheetData>
    <row r="1" spans="1:12" x14ac:dyDescent="0.25">
      <c r="B1" t="s">
        <v>56</v>
      </c>
      <c r="C1">
        <v>7000000</v>
      </c>
    </row>
    <row r="2" spans="1:12" x14ac:dyDescent="0.25">
      <c r="B2" t="s">
        <v>57</v>
      </c>
      <c r="C2">
        <v>1</v>
      </c>
    </row>
    <row r="3" spans="1:12" x14ac:dyDescent="0.25">
      <c r="B3" t="s">
        <v>55</v>
      </c>
      <c r="C3">
        <v>1</v>
      </c>
      <c r="F3" t="s">
        <v>62</v>
      </c>
      <c r="G3" s="12">
        <f>1/C6</f>
        <v>0.19230769230769229</v>
      </c>
      <c r="K3">
        <f>14-2.9</f>
        <v>11.1</v>
      </c>
      <c r="L3">
        <f>0.8*K3</f>
        <v>8.8800000000000008</v>
      </c>
    </row>
    <row r="4" spans="1:12" x14ac:dyDescent="0.25">
      <c r="B4" t="s">
        <v>39</v>
      </c>
      <c r="C4">
        <v>2.2000000000000002</v>
      </c>
      <c r="F4" t="s">
        <v>37</v>
      </c>
      <c r="G4" s="12">
        <f>C4/C5</f>
        <v>0.75862068965517249</v>
      </c>
      <c r="K4">
        <f>31.5-2.9</f>
        <v>28.6</v>
      </c>
      <c r="L4">
        <f>0.2*K4</f>
        <v>5.7200000000000006</v>
      </c>
    </row>
    <row r="5" spans="1:12" x14ac:dyDescent="0.25">
      <c r="B5" t="s">
        <v>42</v>
      </c>
      <c r="C5">
        <v>2.9</v>
      </c>
      <c r="F5" t="s">
        <v>38</v>
      </c>
      <c r="G5" s="12">
        <f>1/L5</f>
        <v>6.8493150684931503E-2</v>
      </c>
      <c r="L5">
        <f>SUM(L3:L4)</f>
        <v>14.600000000000001</v>
      </c>
    </row>
    <row r="6" spans="1:12" x14ac:dyDescent="0.25">
      <c r="B6" t="s">
        <v>43</v>
      </c>
      <c r="C6">
        <v>5.2</v>
      </c>
    </row>
    <row r="8" spans="1:12" x14ac:dyDescent="0.25">
      <c r="A8" t="s">
        <v>53</v>
      </c>
      <c r="B8" s="17" t="s">
        <v>52</v>
      </c>
      <c r="C8" s="10" t="s">
        <v>50</v>
      </c>
      <c r="D8" s="10" t="s">
        <v>59</v>
      </c>
      <c r="E8" s="10" t="s">
        <v>59</v>
      </c>
      <c r="F8" s="10" t="s">
        <v>58</v>
      </c>
      <c r="G8" s="10" t="s">
        <v>60</v>
      </c>
      <c r="H8" s="10" t="s">
        <v>51</v>
      </c>
      <c r="I8" s="10" t="s">
        <v>61</v>
      </c>
      <c r="J8" s="10" t="s">
        <v>63</v>
      </c>
    </row>
    <row r="9" spans="1:12" x14ac:dyDescent="0.25">
      <c r="A9" s="16" t="s">
        <v>54</v>
      </c>
      <c r="B9">
        <v>0</v>
      </c>
      <c r="C9" s="7">
        <v>6999999</v>
      </c>
      <c r="D9" s="20">
        <f>-beta*H9/N*C9</f>
        <v>-0.75862058128078824</v>
      </c>
      <c r="E9" s="20">
        <f>-(G9+I9)</f>
        <v>-0.69012743059585668</v>
      </c>
      <c r="F9" s="7">
        <v>0</v>
      </c>
      <c r="G9" s="7">
        <f>beta*H9/N*C9-alfa*F9</f>
        <v>0.75862058128078824</v>
      </c>
      <c r="H9" s="7">
        <v>1</v>
      </c>
      <c r="I9" s="18">
        <f>alfa*F9-gamma*H9</f>
        <v>-6.8493150684931503E-2</v>
      </c>
      <c r="J9" s="19">
        <f>C9+F9+H9</f>
        <v>7000000</v>
      </c>
    </row>
    <row r="10" spans="1:12" x14ac:dyDescent="0.25">
      <c r="A10">
        <v>0</v>
      </c>
      <c r="B10">
        <f>B9+$C$3</f>
        <v>1</v>
      </c>
      <c r="C10" s="19">
        <f>C9+E9</f>
        <v>6999998.3098725695</v>
      </c>
      <c r="D10" s="20">
        <f>-beta*H10/N*C10</f>
        <v>-0.70666019782504652</v>
      </c>
      <c r="E10" s="20">
        <f>-(G10+I10)</f>
        <v>-0.64285835883086384</v>
      </c>
      <c r="F10" s="7">
        <f>F9+G9</f>
        <v>0.75862058128078824</v>
      </c>
      <c r="G10" s="7">
        <f>beta*H10/N*C10-alfa*F10</f>
        <v>0.56077162450181806</v>
      </c>
      <c r="H10" s="18">
        <f>H9+I9</f>
        <v>0.93150684931506844</v>
      </c>
      <c r="I10" s="18">
        <f>alfa*F10-gamma*H10</f>
        <v>8.208673432904573E-2</v>
      </c>
      <c r="J10" s="19">
        <f>C10+F10+H10</f>
        <v>7000000</v>
      </c>
    </row>
    <row r="11" spans="1:12" x14ac:dyDescent="0.25">
      <c r="B11">
        <v>2</v>
      </c>
      <c r="C11" s="19">
        <f>C10+E10</f>
        <v>6999997.6670142105</v>
      </c>
      <c r="D11" s="20">
        <f>-beta*H11/N*C11</f>
        <v>-0.7689328071813113</v>
      </c>
      <c r="E11" s="20">
        <f t="shared" ref="E11:E22" si="0">-(G11+I11)</f>
        <v>-0.69950858912349523</v>
      </c>
      <c r="F11" s="7">
        <f t="shared" ref="F11:F22" si="1">F10+G10</f>
        <v>1.3193922057826062</v>
      </c>
      <c r="G11" s="7">
        <f>beta*H11/N*C11-alfa*F11</f>
        <v>0.5152035368385024</v>
      </c>
      <c r="H11" s="18">
        <f t="shared" ref="H11:H22" si="2">H10+I10</f>
        <v>1.0135935836441141</v>
      </c>
      <c r="I11" s="18">
        <f>alfa*F11-gamma*H11</f>
        <v>0.18430505228499283</v>
      </c>
      <c r="J11" s="19">
        <f>C11+F11+H11</f>
        <v>7000000</v>
      </c>
    </row>
    <row r="12" spans="1:12" x14ac:dyDescent="0.25">
      <c r="B12">
        <v>3</v>
      </c>
      <c r="C12" s="19">
        <f>C11+E11</f>
        <v>6999996.9675056217</v>
      </c>
      <c r="D12" s="20">
        <f>-beta*H12/N*C12</f>
        <v>-0.90875029564247878</v>
      </c>
      <c r="E12" s="20">
        <f t="shared" si="0"/>
        <v>-0.82670244386651248</v>
      </c>
      <c r="F12" s="7">
        <f t="shared" si="1"/>
        <v>1.8345957426211086</v>
      </c>
      <c r="G12" s="7">
        <f>beta*H12/N*C12-alfa*F12</f>
        <v>0.55594342206149638</v>
      </c>
      <c r="H12" s="18">
        <f t="shared" si="2"/>
        <v>1.1978986359291071</v>
      </c>
      <c r="I12" s="18">
        <f>alfa*F12-gamma*H12</f>
        <v>0.27075902180501615</v>
      </c>
      <c r="J12" s="19">
        <f>C12+F12+H12</f>
        <v>7000000</v>
      </c>
    </row>
    <row r="13" spans="1:12" x14ac:dyDescent="0.25">
      <c r="B13">
        <v>4</v>
      </c>
      <c r="C13" s="19">
        <f>C12+E12</f>
        <v>6999996.1408031778</v>
      </c>
      <c r="D13" s="20">
        <f>-beta*H13/N*C13</f>
        <v>-1.114153470929053</v>
      </c>
      <c r="E13" s="20">
        <f t="shared" si="0"/>
        <v>-1.0135604806732912</v>
      </c>
      <c r="F13" s="7">
        <f t="shared" si="1"/>
        <v>2.3905391646826049</v>
      </c>
      <c r="G13" s="7">
        <f>beta*H13/N*C13-alfa*F13</f>
        <v>0.65443440079778292</v>
      </c>
      <c r="H13" s="18">
        <f t="shared" si="2"/>
        <v>1.4686576577341233</v>
      </c>
      <c r="I13" s="18">
        <f>alfa*F13-gamma*H13</f>
        <v>0.35912607987550826</v>
      </c>
      <c r="J13" s="19">
        <f>C13+F13+H13</f>
        <v>7000000</v>
      </c>
    </row>
    <row r="14" spans="1:12" x14ac:dyDescent="0.25">
      <c r="B14">
        <v>5</v>
      </c>
      <c r="C14" s="19">
        <f>C13+E13</f>
        <v>6999995.1272426974</v>
      </c>
      <c r="D14" s="20">
        <f>-beta*H14/N*C14</f>
        <v>-1.3865935943461039</v>
      </c>
      <c r="E14" s="20">
        <f t="shared" si="0"/>
        <v>-1.2614029273865399</v>
      </c>
      <c r="F14" s="7">
        <f t="shared" si="1"/>
        <v>3.0449735654803876</v>
      </c>
      <c r="G14" s="7">
        <f>beta*H14/N*C14-alfa*F14</f>
        <v>0.80102175483064475</v>
      </c>
      <c r="H14" s="18">
        <f t="shared" si="2"/>
        <v>1.8277837376096315</v>
      </c>
      <c r="I14" s="18">
        <f>alfa*F14-gamma*H14</f>
        <v>0.46038117255589528</v>
      </c>
      <c r="J14" s="19">
        <f>C14+F14+H14</f>
        <v>7000000</v>
      </c>
    </row>
    <row r="15" spans="1:12" x14ac:dyDescent="0.25">
      <c r="B15">
        <v>6</v>
      </c>
      <c r="C15" s="19">
        <f>C14+E14</f>
        <v>6999993.8658397701</v>
      </c>
      <c r="D15" s="20">
        <f>-beta*H15/N*C15</f>
        <v>-1.7358477210549115</v>
      </c>
      <c r="E15" s="20">
        <f t="shared" si="0"/>
        <v>-1.5791240970709712</v>
      </c>
      <c r="F15" s="7">
        <f t="shared" si="1"/>
        <v>3.8459953203110322</v>
      </c>
      <c r="G15" s="7">
        <f>beta*H15/N*C15-alfa*F15</f>
        <v>0.99623323637971306</v>
      </c>
      <c r="H15" s="18">
        <f t="shared" si="2"/>
        <v>2.288164910165527</v>
      </c>
      <c r="I15" s="18">
        <f>alfa*F15-gamma*H15</f>
        <v>0.58289086069125817</v>
      </c>
      <c r="J15" s="19">
        <f>C15+F15+H15</f>
        <v>7000000</v>
      </c>
    </row>
    <row r="16" spans="1:12" x14ac:dyDescent="0.25">
      <c r="B16">
        <v>7</v>
      </c>
      <c r="C16" s="19">
        <f>C15+E15</f>
        <v>6999992.2867156733</v>
      </c>
      <c r="D16" s="20">
        <f>-beta*H16/N*C16</f>
        <v>-2.1780399089458942</v>
      </c>
      <c r="E16" s="20">
        <f t="shared" si="0"/>
        <v>-1.9813922534077584</v>
      </c>
      <c r="F16" s="7">
        <f t="shared" si="1"/>
        <v>4.8422285566907455</v>
      </c>
      <c r="G16" s="7">
        <f>beta*H16/N*C16-alfa*F16</f>
        <v>1.2468421095822895</v>
      </c>
      <c r="H16" s="18">
        <f t="shared" si="2"/>
        <v>2.8710557708567852</v>
      </c>
      <c r="I16" s="18">
        <f>alfa*F16-gamma*H16</f>
        <v>0.7345501438254689</v>
      </c>
      <c r="J16" s="19">
        <f>C16+F16+H16</f>
        <v>7000000.0000000009</v>
      </c>
    </row>
    <row r="17" spans="2:10" x14ac:dyDescent="0.25">
      <c r="B17">
        <v>8</v>
      </c>
      <c r="C17" s="19">
        <f>C16+E16</f>
        <v>6999990.3053234201</v>
      </c>
      <c r="D17" s="20">
        <f>-beta*H17/N*C17</f>
        <v>-2.7352834573745635</v>
      </c>
      <c r="E17" s="20">
        <f t="shared" si="0"/>
        <v>-2.4883241481497516</v>
      </c>
      <c r="F17" s="7">
        <f t="shared" si="1"/>
        <v>6.0890706662730345</v>
      </c>
      <c r="G17" s="7">
        <f>beta*H17/N*C17-alfa*F17</f>
        <v>1.5643083292451339</v>
      </c>
      <c r="H17" s="18">
        <f t="shared" si="2"/>
        <v>3.6056059146822541</v>
      </c>
      <c r="I17" s="18">
        <f>alfa*F17-gamma*H17</f>
        <v>0.9240158189046177</v>
      </c>
      <c r="J17" s="19">
        <f>C17+F17+H17</f>
        <v>7000000.0000000009</v>
      </c>
    </row>
    <row r="18" spans="2:10" x14ac:dyDescent="0.25">
      <c r="B18">
        <v>9</v>
      </c>
      <c r="C18" s="19">
        <f>C17+E17</f>
        <v>6999987.8169992715</v>
      </c>
      <c r="D18" s="20">
        <f>-beta*H18/N*C18</f>
        <v>-3.4362587828369997</v>
      </c>
      <c r="E18" s="20">
        <f t="shared" si="0"/>
        <v>-3.1260107188926933</v>
      </c>
      <c r="F18" s="7">
        <f t="shared" si="1"/>
        <v>7.6533789955181684</v>
      </c>
      <c r="G18" s="7">
        <f>beta*H18/N*C18-alfa*F18</f>
        <v>1.9644551298527366</v>
      </c>
      <c r="H18" s="18">
        <f t="shared" si="2"/>
        <v>4.5296217335868718</v>
      </c>
      <c r="I18" s="18">
        <f>alfa*F18-gamma*H18</f>
        <v>1.1615555890399567</v>
      </c>
      <c r="J18" s="19">
        <f>C18+F18+H18</f>
        <v>7000000</v>
      </c>
    </row>
    <row r="19" spans="2:10" x14ac:dyDescent="0.25">
      <c r="B19">
        <f>B18+$C$3</f>
        <v>10</v>
      </c>
      <c r="C19" s="19">
        <f>C18+E18</f>
        <v>6999984.6909885528</v>
      </c>
      <c r="D19" s="20">
        <f>-beta*H19/N*C19</f>
        <v>-4.3174354231820615</v>
      </c>
      <c r="E19" s="20">
        <f t="shared" si="0"/>
        <v>-3.9276287572487174</v>
      </c>
      <c r="F19" s="7">
        <f t="shared" si="1"/>
        <v>9.617834125370905</v>
      </c>
      <c r="G19" s="7">
        <f>beta*H19/N*C19-alfa*F19</f>
        <v>2.467851937533811</v>
      </c>
      <c r="H19" s="18">
        <f t="shared" si="2"/>
        <v>5.6911773226268281</v>
      </c>
      <c r="I19" s="18">
        <f>alfa*F19-gamma*H19</f>
        <v>1.4597768197149064</v>
      </c>
      <c r="J19" s="19">
        <f>C19+F19+H19</f>
        <v>7000000.0000000009</v>
      </c>
    </row>
    <row r="20" spans="2:10" x14ac:dyDescent="0.25">
      <c r="B20">
        <v>11</v>
      </c>
      <c r="C20" s="19">
        <f>C19+E19</f>
        <v>6999980.7633597953</v>
      </c>
      <c r="D20" s="20">
        <f>-beta*H20/N*C20</f>
        <v>-5.4248468551395277</v>
      </c>
      <c r="E20" s="20">
        <f t="shared" si="0"/>
        <v>-4.9350554755270801</v>
      </c>
      <c r="F20" s="7">
        <f t="shared" si="1"/>
        <v>12.085686062904717</v>
      </c>
      <c r="G20" s="7">
        <f>beta*H20/N*C20-alfa*F20</f>
        <v>3.1006764584270825</v>
      </c>
      <c r="H20" s="18">
        <f t="shared" si="2"/>
        <v>7.1509541423417344</v>
      </c>
      <c r="I20" s="18">
        <f>alfa*F20-gamma*H20</f>
        <v>1.8343790170999976</v>
      </c>
      <c r="J20" s="19">
        <f>C20+F20+H20</f>
        <v>7000000</v>
      </c>
    </row>
    <row r="21" spans="2:10" x14ac:dyDescent="0.25">
      <c r="B21">
        <v>12</v>
      </c>
      <c r="C21" s="19">
        <f>C20+E20</f>
        <v>6999975.8283043196</v>
      </c>
      <c r="D21" s="20">
        <f>-beta*H21/N*C21</f>
        <v>-6.816436100284605</v>
      </c>
      <c r="E21" s="20">
        <f t="shared" si="0"/>
        <v>-6.201002322240651</v>
      </c>
      <c r="F21" s="7">
        <f t="shared" si="1"/>
        <v>15.1863625213318</v>
      </c>
      <c r="G21" s="7">
        <f>beta*H21/N*C21-alfa*F21</f>
        <v>3.8959817692592593</v>
      </c>
      <c r="H21" s="18">
        <f t="shared" si="2"/>
        <v>8.9853331594417316</v>
      </c>
      <c r="I21" s="18">
        <f>alfa*F21-gamma*H21</f>
        <v>2.3050205529813916</v>
      </c>
      <c r="J21" s="19">
        <f>C21+F21+H21</f>
        <v>7000000.0000000009</v>
      </c>
    </row>
    <row r="22" spans="2:10" x14ac:dyDescent="0.25">
      <c r="B22">
        <v>13</v>
      </c>
      <c r="C22" s="19">
        <f>C21+E21</f>
        <v>6999969.6273019975</v>
      </c>
      <c r="D22" s="20">
        <f>-beta*H22/N*C22</f>
        <v>-8.5650587561875895</v>
      </c>
      <c r="E22" s="20">
        <f t="shared" si="0"/>
        <v>-7.7917468580764169</v>
      </c>
      <c r="F22" s="7">
        <f t="shared" si="1"/>
        <v>19.08234429059106</v>
      </c>
      <c r="G22" s="7">
        <f>beta*H22/N*C22-alfa*F22</f>
        <v>4.8953771618431556</v>
      </c>
      <c r="H22" s="18">
        <f t="shared" si="2"/>
        <v>11.290353712423123</v>
      </c>
      <c r="I22" s="18">
        <f>alfa*F22-gamma*H22</f>
        <v>2.8963696962332617</v>
      </c>
      <c r="J22" s="19">
        <f>C22+F22+H22</f>
        <v>7000000.0000000009</v>
      </c>
    </row>
    <row r="23" spans="2:10" x14ac:dyDescent="0.25">
      <c r="C23" s="19"/>
      <c r="D23" s="19"/>
      <c r="E23" s="19"/>
      <c r="F23" s="5"/>
      <c r="G23" s="18"/>
      <c r="H23" s="18"/>
      <c r="I23" s="18"/>
      <c r="J23" s="18"/>
    </row>
    <row r="24" spans="2:10" x14ac:dyDescent="0.25">
      <c r="C24" s="19"/>
      <c r="D24" s="19"/>
      <c r="E24" s="19"/>
      <c r="F24" s="5"/>
      <c r="G24" s="18"/>
      <c r="H24" s="18"/>
      <c r="I24" s="18"/>
      <c r="J24" s="18"/>
    </row>
    <row r="25" spans="2:10" x14ac:dyDescent="0.25">
      <c r="C25" s="19"/>
      <c r="D25" s="19"/>
      <c r="E25" s="19"/>
      <c r="F25" s="5"/>
      <c r="G25" s="18"/>
      <c r="H25" s="18"/>
      <c r="I25" s="18"/>
      <c r="J25" s="18"/>
    </row>
    <row r="26" spans="2:10" x14ac:dyDescent="0.25">
      <c r="C26" s="19"/>
      <c r="D26" s="19"/>
      <c r="E26" s="19"/>
      <c r="F26" s="5"/>
      <c r="G26" s="18"/>
      <c r="H26" s="18"/>
      <c r="I26" s="18"/>
      <c r="J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Sheet2 (2)</vt:lpstr>
      <vt:lpstr>alfa</vt:lpstr>
      <vt:lpstr>'Sheet2 (2)'!beta</vt:lpstr>
      <vt:lpstr>beta</vt:lpstr>
      <vt:lpstr>gamma</vt:lpstr>
      <vt:lpstr>'Sheet2 (2)'!h</vt:lpstr>
      <vt:lpstr>h</vt:lpstr>
      <vt:lpstr>'Sheet2 (2)'!N</vt:lpstr>
      <vt:lpstr>N</vt:lpstr>
      <vt:lpstr>Tinf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Matthijssen</dc:creator>
  <cp:lastModifiedBy>Erwin Matthijssen</cp:lastModifiedBy>
  <dcterms:created xsi:type="dcterms:W3CDTF">2020-03-26T10:10:13Z</dcterms:created>
  <dcterms:modified xsi:type="dcterms:W3CDTF">2020-03-26T18:51:28Z</dcterms:modified>
</cp:coreProperties>
</file>