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800" windowHeight="12465" activeTab="9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</sheets>
  <calcPr calcId="125725"/>
</workbook>
</file>

<file path=xl/calcChain.xml><?xml version="1.0" encoding="utf-8"?>
<calcChain xmlns="http://schemas.openxmlformats.org/spreadsheetml/2006/main">
  <c r="R55" i="12"/>
  <c r="O51"/>
  <c r="O47"/>
  <c r="O46"/>
  <c r="O45"/>
  <c r="R44"/>
  <c r="O44"/>
  <c r="O42"/>
  <c r="O41"/>
  <c r="R40"/>
  <c r="O40"/>
  <c r="O33"/>
  <c r="R32"/>
  <c r="R26"/>
  <c r="O26"/>
  <c r="O22"/>
  <c r="R20"/>
  <c r="O20"/>
  <c r="R17"/>
  <c r="O17"/>
  <c r="R16"/>
  <c r="O23" i="10"/>
  <c r="O22"/>
  <c r="O21"/>
  <c r="R20"/>
  <c r="O20"/>
  <c r="O13"/>
  <c r="O11"/>
  <c r="O10"/>
  <c r="O9"/>
  <c r="O54" i="9"/>
  <c r="R50"/>
  <c r="O45"/>
  <c r="O44"/>
  <c r="O39"/>
  <c r="R33"/>
  <c r="O33"/>
  <c r="R32"/>
  <c r="O32"/>
  <c r="R31"/>
  <c r="R30"/>
  <c r="R28"/>
  <c r="R19"/>
  <c r="O19"/>
  <c r="R16"/>
  <c r="O14"/>
  <c r="O13"/>
  <c r="O10"/>
  <c r="F8"/>
  <c r="H6"/>
  <c r="R5"/>
  <c r="O5"/>
  <c r="H5"/>
  <c r="O73" i="8"/>
  <c r="O67"/>
  <c r="O66"/>
  <c r="R63"/>
  <c r="R61"/>
  <c r="O61"/>
  <c r="R60"/>
  <c r="R59"/>
  <c r="O59"/>
  <c r="R58"/>
  <c r="O58"/>
  <c r="O57"/>
  <c r="R56"/>
  <c r="O56"/>
  <c r="R52"/>
  <c r="O52"/>
  <c r="R51"/>
  <c r="O51"/>
  <c r="O50"/>
  <c r="R49"/>
  <c r="O49"/>
  <c r="O48"/>
  <c r="O46"/>
  <c r="O45"/>
  <c r="R44"/>
  <c r="O44"/>
  <c r="R43"/>
  <c r="R42"/>
  <c r="O41"/>
  <c r="R39"/>
  <c r="R35"/>
  <c r="O35"/>
  <c r="R34"/>
  <c r="O34"/>
  <c r="R32"/>
  <c r="O29"/>
  <c r="O26"/>
  <c r="O25"/>
  <c r="O21"/>
  <c r="O20"/>
  <c r="R17"/>
  <c r="O17"/>
  <c r="R15"/>
  <c r="O15"/>
  <c r="O14"/>
  <c r="O12"/>
  <c r="O9"/>
  <c r="F9"/>
  <c r="H8"/>
  <c r="O6"/>
  <c r="H6"/>
  <c r="O78" i="7"/>
  <c r="O75"/>
  <c r="R72"/>
  <c r="O72"/>
  <c r="R71"/>
  <c r="O71"/>
  <c r="R70"/>
  <c r="O70"/>
  <c r="O69"/>
  <c r="O62"/>
  <c r="R58"/>
  <c r="O57"/>
  <c r="O55"/>
  <c r="R53"/>
  <c r="O53"/>
  <c r="R50"/>
  <c r="O50"/>
  <c r="R44"/>
  <c r="O44"/>
  <c r="O43"/>
  <c r="O42"/>
  <c r="R40"/>
  <c r="O37"/>
  <c r="R36"/>
  <c r="O35"/>
  <c r="O34"/>
  <c r="R27"/>
  <c r="R25"/>
  <c r="O25"/>
  <c r="R24"/>
  <c r="O24"/>
  <c r="O22"/>
  <c r="R21"/>
  <c r="O17"/>
  <c r="R16"/>
  <c r="O16"/>
  <c r="R15"/>
  <c r="O14"/>
  <c r="O13"/>
  <c r="O9"/>
  <c r="F8"/>
  <c r="H6"/>
  <c r="H5"/>
  <c r="H4"/>
  <c r="O68" i="6"/>
  <c r="R49"/>
  <c r="O49"/>
  <c r="R46"/>
  <c r="O44"/>
  <c r="R40"/>
  <c r="O40"/>
  <c r="R34"/>
  <c r="O32"/>
  <c r="R29"/>
  <c r="R21"/>
  <c r="O21"/>
  <c r="R19"/>
  <c r="O17"/>
  <c r="O10"/>
  <c r="F8"/>
  <c r="O7"/>
  <c r="R6"/>
  <c r="O6"/>
  <c r="H5"/>
  <c r="H4"/>
  <c r="R58" i="5"/>
  <c r="O58"/>
  <c r="R56"/>
  <c r="O56"/>
  <c r="O55"/>
  <c r="R53"/>
  <c r="R48"/>
  <c r="R44"/>
  <c r="O44"/>
  <c r="R43"/>
  <c r="O43"/>
  <c r="O42"/>
  <c r="O39"/>
  <c r="R38"/>
  <c r="O36"/>
  <c r="O35"/>
  <c r="R34"/>
  <c r="O34"/>
  <c r="R25"/>
  <c r="O25"/>
  <c r="R22"/>
  <c r="O22"/>
  <c r="R16"/>
  <c r="O16"/>
  <c r="F9"/>
  <c r="H7"/>
  <c r="H5"/>
  <c r="O64" i="4"/>
  <c r="R63"/>
  <c r="O63"/>
  <c r="R62"/>
  <c r="O62"/>
  <c r="R58"/>
  <c r="O58"/>
  <c r="R57"/>
  <c r="O57"/>
  <c r="O56"/>
  <c r="R55"/>
  <c r="O52"/>
  <c r="O51"/>
  <c r="O50"/>
  <c r="O49"/>
  <c r="O47"/>
  <c r="O46"/>
  <c r="O45"/>
  <c r="R44"/>
  <c r="R41"/>
  <c r="R29"/>
  <c r="O29"/>
  <c r="R21"/>
  <c r="O21"/>
  <c r="O19"/>
  <c r="O16"/>
  <c r="O7"/>
  <c r="F7"/>
  <c r="H6"/>
  <c r="R4"/>
  <c r="O4"/>
  <c r="H4"/>
  <c r="R65" i="3"/>
  <c r="R62"/>
  <c r="O62"/>
  <c r="O61"/>
  <c r="R60"/>
  <c r="R46"/>
  <c r="O46"/>
  <c r="R45"/>
  <c r="R34"/>
  <c r="O34"/>
  <c r="R33"/>
  <c r="O33"/>
  <c r="O31"/>
  <c r="R25"/>
  <c r="O25"/>
  <c r="R24"/>
  <c r="O15"/>
  <c r="R9"/>
  <c r="O8"/>
  <c r="F8"/>
  <c r="R7"/>
  <c r="H7"/>
  <c r="H4"/>
  <c r="O50" i="2"/>
  <c r="O40"/>
  <c r="O35"/>
  <c r="O25"/>
  <c r="O24"/>
  <c r="O20"/>
  <c r="O18"/>
  <c r="R12"/>
  <c r="O66" i="1"/>
  <c r="O59"/>
  <c r="R58"/>
  <c r="O58"/>
  <c r="O57"/>
  <c r="R54"/>
  <c r="R46"/>
  <c r="O46"/>
  <c r="R45"/>
  <c r="O40"/>
  <c r="O24"/>
  <c r="F8"/>
</calcChain>
</file>

<file path=xl/sharedStrings.xml><?xml version="1.0" encoding="utf-8"?>
<sst xmlns="http://schemas.openxmlformats.org/spreadsheetml/2006/main" count="2798" uniqueCount="276">
  <si>
    <r>
      <rPr>
        <b/>
        <u/>
        <sz val="22"/>
        <rFont val="宋体"/>
        <charset val="134"/>
      </rPr>
      <t>2021</t>
    </r>
    <r>
      <rPr>
        <b/>
        <sz val="22"/>
        <rFont val="宋体"/>
        <charset val="134"/>
      </rPr>
      <t>年一焦干熄焦班组盐酸库房入库、出库记录</t>
    </r>
  </si>
  <si>
    <t>物资入库记录</t>
  </si>
  <si>
    <t>物资出库记录</t>
  </si>
  <si>
    <t>实时库存(mm)</t>
  </si>
  <si>
    <t>日　期</t>
  </si>
  <si>
    <t>时间</t>
  </si>
  <si>
    <t>物资名称</t>
  </si>
  <si>
    <t>供货单位</t>
  </si>
  <si>
    <t>车号（或磅单号）</t>
  </si>
  <si>
    <t>入库数量(t)</t>
  </si>
  <si>
    <t>入库质量</t>
  </si>
  <si>
    <t>累计入库量(mm)</t>
  </si>
  <si>
    <t>接收人</t>
  </si>
  <si>
    <t>委托单号</t>
  </si>
  <si>
    <t>化验室备注信息
（勿删）</t>
  </si>
  <si>
    <t>日期</t>
  </si>
  <si>
    <t>出库数量(mm)</t>
  </si>
  <si>
    <t>领用人</t>
  </si>
  <si>
    <t>备注</t>
  </si>
  <si>
    <t>上月余：37.78t</t>
  </si>
  <si>
    <t>2021.1.7</t>
  </si>
  <si>
    <t>工业盐酸</t>
  </si>
  <si>
    <t>黄伟军</t>
  </si>
  <si>
    <t>磅单未回</t>
  </si>
  <si>
    <t>盐酸</t>
  </si>
  <si>
    <t>韦国宏</t>
  </si>
  <si>
    <t>再生2#阳床</t>
  </si>
  <si>
    <t>2021.1.15</t>
  </si>
  <si>
    <t>瑞复达</t>
  </si>
  <si>
    <t>桂P03576</t>
  </si>
  <si>
    <t>韩丽娜</t>
  </si>
  <si>
    <t>已发送</t>
  </si>
  <si>
    <t>秦忠文</t>
  </si>
  <si>
    <t>再生3#阳床</t>
  </si>
  <si>
    <t>2021.1.20</t>
  </si>
  <si>
    <t>东化</t>
  </si>
  <si>
    <t>桂P07728</t>
  </si>
  <si>
    <t>梁霞</t>
  </si>
  <si>
    <t>2021.1.30</t>
  </si>
  <si>
    <t>桂P57789</t>
  </si>
  <si>
    <t>陈长灵</t>
  </si>
  <si>
    <t>左邓欢</t>
  </si>
  <si>
    <t>再生3#阳床+中和</t>
  </si>
  <si>
    <t>梁锦凤</t>
  </si>
  <si>
    <t>中和</t>
  </si>
  <si>
    <t>22;08</t>
  </si>
  <si>
    <t>卸酸一车</t>
  </si>
  <si>
    <t>再生1#混床+中和</t>
  </si>
  <si>
    <t>蔡永鹏</t>
  </si>
  <si>
    <t>再生3#、2#阳床</t>
  </si>
  <si>
    <t>再生3#混床</t>
  </si>
  <si>
    <t>蒙广年</t>
  </si>
  <si>
    <t>曾俊文</t>
  </si>
  <si>
    <t>再生2#阳床+中和+再生3#阳床</t>
  </si>
  <si>
    <t>再生2#阳床+中和</t>
  </si>
  <si>
    <t>曾凡律</t>
  </si>
  <si>
    <t>补混床计量箱</t>
  </si>
  <si>
    <t>再生1#阳床</t>
  </si>
  <si>
    <t>再生2#混床+中和</t>
  </si>
  <si>
    <t>再生3#阳床+置换1#阳床</t>
  </si>
  <si>
    <t>再生2#阳床+再生3#阳床</t>
  </si>
  <si>
    <t>再生阳床+树脂泡酸</t>
  </si>
  <si>
    <t>中和+再生1#阳床</t>
  </si>
  <si>
    <t>中和+再生2#阳床</t>
  </si>
  <si>
    <t>再生1#阳床  3#混床</t>
  </si>
  <si>
    <t>再生1#阳床+中和</t>
  </si>
  <si>
    <t>上月余：31.1t</t>
  </si>
  <si>
    <t>无委托号</t>
  </si>
  <si>
    <t>桂P7660</t>
  </si>
  <si>
    <t>廖世泉</t>
  </si>
  <si>
    <t>再生1#阳床、3#阳床+中和</t>
  </si>
  <si>
    <t>再生2#阳床+中和+补混床计量箱</t>
  </si>
  <si>
    <t>再生1#混床</t>
  </si>
  <si>
    <t>再生2#混床</t>
  </si>
  <si>
    <t>再生3#阳床+中和+再生1#阳床</t>
  </si>
  <si>
    <t>再生3#混床+中和</t>
  </si>
  <si>
    <t>蔡彬彬</t>
  </si>
  <si>
    <t>再生1#阳床+中和+再生3#阳床</t>
  </si>
  <si>
    <t>上月余：15.9t</t>
  </si>
  <si>
    <t>瑞复达实业有限公司</t>
  </si>
  <si>
    <t>桂P57108</t>
  </si>
  <si>
    <t>委托号查不出来</t>
  </si>
  <si>
    <t>桂P56696</t>
  </si>
  <si>
    <t>桂P57892</t>
  </si>
  <si>
    <t>苏晓虹</t>
  </si>
  <si>
    <t>再生3#阳床+再生1#混床+中和</t>
  </si>
  <si>
    <t>中和+再生3#混床</t>
  </si>
  <si>
    <t>再1#阳床</t>
  </si>
  <si>
    <t>中和+补混床计量箱</t>
  </si>
  <si>
    <t>再生1#阳床+中和+再生1#混床</t>
  </si>
  <si>
    <t>上月余：30.1t</t>
  </si>
  <si>
    <t>2020.4.9</t>
  </si>
  <si>
    <t>2021.4.1</t>
  </si>
  <si>
    <t>2020.4.18</t>
  </si>
  <si>
    <t>桂P55777</t>
  </si>
  <si>
    <t>2020.4.25</t>
  </si>
  <si>
    <t>2021.4.2</t>
  </si>
  <si>
    <t>苏晓红</t>
  </si>
  <si>
    <t>2021.4.3</t>
  </si>
  <si>
    <t>2021.4.4</t>
  </si>
  <si>
    <t>2021.4.5</t>
  </si>
  <si>
    <t>2021.4.6</t>
  </si>
  <si>
    <t>2021.4.7</t>
  </si>
  <si>
    <t>2021.4.8</t>
  </si>
  <si>
    <t>2021.4.9</t>
  </si>
  <si>
    <t>再生3#阳床+再生3#混床</t>
  </si>
  <si>
    <t>2021.4.10</t>
  </si>
  <si>
    <t>2021.4.11</t>
  </si>
  <si>
    <t>2021.4.12</t>
  </si>
  <si>
    <t>2021.4.13</t>
  </si>
  <si>
    <t>2021.4.14</t>
  </si>
  <si>
    <t>中和+再生3#阳床</t>
  </si>
  <si>
    <t>2021.4.15</t>
  </si>
  <si>
    <t>2021.4.16</t>
  </si>
  <si>
    <t>2021.4.17</t>
  </si>
  <si>
    <t>2021.4.18</t>
  </si>
  <si>
    <t>2021.4.19</t>
  </si>
  <si>
    <t>2021.4.20</t>
  </si>
  <si>
    <t>2021.4.21</t>
  </si>
  <si>
    <t>再生3#阳床+再生2#阳床+中和</t>
  </si>
  <si>
    <t>2021.4.22</t>
  </si>
  <si>
    <t>2021.4.23</t>
  </si>
  <si>
    <t>再生2#阳床+中和+混床用酸箱</t>
  </si>
  <si>
    <t>再生3#阳床+中和+混床用酸箱</t>
  </si>
  <si>
    <t>2021.4.24</t>
  </si>
  <si>
    <t>2021.4.25</t>
  </si>
  <si>
    <t>2021.4.26</t>
  </si>
  <si>
    <t>补混床计量箱+中和+再生2#阳床</t>
  </si>
  <si>
    <t>2021.4.27</t>
  </si>
  <si>
    <t>冯柳琴</t>
  </si>
  <si>
    <t>2021.4.28</t>
  </si>
  <si>
    <t>2021.4.29</t>
  </si>
  <si>
    <t>2021.4.30</t>
  </si>
  <si>
    <r>
      <rPr>
        <b/>
        <u/>
        <sz val="22"/>
        <rFont val="宋体"/>
        <charset val="134"/>
      </rPr>
      <t>2020</t>
    </r>
    <r>
      <rPr>
        <b/>
        <sz val="22"/>
        <rFont val="宋体"/>
        <charset val="134"/>
      </rPr>
      <t>年一焦干熄焦班组盐酸库房入库、出库记录</t>
    </r>
  </si>
  <si>
    <t>上月余：13.38t</t>
  </si>
  <si>
    <t>李洪舟</t>
  </si>
  <si>
    <t>2021.5.1</t>
  </si>
  <si>
    <t>桂AV5321</t>
  </si>
  <si>
    <t>2021.5.2</t>
  </si>
  <si>
    <t>2021.5.3</t>
  </si>
  <si>
    <t>2021.5.4</t>
  </si>
  <si>
    <t>2021.5.5</t>
  </si>
  <si>
    <t>2021.5.6</t>
  </si>
  <si>
    <t>2021.5.7</t>
  </si>
  <si>
    <t>2021.5.8</t>
  </si>
  <si>
    <t>2021.5.9</t>
  </si>
  <si>
    <t>2021.5.10</t>
  </si>
  <si>
    <t>再生2#阳床+再生1#阳床</t>
  </si>
  <si>
    <t>2021.5.11</t>
  </si>
  <si>
    <t>2021.5.12</t>
  </si>
  <si>
    <t>2021.5.13</t>
  </si>
  <si>
    <t>2021.5.14</t>
  </si>
  <si>
    <t>2021.5.15</t>
  </si>
  <si>
    <t>2021.5.16</t>
  </si>
  <si>
    <t>2021.5.17</t>
  </si>
  <si>
    <t>2021.5.18</t>
  </si>
  <si>
    <t>2021.5.19</t>
  </si>
  <si>
    <t>2021.5.20</t>
  </si>
  <si>
    <t>2021.5.21</t>
  </si>
  <si>
    <t>卸酸</t>
  </si>
  <si>
    <t>19;39</t>
  </si>
  <si>
    <t>2021.5.23</t>
  </si>
  <si>
    <t>2021.5.24</t>
  </si>
  <si>
    <t>2021.5.25</t>
  </si>
  <si>
    <t>2021.5.26</t>
  </si>
  <si>
    <t>2021.5.27</t>
  </si>
  <si>
    <t>2021.5.28</t>
  </si>
  <si>
    <t>2021.5.29</t>
  </si>
  <si>
    <t>2021.5.31</t>
  </si>
  <si>
    <t>上月余：26.6</t>
  </si>
  <si>
    <t>2021.6.10</t>
  </si>
  <si>
    <t>东化化工</t>
  </si>
  <si>
    <t>桂K37719</t>
  </si>
  <si>
    <t>2021.6.1</t>
  </si>
  <si>
    <t>2021.6.18</t>
  </si>
  <si>
    <t>25.7（计算）</t>
  </si>
  <si>
    <t>委托单未回</t>
  </si>
  <si>
    <t>2021.6.2</t>
  </si>
  <si>
    <t>2021.6.27</t>
  </si>
  <si>
    <t>2021.6.28</t>
  </si>
  <si>
    <t>2021.6.3</t>
  </si>
  <si>
    <t>2021.6.4</t>
  </si>
  <si>
    <t>2021.6.6</t>
  </si>
  <si>
    <t>2021.6.7</t>
  </si>
  <si>
    <t>2021.6.8</t>
  </si>
  <si>
    <t>2021.6.9</t>
  </si>
  <si>
    <t>2021.6.11</t>
  </si>
  <si>
    <t>2021.6.12</t>
  </si>
  <si>
    <t>2021.6.13</t>
  </si>
  <si>
    <t>2021.6.14</t>
  </si>
  <si>
    <t>2021.6.15</t>
  </si>
  <si>
    <t>2021.6.16</t>
  </si>
  <si>
    <t>2021.6.17</t>
  </si>
  <si>
    <t>2021.6.19</t>
  </si>
  <si>
    <t>中和两个阴床</t>
  </si>
  <si>
    <t>2021.6.20</t>
  </si>
  <si>
    <t>2021.6.21</t>
  </si>
  <si>
    <t>2021.6.22</t>
  </si>
  <si>
    <t>2021.6.23</t>
  </si>
  <si>
    <t>14;05</t>
  </si>
  <si>
    <t>2021.6.24</t>
  </si>
  <si>
    <t>再生1#阳床、3#阳床</t>
  </si>
  <si>
    <t>2021.6.25</t>
  </si>
  <si>
    <t>2021.6.26</t>
  </si>
  <si>
    <t>2021.6.29</t>
  </si>
  <si>
    <t>2021.6.30</t>
  </si>
  <si>
    <t>用计量箱</t>
  </si>
  <si>
    <t>上月余：26.84t</t>
  </si>
  <si>
    <t>2021.7.5</t>
  </si>
  <si>
    <t>2021.7.13</t>
  </si>
  <si>
    <t>柳化</t>
  </si>
  <si>
    <t>2021.7.17</t>
  </si>
  <si>
    <t>2021.7.27</t>
  </si>
  <si>
    <t>桂P55096</t>
  </si>
  <si>
    <t>补混床用酸箱</t>
  </si>
  <si>
    <t>再生2#阳床+中和+再生1#阳床</t>
  </si>
  <si>
    <t>7月8日</t>
  </si>
  <si>
    <t>再生1#阳床+再生2#阳床</t>
  </si>
  <si>
    <t>再生1#阳床+2#阳床</t>
  </si>
  <si>
    <t>再生2#、3#阳床</t>
  </si>
  <si>
    <t>再生1#阳床+补混床用酸箱</t>
  </si>
  <si>
    <t>再生1#、2#阳床</t>
  </si>
  <si>
    <t>再生2#阳床、1#阳床</t>
  </si>
  <si>
    <t>再生1#/3#阳床</t>
  </si>
  <si>
    <t>上月余：11.2t</t>
  </si>
  <si>
    <t>2021.8.2</t>
  </si>
  <si>
    <t>2021.8.8</t>
  </si>
  <si>
    <t>2021.8.12</t>
  </si>
  <si>
    <t>2021.8.17</t>
  </si>
  <si>
    <t>2021.8.26</t>
  </si>
  <si>
    <t>再生2#阳床、3#阳床</t>
  </si>
  <si>
    <t>再生1#阳床+中和两次</t>
  </si>
  <si>
    <t>中和+再生1#阳床+再生2#阳床</t>
  </si>
  <si>
    <t>再生1#阳床+再生1#混床</t>
  </si>
  <si>
    <t>中和+补混床计量箱+再生2#阳床</t>
  </si>
  <si>
    <t>上月余：21.2t</t>
  </si>
  <si>
    <t>2021.9.5</t>
  </si>
  <si>
    <t>2021.9.12</t>
  </si>
  <si>
    <t>9月19日</t>
  </si>
  <si>
    <t>9月30日</t>
  </si>
  <si>
    <t>再生1#阳床+再生3#阳床+中和</t>
  </si>
  <si>
    <t>9：:0</t>
  </si>
  <si>
    <t>9月8日</t>
  </si>
  <si>
    <t>9月10日</t>
  </si>
  <si>
    <t>1#阳床+中和</t>
  </si>
  <si>
    <t>易东星</t>
  </si>
  <si>
    <t>9月11日</t>
  </si>
  <si>
    <t>9月12日</t>
  </si>
  <si>
    <t>9月13日</t>
  </si>
  <si>
    <t>9月14日</t>
  </si>
  <si>
    <t>9月15日</t>
  </si>
  <si>
    <t>9月16日</t>
  </si>
  <si>
    <t>9月17日</t>
  </si>
  <si>
    <t>9月18日</t>
  </si>
  <si>
    <t>9月20日</t>
  </si>
  <si>
    <t>9月21日</t>
  </si>
  <si>
    <t>9.25日</t>
  </si>
  <si>
    <t>补混床酸计量箱+再生2#阳床</t>
  </si>
  <si>
    <t>9月26</t>
  </si>
  <si>
    <t>上月余：27.6t</t>
  </si>
  <si>
    <t>10月5日</t>
  </si>
  <si>
    <t>10月10日</t>
  </si>
  <si>
    <t>桂P02117</t>
  </si>
  <si>
    <t>19:45分</t>
  </si>
  <si>
    <t>上月余：23.56t</t>
  </si>
  <si>
    <t>上月余：14.23t</t>
  </si>
  <si>
    <t>隆达丰</t>
  </si>
  <si>
    <t>桂B19237</t>
  </si>
  <si>
    <t>补混床酸计量箱+中和</t>
  </si>
  <si>
    <t>赵政</t>
  </si>
  <si>
    <t>中和+再生1#混床</t>
  </si>
  <si>
    <t>再生2#3#阳床+中和</t>
  </si>
  <si>
    <t>中和+再生1#混床+中和</t>
  </si>
  <si>
    <t>蔡永鹏</t>
    <phoneticPr fontId="18" type="noConversion"/>
  </si>
  <si>
    <t>再生3#阳床+中和</t>
    <phoneticPr fontId="18" type="noConversion"/>
  </si>
  <si>
    <t>再生3#阳床</t>
    <phoneticPr fontId="18" type="noConversion"/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</si>
</sst>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0.00;[Red]0.00"/>
    <numFmt numFmtId="178" formatCode="0.00_ "/>
  </numFmts>
  <fonts count="19">
    <font>
      <sz val="11"/>
      <color theme="1"/>
      <name val="宋体"/>
      <charset val="134"/>
      <scheme val="minor"/>
    </font>
    <font>
      <b/>
      <u/>
      <sz val="22"/>
      <name val="宋体"/>
      <charset val="134"/>
    </font>
    <font>
      <b/>
      <sz val="14"/>
      <name val="宋体"/>
      <charset val="134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sz val="16"/>
      <color rgb="FFFF0000"/>
      <name val="宋体"/>
      <charset val="134"/>
      <scheme val="minor"/>
    </font>
    <font>
      <sz val="14"/>
      <name val="宋体"/>
      <charset val="134"/>
    </font>
    <font>
      <sz val="14"/>
      <color rgb="FFFF0000"/>
      <name val="宋体"/>
      <charset val="134"/>
      <scheme val="minor"/>
    </font>
    <font>
      <sz val="1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4"/>
      <color indexed="8"/>
      <name val="宋体"/>
      <charset val="134"/>
    </font>
    <font>
      <sz val="14"/>
      <color rgb="FFFF0000"/>
      <name val="宋体"/>
      <charset val="134"/>
    </font>
    <font>
      <b/>
      <sz val="2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7" fillId="2" borderId="4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20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vertical="center"/>
    </xf>
    <xf numFmtId="176" fontId="5" fillId="0" borderId="5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0" fontId="0" fillId="0" borderId="0" xfId="0" applyAlignment="1"/>
    <xf numFmtId="0" fontId="2" fillId="0" borderId="0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178" fontId="5" fillId="0" borderId="5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0" borderId="5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9" fillId="0" borderId="5" xfId="0" applyNumberFormat="1" applyFont="1" applyBorder="1" applyAlignment="1">
      <alignment horizontal="center" vertical="center" wrapText="1"/>
    </xf>
    <xf numFmtId="2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20" fontId="5" fillId="0" borderId="5" xfId="0" applyNumberFormat="1" applyFont="1" applyBorder="1">
      <alignment vertical="center"/>
    </xf>
    <xf numFmtId="0" fontId="9" fillId="0" borderId="5" xfId="0" applyNumberFormat="1" applyFont="1" applyBorder="1" applyAlignment="1">
      <alignment horizontal="center" vertical="center" wrapText="1"/>
    </xf>
    <xf numFmtId="20" fontId="9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2" fillId="0" borderId="4" xfId="0" applyNumberFormat="1" applyFont="1" applyFill="1" applyBorder="1" applyAlignment="1">
      <alignment horizontal="center" vertical="center" wrapText="1"/>
    </xf>
    <xf numFmtId="20" fontId="4" fillId="0" borderId="5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9" fontId="5" fillId="0" borderId="5" xfId="0" applyNumberFormat="1" applyFont="1" applyBorder="1">
      <alignment vertical="center"/>
    </xf>
    <xf numFmtId="10" fontId="5" fillId="0" borderId="5" xfId="0" applyNumberFormat="1" applyFont="1" applyBorder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20" fontId="9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0" fontId="3" fillId="0" borderId="5" xfId="0" applyNumberFormat="1" applyFont="1" applyBorder="1">
      <alignment vertical="center"/>
    </xf>
    <xf numFmtId="0" fontId="14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20" fontId="0" fillId="0" borderId="5" xfId="0" applyNumberForma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10" fontId="9" fillId="0" borderId="5" xfId="0" applyNumberFormat="1" applyFont="1" applyFill="1" applyBorder="1" applyAlignment="1">
      <alignment horizontal="center" vertical="center" wrapText="1"/>
    </xf>
    <xf numFmtId="20" fontId="15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/>
    <xf numFmtId="20" fontId="9" fillId="0" borderId="5" xfId="0" applyNumberFormat="1" applyFont="1" applyBorder="1" applyAlignment="1"/>
    <xf numFmtId="0" fontId="9" fillId="0" borderId="5" xfId="0" applyFont="1" applyFill="1" applyBorder="1" applyAlignment="1"/>
    <xf numFmtId="10" fontId="9" fillId="0" borderId="5" xfId="0" applyNumberFormat="1" applyFont="1" applyFill="1" applyBorder="1" applyAlignment="1"/>
    <xf numFmtId="9" fontId="9" fillId="0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/>
    <xf numFmtId="0" fontId="0" fillId="0" borderId="5" xfId="0" applyFill="1" applyBorder="1" applyAlignment="1"/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20" fontId="9" fillId="0" borderId="5" xfId="0" applyNumberFormat="1" applyFont="1" applyFill="1" applyBorder="1" applyAlignment="1">
      <alignment horizontal="center" vertical="center"/>
    </xf>
    <xf numFmtId="0" fontId="9" fillId="0" borderId="0" xfId="0" applyFont="1" applyFill="1" applyAlignment="1"/>
    <xf numFmtId="20" fontId="9" fillId="0" borderId="5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78" fontId="9" fillId="0" borderId="5" xfId="0" applyNumberFormat="1" applyFont="1" applyBorder="1" applyAlignment="1">
      <alignment horizontal="center"/>
    </xf>
    <xf numFmtId="0" fontId="9" fillId="0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0" fontId="9" fillId="0" borderId="0" xfId="0" applyFont="1" applyAlignment="1"/>
    <xf numFmtId="0" fontId="0" fillId="0" borderId="2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20" fontId="12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10" fontId="16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/>
    <xf numFmtId="178" fontId="9" fillId="0" borderId="5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8"/>
  <sheetViews>
    <sheetView workbookViewId="0">
      <selection activeCell="D4" sqref="D4:D7"/>
    </sheetView>
  </sheetViews>
  <sheetFormatPr defaultColWidth="9" defaultRowHeight="13.5"/>
  <cols>
    <col min="1" max="1" width="17.125" customWidth="1"/>
    <col min="2" max="3" width="9" customWidth="1"/>
    <col min="5" max="5" width="12.625" customWidth="1"/>
    <col min="6" max="7" width="9.25" customWidth="1"/>
    <col min="10" max="10" width="11.625" customWidth="1"/>
    <col min="12" max="12" width="16.875" customWidth="1"/>
    <col min="13" max="13" width="13.125" customWidth="1"/>
    <col min="15" max="15" width="11" customWidth="1"/>
    <col min="17" max="17" width="31.5" customWidth="1"/>
  </cols>
  <sheetData>
    <row r="1" spans="1:19" ht="27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 ht="18.75">
      <c r="A2" s="98" t="s">
        <v>1</v>
      </c>
      <c r="B2" s="99"/>
      <c r="C2" s="99"/>
      <c r="D2" s="99"/>
      <c r="E2" s="99"/>
      <c r="F2" s="99"/>
      <c r="G2" s="99"/>
      <c r="H2" s="99"/>
      <c r="I2" s="100"/>
      <c r="J2" s="98" t="s">
        <v>2</v>
      </c>
      <c r="K2" s="99"/>
      <c r="L2" s="99"/>
      <c r="M2" s="99"/>
      <c r="N2" s="99"/>
      <c r="O2" s="99"/>
      <c r="P2" s="99"/>
      <c r="Q2" s="100"/>
      <c r="R2" s="101" t="s">
        <v>3</v>
      </c>
      <c r="S2" s="15"/>
    </row>
    <row r="3" spans="1:19" ht="75">
      <c r="A3" s="56" t="s">
        <v>4</v>
      </c>
      <c r="B3" s="56" t="s">
        <v>5</v>
      </c>
      <c r="C3" s="56" t="s">
        <v>6</v>
      </c>
      <c r="D3" s="56" t="s">
        <v>7</v>
      </c>
      <c r="E3" s="57" t="s">
        <v>8</v>
      </c>
      <c r="F3" s="56" t="s">
        <v>9</v>
      </c>
      <c r="G3" s="57" t="s">
        <v>10</v>
      </c>
      <c r="H3" s="57" t="s">
        <v>11</v>
      </c>
      <c r="I3" s="57" t="s">
        <v>12</v>
      </c>
      <c r="J3" s="73" t="s">
        <v>13</v>
      </c>
      <c r="K3" s="9" t="s">
        <v>14</v>
      </c>
      <c r="L3" s="57" t="s">
        <v>15</v>
      </c>
      <c r="M3" s="57" t="s">
        <v>5</v>
      </c>
      <c r="N3" s="57" t="s">
        <v>6</v>
      </c>
      <c r="O3" s="57" t="s">
        <v>16</v>
      </c>
      <c r="P3" s="57" t="s">
        <v>17</v>
      </c>
      <c r="Q3" s="56" t="s">
        <v>18</v>
      </c>
      <c r="R3" s="102"/>
      <c r="S3" s="16" t="s">
        <v>19</v>
      </c>
    </row>
    <row r="4" spans="1:19" ht="37.5">
      <c r="A4" s="89" t="s">
        <v>20</v>
      </c>
      <c r="B4" s="90">
        <v>0.82291666666666696</v>
      </c>
      <c r="C4" s="89" t="s">
        <v>21</v>
      </c>
      <c r="D4" s="89"/>
      <c r="E4" s="91"/>
      <c r="F4" s="91">
        <v>19.3</v>
      </c>
      <c r="G4" s="92"/>
      <c r="H4" s="91">
        <v>2900</v>
      </c>
      <c r="I4" s="91" t="s">
        <v>22</v>
      </c>
      <c r="J4" s="93" t="s">
        <v>23</v>
      </c>
      <c r="K4" s="37"/>
      <c r="L4" s="26">
        <v>1.1000000000000001</v>
      </c>
      <c r="M4" s="25">
        <v>0.29027777777777802</v>
      </c>
      <c r="N4" s="74" t="s">
        <v>24</v>
      </c>
      <c r="O4" s="26">
        <v>100</v>
      </c>
      <c r="P4" s="60" t="s">
        <v>25</v>
      </c>
      <c r="Q4" s="26" t="s">
        <v>26</v>
      </c>
      <c r="R4" s="26">
        <v>2600</v>
      </c>
      <c r="S4" s="15"/>
    </row>
    <row r="5" spans="1:19" ht="37.5">
      <c r="A5" s="58" t="s">
        <v>27</v>
      </c>
      <c r="B5" s="59">
        <v>0.82291666666666696</v>
      </c>
      <c r="C5" s="58" t="s">
        <v>21</v>
      </c>
      <c r="D5" s="58" t="s">
        <v>28</v>
      </c>
      <c r="E5" s="60" t="s">
        <v>29</v>
      </c>
      <c r="F5" s="60">
        <v>22.95</v>
      </c>
      <c r="G5" s="61">
        <v>0.29759999999999998</v>
      </c>
      <c r="H5" s="60">
        <v>2250</v>
      </c>
      <c r="I5" s="60" t="s">
        <v>30</v>
      </c>
      <c r="J5" s="70">
        <v>4419130468</v>
      </c>
      <c r="K5" s="87" t="s">
        <v>31</v>
      </c>
      <c r="L5" s="26">
        <v>1.1000000000000001</v>
      </c>
      <c r="M5" s="25">
        <v>0.69652777777777797</v>
      </c>
      <c r="N5" s="74" t="s">
        <v>24</v>
      </c>
      <c r="O5" s="26">
        <v>140</v>
      </c>
      <c r="P5" s="26" t="s">
        <v>32</v>
      </c>
      <c r="Q5" s="26" t="s">
        <v>33</v>
      </c>
      <c r="R5" s="26">
        <v>2460</v>
      </c>
      <c r="S5" s="15"/>
    </row>
    <row r="6" spans="1:19" ht="37.5">
      <c r="A6" s="58" t="s">
        <v>34</v>
      </c>
      <c r="B6" s="59">
        <v>0.70138888888888895</v>
      </c>
      <c r="C6" s="58" t="s">
        <v>21</v>
      </c>
      <c r="D6" s="58" t="s">
        <v>35</v>
      </c>
      <c r="E6" s="60" t="s">
        <v>36</v>
      </c>
      <c r="F6" s="60">
        <v>26.45</v>
      </c>
      <c r="G6" s="61">
        <v>0.32119999999999999</v>
      </c>
      <c r="H6" s="60">
        <v>2700</v>
      </c>
      <c r="I6" s="60" t="s">
        <v>37</v>
      </c>
      <c r="J6" s="70">
        <v>3292980782</v>
      </c>
      <c r="K6" s="87" t="s">
        <v>31</v>
      </c>
      <c r="L6" s="26">
        <v>1.2</v>
      </c>
      <c r="M6" s="25">
        <v>0.86250000000000004</v>
      </c>
      <c r="N6" s="74" t="s">
        <v>24</v>
      </c>
      <c r="O6" s="26">
        <v>110</v>
      </c>
      <c r="P6" s="26" t="s">
        <v>32</v>
      </c>
      <c r="Q6" s="26" t="s">
        <v>26</v>
      </c>
      <c r="R6" s="26">
        <v>2350</v>
      </c>
      <c r="S6" s="15"/>
    </row>
    <row r="7" spans="1:19" ht="37.5">
      <c r="A7" s="58" t="s">
        <v>38</v>
      </c>
      <c r="B7" s="62">
        <v>0.41875000000000001</v>
      </c>
      <c r="C7" s="58" t="s">
        <v>21</v>
      </c>
      <c r="D7" s="58" t="s">
        <v>28</v>
      </c>
      <c r="E7" s="60" t="s">
        <v>39</v>
      </c>
      <c r="F7" s="60">
        <v>28.45</v>
      </c>
      <c r="G7" s="61">
        <v>0.30840000000000001</v>
      </c>
      <c r="H7" s="60">
        <v>2650</v>
      </c>
      <c r="I7" s="60" t="s">
        <v>40</v>
      </c>
      <c r="J7" s="70">
        <v>4862249835</v>
      </c>
      <c r="K7" s="87" t="s">
        <v>31</v>
      </c>
      <c r="L7" s="26">
        <v>1.3</v>
      </c>
      <c r="M7" s="25">
        <v>0.95555555555555605</v>
      </c>
      <c r="N7" s="74" t="s">
        <v>24</v>
      </c>
      <c r="O7" s="26">
        <v>100</v>
      </c>
      <c r="P7" s="26" t="s">
        <v>41</v>
      </c>
      <c r="Q7" s="26" t="s">
        <v>26</v>
      </c>
      <c r="R7" s="26">
        <v>2250</v>
      </c>
      <c r="S7" s="15"/>
    </row>
    <row r="8" spans="1:19" ht="20.25">
      <c r="A8" s="58"/>
      <c r="B8" s="62"/>
      <c r="C8" s="58"/>
      <c r="D8" s="58"/>
      <c r="E8" s="60"/>
      <c r="F8" s="60">
        <f>SUM(F4:F7)</f>
        <v>97.15</v>
      </c>
      <c r="G8" s="61"/>
      <c r="H8" s="60"/>
      <c r="I8" s="60"/>
      <c r="J8" s="70"/>
      <c r="K8" s="70"/>
      <c r="L8" s="26">
        <v>1.4</v>
      </c>
      <c r="M8" s="25">
        <v>0.265277777777778</v>
      </c>
      <c r="N8" s="74" t="s">
        <v>24</v>
      </c>
      <c r="O8" s="26">
        <v>150</v>
      </c>
      <c r="P8" s="26" t="s">
        <v>30</v>
      </c>
      <c r="Q8" s="26" t="s">
        <v>42</v>
      </c>
      <c r="R8" s="26">
        <v>2100</v>
      </c>
      <c r="S8" s="15"/>
    </row>
    <row r="9" spans="1:19" ht="20.25">
      <c r="A9" s="58"/>
      <c r="B9" s="59"/>
      <c r="C9" s="58"/>
      <c r="D9" s="58"/>
      <c r="E9" s="60"/>
      <c r="F9" s="60"/>
      <c r="G9" s="61"/>
      <c r="H9" s="60"/>
      <c r="I9" s="60"/>
      <c r="J9" s="70"/>
      <c r="K9" s="70"/>
      <c r="L9" s="26">
        <v>1.4</v>
      </c>
      <c r="M9" s="25">
        <v>0.60416666666666696</v>
      </c>
      <c r="N9" s="74" t="s">
        <v>24</v>
      </c>
      <c r="O9" s="26">
        <v>30</v>
      </c>
      <c r="P9" s="26" t="s">
        <v>43</v>
      </c>
      <c r="Q9" s="26" t="s">
        <v>44</v>
      </c>
      <c r="R9" s="26">
        <v>2070</v>
      </c>
      <c r="S9" s="15"/>
    </row>
    <row r="10" spans="1:19" ht="20.25">
      <c r="A10" s="63"/>
      <c r="B10" s="64"/>
      <c r="C10" s="58"/>
      <c r="D10" s="58"/>
      <c r="E10" s="60"/>
      <c r="F10" s="65"/>
      <c r="G10" s="66"/>
      <c r="H10" s="65"/>
      <c r="I10" s="65"/>
      <c r="J10" s="70"/>
      <c r="K10" s="70"/>
      <c r="L10" s="26">
        <v>1.4</v>
      </c>
      <c r="M10" s="25">
        <v>0.66666666666666696</v>
      </c>
      <c r="N10" s="74" t="s">
        <v>24</v>
      </c>
      <c r="O10" s="26">
        <v>110</v>
      </c>
      <c r="P10" s="26" t="s">
        <v>41</v>
      </c>
      <c r="Q10" s="26" t="s">
        <v>26</v>
      </c>
      <c r="R10" s="26">
        <v>1960</v>
      </c>
      <c r="S10" s="15"/>
    </row>
    <row r="11" spans="1:19" ht="20.25">
      <c r="A11" s="58"/>
      <c r="B11" s="49"/>
      <c r="C11" s="58"/>
      <c r="D11" s="58"/>
      <c r="E11" s="60"/>
      <c r="F11" s="60"/>
      <c r="G11" s="60"/>
      <c r="H11" s="60"/>
      <c r="I11" s="60"/>
      <c r="J11" s="63"/>
      <c r="K11" s="63"/>
      <c r="L11" s="26">
        <v>1.5</v>
      </c>
      <c r="M11" s="25">
        <v>9.30555555555556E-2</v>
      </c>
      <c r="N11" s="74" t="s">
        <v>24</v>
      </c>
      <c r="O11" s="26">
        <v>100</v>
      </c>
      <c r="P11" s="26" t="s">
        <v>32</v>
      </c>
      <c r="Q11" s="26" t="s">
        <v>33</v>
      </c>
      <c r="R11" s="26">
        <v>1860</v>
      </c>
      <c r="S11" s="15"/>
    </row>
    <row r="12" spans="1:19" ht="20.25">
      <c r="A12" s="58"/>
      <c r="B12" s="49"/>
      <c r="C12" s="58"/>
      <c r="D12" s="58"/>
      <c r="E12" s="60"/>
      <c r="F12" s="60"/>
      <c r="G12" s="60"/>
      <c r="H12" s="60"/>
      <c r="I12" s="60"/>
      <c r="J12" s="63"/>
      <c r="K12" s="63"/>
      <c r="L12" s="26">
        <v>1.5</v>
      </c>
      <c r="M12" s="25">
        <v>0.83958333333333302</v>
      </c>
      <c r="N12" s="74" t="s">
        <v>24</v>
      </c>
      <c r="O12" s="26">
        <v>80</v>
      </c>
      <c r="P12" s="26" t="s">
        <v>25</v>
      </c>
      <c r="Q12" s="26" t="s">
        <v>26</v>
      </c>
      <c r="R12" s="58">
        <v>1780</v>
      </c>
      <c r="S12" s="15"/>
    </row>
    <row r="13" spans="1:19" ht="20.25">
      <c r="A13" s="58"/>
      <c r="B13" s="49"/>
      <c r="C13" s="58"/>
      <c r="D13" s="58"/>
      <c r="E13" s="60"/>
      <c r="F13" s="60"/>
      <c r="G13" s="60"/>
      <c r="H13" s="60"/>
      <c r="I13" s="60"/>
      <c r="J13" s="63"/>
      <c r="K13" s="63"/>
      <c r="L13" s="26">
        <v>1.6</v>
      </c>
      <c r="M13" s="75">
        <v>0.180555555555556</v>
      </c>
      <c r="N13" s="74" t="s">
        <v>24</v>
      </c>
      <c r="O13" s="60">
        <v>110</v>
      </c>
      <c r="P13" s="60" t="s">
        <v>32</v>
      </c>
      <c r="Q13" s="58" t="s">
        <v>33</v>
      </c>
      <c r="R13" s="58">
        <v>1670</v>
      </c>
      <c r="S13" s="15"/>
    </row>
    <row r="14" spans="1:19" ht="20.25">
      <c r="A14" s="58"/>
      <c r="B14" s="49"/>
      <c r="C14" s="58"/>
      <c r="D14" s="58"/>
      <c r="E14" s="60"/>
      <c r="F14" s="60"/>
      <c r="G14" s="60"/>
      <c r="H14" s="60"/>
      <c r="I14" s="60"/>
      <c r="J14" s="63"/>
      <c r="K14" s="63"/>
      <c r="L14" s="26">
        <v>1.6</v>
      </c>
      <c r="M14" s="75">
        <v>0.59722222222222199</v>
      </c>
      <c r="N14" s="74" t="s">
        <v>24</v>
      </c>
      <c r="O14" s="60">
        <v>70</v>
      </c>
      <c r="P14" s="60" t="s">
        <v>43</v>
      </c>
      <c r="Q14" s="58" t="s">
        <v>44</v>
      </c>
      <c r="R14" s="58">
        <v>1600</v>
      </c>
      <c r="S14" s="15"/>
    </row>
    <row r="15" spans="1:19" ht="20.25">
      <c r="A15" s="58"/>
      <c r="B15" s="49"/>
      <c r="C15" s="58"/>
      <c r="D15" s="58"/>
      <c r="E15" s="60"/>
      <c r="F15" s="60"/>
      <c r="G15" s="67"/>
      <c r="H15" s="60"/>
      <c r="I15" s="60"/>
      <c r="J15" s="63"/>
      <c r="K15" s="63"/>
      <c r="L15" s="26">
        <v>1.6</v>
      </c>
      <c r="M15" s="25">
        <v>0.83333333333333304</v>
      </c>
      <c r="N15" s="74" t="s">
        <v>24</v>
      </c>
      <c r="O15" s="26">
        <v>40</v>
      </c>
      <c r="P15" s="26" t="s">
        <v>25</v>
      </c>
      <c r="Q15" s="26" t="s">
        <v>26</v>
      </c>
      <c r="R15" s="26">
        <v>1560</v>
      </c>
      <c r="S15" s="15"/>
    </row>
    <row r="16" spans="1:19" ht="20.25">
      <c r="A16" s="58"/>
      <c r="B16" s="49"/>
      <c r="C16" s="58"/>
      <c r="D16" s="58"/>
      <c r="E16" s="60"/>
      <c r="F16" s="60"/>
      <c r="G16" s="67"/>
      <c r="H16" s="60"/>
      <c r="I16" s="60"/>
      <c r="J16" s="63"/>
      <c r="K16" s="63"/>
      <c r="L16" s="60">
        <v>1.7</v>
      </c>
      <c r="M16" s="75">
        <v>0.62222222222222201</v>
      </c>
      <c r="N16" s="74" t="s">
        <v>24</v>
      </c>
      <c r="O16" s="60">
        <v>110</v>
      </c>
      <c r="P16" s="60" t="s">
        <v>43</v>
      </c>
      <c r="Q16" s="26" t="s">
        <v>33</v>
      </c>
      <c r="R16" s="58">
        <v>1450</v>
      </c>
      <c r="S16" s="15"/>
    </row>
    <row r="17" spans="1:19" ht="20.25">
      <c r="A17" s="58"/>
      <c r="B17" s="49"/>
      <c r="C17" s="58"/>
      <c r="D17" s="58"/>
      <c r="E17" s="60"/>
      <c r="F17" s="60"/>
      <c r="G17" s="67"/>
      <c r="H17" s="60"/>
      <c r="I17" s="60"/>
      <c r="J17" s="63"/>
      <c r="K17" s="63"/>
      <c r="L17" s="60">
        <v>1.7</v>
      </c>
      <c r="M17" s="75" t="s">
        <v>45</v>
      </c>
      <c r="N17" s="74" t="s">
        <v>24</v>
      </c>
      <c r="O17" s="60"/>
      <c r="P17" s="26" t="s">
        <v>22</v>
      </c>
      <c r="Q17" s="26" t="s">
        <v>46</v>
      </c>
      <c r="R17" s="58">
        <v>2900</v>
      </c>
      <c r="S17" s="15"/>
    </row>
    <row r="18" spans="1:19" ht="20.25">
      <c r="A18" s="58"/>
      <c r="B18" s="49"/>
      <c r="C18" s="58"/>
      <c r="D18" s="58"/>
      <c r="E18" s="60"/>
      <c r="F18" s="60"/>
      <c r="G18" s="60"/>
      <c r="H18" s="60"/>
      <c r="I18" s="60"/>
      <c r="J18" s="63"/>
      <c r="K18" s="63"/>
      <c r="L18" s="60">
        <v>1.7</v>
      </c>
      <c r="M18" s="75">
        <v>0.94791666666666696</v>
      </c>
      <c r="N18" s="74" t="s">
        <v>24</v>
      </c>
      <c r="O18" s="60">
        <v>120</v>
      </c>
      <c r="P18" s="26" t="s">
        <v>30</v>
      </c>
      <c r="Q18" s="26" t="s">
        <v>26</v>
      </c>
      <c r="R18" s="58">
        <v>2780</v>
      </c>
      <c r="S18" s="15"/>
    </row>
    <row r="19" spans="1:19" ht="20.25">
      <c r="A19" s="58"/>
      <c r="B19" s="49"/>
      <c r="C19" s="58"/>
      <c r="D19" s="58"/>
      <c r="E19" s="60"/>
      <c r="F19" s="60"/>
      <c r="G19" s="67"/>
      <c r="H19" s="60"/>
      <c r="I19" s="60"/>
      <c r="J19" s="63"/>
      <c r="K19" s="63"/>
      <c r="L19" s="26">
        <v>1.8</v>
      </c>
      <c r="M19" s="25">
        <v>0.4375</v>
      </c>
      <c r="N19" s="74" t="s">
        <v>24</v>
      </c>
      <c r="O19" s="26">
        <v>30</v>
      </c>
      <c r="P19" s="60" t="s">
        <v>32</v>
      </c>
      <c r="Q19" s="26" t="s">
        <v>44</v>
      </c>
      <c r="R19" s="26">
        <v>2750</v>
      </c>
      <c r="S19" s="15"/>
    </row>
    <row r="20" spans="1:19" ht="20.25">
      <c r="A20" s="58"/>
      <c r="B20" s="49"/>
      <c r="C20" s="58"/>
      <c r="D20" s="58"/>
      <c r="E20" s="60"/>
      <c r="F20" s="60"/>
      <c r="G20" s="60"/>
      <c r="H20" s="60"/>
      <c r="I20" s="60"/>
      <c r="J20" s="63"/>
      <c r="K20" s="63"/>
      <c r="L20" s="26">
        <v>1.8</v>
      </c>
      <c r="M20" s="75">
        <v>0.72361111111111098</v>
      </c>
      <c r="N20" s="74" t="s">
        <v>24</v>
      </c>
      <c r="O20" s="60">
        <v>150</v>
      </c>
      <c r="P20" s="26" t="s">
        <v>30</v>
      </c>
      <c r="Q20" s="26" t="s">
        <v>47</v>
      </c>
      <c r="R20" s="58">
        <v>2600</v>
      </c>
      <c r="S20" s="15"/>
    </row>
    <row r="21" spans="1:19" ht="20.25">
      <c r="A21" s="58"/>
      <c r="B21" s="49"/>
      <c r="C21" s="58"/>
      <c r="D21" s="58"/>
      <c r="E21" s="60"/>
      <c r="F21" s="60"/>
      <c r="G21" s="60"/>
      <c r="H21" s="60"/>
      <c r="I21" s="60"/>
      <c r="J21" s="63"/>
      <c r="K21" s="63"/>
      <c r="L21" s="60">
        <v>1.9</v>
      </c>
      <c r="M21" s="75">
        <v>0.27083333333333298</v>
      </c>
      <c r="N21" s="74" t="s">
        <v>24</v>
      </c>
      <c r="O21" s="60">
        <v>130</v>
      </c>
      <c r="P21" s="60" t="s">
        <v>48</v>
      </c>
      <c r="Q21" s="58" t="s">
        <v>49</v>
      </c>
      <c r="R21" s="58">
        <v>2470</v>
      </c>
      <c r="S21" s="15"/>
    </row>
    <row r="22" spans="1:19" ht="20.25">
      <c r="A22" s="58"/>
      <c r="B22" s="49"/>
      <c r="C22" s="58"/>
      <c r="D22" s="58"/>
      <c r="E22" s="60"/>
      <c r="F22" s="60"/>
      <c r="G22" s="60"/>
      <c r="H22" s="60"/>
      <c r="I22" s="76"/>
      <c r="J22" s="63"/>
      <c r="K22" s="63"/>
      <c r="L22" s="60">
        <v>1.9</v>
      </c>
      <c r="M22" s="75">
        <v>0.56736111111111098</v>
      </c>
      <c r="N22" s="74" t="s">
        <v>24</v>
      </c>
      <c r="O22" s="60">
        <v>150</v>
      </c>
      <c r="P22" s="60" t="s">
        <v>37</v>
      </c>
      <c r="Q22" s="58" t="s">
        <v>50</v>
      </c>
      <c r="R22" s="58">
        <v>2320</v>
      </c>
      <c r="S22" s="15"/>
    </row>
    <row r="23" spans="1:19" ht="20.25">
      <c r="A23" s="58"/>
      <c r="B23" s="49"/>
      <c r="C23" s="58"/>
      <c r="D23" s="58"/>
      <c r="E23" s="60"/>
      <c r="F23" s="60"/>
      <c r="G23" s="60"/>
      <c r="H23" s="60"/>
      <c r="I23" s="60"/>
      <c r="J23" s="63"/>
      <c r="K23" s="63"/>
      <c r="L23" s="60">
        <v>1.9</v>
      </c>
      <c r="M23" s="25">
        <v>0.86527777777777803</v>
      </c>
      <c r="N23" s="74" t="s">
        <v>24</v>
      </c>
      <c r="O23" s="26">
        <v>110</v>
      </c>
      <c r="P23" s="60" t="s">
        <v>51</v>
      </c>
      <c r="Q23" s="26" t="s">
        <v>44</v>
      </c>
      <c r="R23" s="26">
        <v>2210</v>
      </c>
      <c r="S23" s="15"/>
    </row>
    <row r="24" spans="1:19" ht="20.25">
      <c r="A24" s="58"/>
      <c r="B24" s="49"/>
      <c r="C24" s="58"/>
      <c r="D24" s="58"/>
      <c r="E24" s="60"/>
      <c r="F24" s="60"/>
      <c r="G24" s="60"/>
      <c r="H24" s="60"/>
      <c r="I24" s="60"/>
      <c r="J24" s="63"/>
      <c r="K24" s="63"/>
      <c r="L24" s="94">
        <v>1.1000000000000001</v>
      </c>
      <c r="M24" s="25">
        <v>0.55694444444444402</v>
      </c>
      <c r="N24" s="74" t="s">
        <v>24</v>
      </c>
      <c r="O24" s="26">
        <f>2210-2080</f>
        <v>130</v>
      </c>
      <c r="P24" s="26" t="s">
        <v>52</v>
      </c>
      <c r="Q24" s="26" t="s">
        <v>53</v>
      </c>
      <c r="R24" s="26">
        <v>2080</v>
      </c>
      <c r="S24" s="15"/>
    </row>
    <row r="25" spans="1:19" ht="20.25">
      <c r="A25" s="58"/>
      <c r="B25" s="49"/>
      <c r="C25" s="58"/>
      <c r="D25" s="58"/>
      <c r="E25" s="60"/>
      <c r="F25" s="60"/>
      <c r="G25" s="60"/>
      <c r="H25" s="60"/>
      <c r="I25" s="60"/>
      <c r="J25" s="63"/>
      <c r="K25" s="63"/>
      <c r="L25" s="26">
        <v>1.1100000000000001</v>
      </c>
      <c r="M25" s="25">
        <v>0.62847222222222199</v>
      </c>
      <c r="N25" s="74" t="s">
        <v>24</v>
      </c>
      <c r="O25" s="26">
        <v>50</v>
      </c>
      <c r="P25" s="60" t="s">
        <v>43</v>
      </c>
      <c r="Q25" s="26" t="s">
        <v>44</v>
      </c>
      <c r="R25" s="58">
        <v>2030</v>
      </c>
      <c r="S25" s="15"/>
    </row>
    <row r="26" spans="1:19" ht="20.25">
      <c r="A26" s="58"/>
      <c r="B26" s="49"/>
      <c r="C26" s="58"/>
      <c r="D26" s="58"/>
      <c r="E26" s="60"/>
      <c r="F26" s="60"/>
      <c r="G26" s="67"/>
      <c r="H26" s="60"/>
      <c r="I26" s="60"/>
      <c r="J26" s="63"/>
      <c r="K26" s="63"/>
      <c r="L26" s="26">
        <v>1.1100000000000001</v>
      </c>
      <c r="M26" s="75">
        <v>0.67500000000000004</v>
      </c>
      <c r="N26" s="74" t="s">
        <v>24</v>
      </c>
      <c r="O26" s="60">
        <v>70</v>
      </c>
      <c r="P26" s="26" t="s">
        <v>41</v>
      </c>
      <c r="Q26" s="26" t="s">
        <v>33</v>
      </c>
      <c r="R26" s="58">
        <v>1960</v>
      </c>
      <c r="S26" s="15"/>
    </row>
    <row r="27" spans="1:19" ht="20.25">
      <c r="A27" s="58"/>
      <c r="B27" s="49"/>
      <c r="C27" s="58"/>
      <c r="D27" s="58"/>
      <c r="E27" s="60"/>
      <c r="F27" s="60"/>
      <c r="G27" s="67"/>
      <c r="H27" s="60"/>
      <c r="I27" s="60"/>
      <c r="J27" s="63"/>
      <c r="K27" s="63"/>
      <c r="L27" s="60">
        <v>1.1200000000000001</v>
      </c>
      <c r="M27" s="75">
        <v>0.17361111111111099</v>
      </c>
      <c r="N27" s="74" t="s">
        <v>24</v>
      </c>
      <c r="O27" s="60">
        <v>160</v>
      </c>
      <c r="P27" s="26" t="s">
        <v>30</v>
      </c>
      <c r="Q27" s="26" t="s">
        <v>54</v>
      </c>
      <c r="R27" s="58">
        <v>1800</v>
      </c>
      <c r="S27" s="15"/>
    </row>
    <row r="28" spans="1:19" ht="20.25">
      <c r="A28" s="58"/>
      <c r="B28" s="49"/>
      <c r="C28" s="58"/>
      <c r="D28" s="58"/>
      <c r="E28" s="60"/>
      <c r="F28" s="60"/>
      <c r="G28" s="67"/>
      <c r="H28" s="60"/>
      <c r="I28" s="60"/>
      <c r="J28" s="63"/>
      <c r="K28" s="63"/>
      <c r="L28" s="60">
        <v>1.1200000000000001</v>
      </c>
      <c r="M28" s="25">
        <v>0.87152777777777801</v>
      </c>
      <c r="N28" s="74" t="s">
        <v>24</v>
      </c>
      <c r="O28" s="26">
        <v>100</v>
      </c>
      <c r="P28" s="26" t="s">
        <v>41</v>
      </c>
      <c r="Q28" s="26" t="s">
        <v>54</v>
      </c>
      <c r="R28" s="26">
        <v>1700</v>
      </c>
      <c r="S28" s="15"/>
    </row>
    <row r="29" spans="1:19" ht="20.25">
      <c r="A29" s="58"/>
      <c r="B29" s="49"/>
      <c r="C29" s="58"/>
      <c r="D29" s="58"/>
      <c r="E29" s="60"/>
      <c r="F29" s="60"/>
      <c r="G29" s="60"/>
      <c r="H29" s="60"/>
      <c r="I29" s="60"/>
      <c r="J29" s="63"/>
      <c r="K29" s="63"/>
      <c r="L29" s="60">
        <v>1.1299999999999999</v>
      </c>
      <c r="M29" s="75">
        <v>3.4027777777777803E-2</v>
      </c>
      <c r="N29" s="74" t="s">
        <v>24</v>
      </c>
      <c r="O29" s="60">
        <v>120</v>
      </c>
      <c r="P29" s="26" t="s">
        <v>55</v>
      </c>
      <c r="Q29" s="26" t="s">
        <v>42</v>
      </c>
      <c r="R29" s="58">
        <v>1580</v>
      </c>
      <c r="S29" s="15"/>
    </row>
    <row r="30" spans="1:19" ht="20.25">
      <c r="A30" s="58"/>
      <c r="B30" s="49"/>
      <c r="C30" s="58"/>
      <c r="D30" s="58"/>
      <c r="E30" s="60"/>
      <c r="F30" s="60"/>
      <c r="G30" s="67"/>
      <c r="H30" s="60"/>
      <c r="I30" s="60"/>
      <c r="J30" s="63"/>
      <c r="K30" s="63"/>
      <c r="L30" s="60">
        <v>1.1299999999999999</v>
      </c>
      <c r="M30" s="75">
        <v>0.71666666666666701</v>
      </c>
      <c r="N30" s="74" t="s">
        <v>24</v>
      </c>
      <c r="O30" s="60">
        <v>100</v>
      </c>
      <c r="P30" s="26" t="s">
        <v>25</v>
      </c>
      <c r="Q30" s="26" t="s">
        <v>26</v>
      </c>
      <c r="R30" s="58">
        <v>1480</v>
      </c>
      <c r="S30" s="15"/>
    </row>
    <row r="31" spans="1:19" ht="20.25">
      <c r="A31" s="58"/>
      <c r="B31" s="49"/>
      <c r="C31" s="58"/>
      <c r="D31" s="58"/>
      <c r="E31" s="60"/>
      <c r="F31" s="60"/>
      <c r="G31" s="67"/>
      <c r="H31" s="60"/>
      <c r="I31" s="60"/>
      <c r="J31" s="63"/>
      <c r="K31" s="63"/>
      <c r="L31" s="26">
        <v>1.1399999999999999</v>
      </c>
      <c r="M31" s="25">
        <v>0.63888888888888895</v>
      </c>
      <c r="N31" s="74" t="s">
        <v>24</v>
      </c>
      <c r="O31" s="26">
        <v>70</v>
      </c>
      <c r="P31" s="60" t="s">
        <v>43</v>
      </c>
      <c r="Q31" s="26" t="s">
        <v>56</v>
      </c>
      <c r="R31" s="58">
        <v>1410</v>
      </c>
      <c r="S31" s="15"/>
    </row>
    <row r="32" spans="1:19" ht="20.25">
      <c r="A32" s="58"/>
      <c r="B32" s="49"/>
      <c r="C32" s="58"/>
      <c r="D32" s="58"/>
      <c r="E32" s="60"/>
      <c r="F32" s="60"/>
      <c r="G32" s="60"/>
      <c r="H32" s="60"/>
      <c r="I32" s="60"/>
      <c r="J32" s="63"/>
      <c r="K32" s="63"/>
      <c r="L32" s="26">
        <v>1.1399999999999999</v>
      </c>
      <c r="M32" s="75">
        <v>0.6875</v>
      </c>
      <c r="N32" s="74" t="s">
        <v>24</v>
      </c>
      <c r="O32" s="26">
        <v>100</v>
      </c>
      <c r="P32" s="26" t="s">
        <v>25</v>
      </c>
      <c r="Q32" s="58" t="s">
        <v>44</v>
      </c>
      <c r="R32" s="58">
        <v>1310</v>
      </c>
      <c r="S32" s="15"/>
    </row>
    <row r="33" spans="1:19" ht="22.5" customHeight="1">
      <c r="A33" s="58"/>
      <c r="B33" s="68"/>
      <c r="C33" s="58"/>
      <c r="D33" s="58"/>
      <c r="E33" s="60"/>
      <c r="F33" s="60"/>
      <c r="G33" s="67"/>
      <c r="H33" s="60"/>
      <c r="I33" s="60"/>
      <c r="J33" s="70"/>
      <c r="K33" s="70"/>
      <c r="L33" s="60">
        <v>1.1399999999999999</v>
      </c>
      <c r="M33" s="75">
        <v>0.78472222222222199</v>
      </c>
      <c r="N33" s="74" t="s">
        <v>24</v>
      </c>
      <c r="O33" s="60">
        <v>100</v>
      </c>
      <c r="P33" s="26" t="s">
        <v>25</v>
      </c>
      <c r="Q33" s="49" t="s">
        <v>33</v>
      </c>
      <c r="R33" s="58">
        <v>1210</v>
      </c>
      <c r="S33" s="15"/>
    </row>
    <row r="34" spans="1:19" ht="20.25">
      <c r="A34" s="58"/>
      <c r="B34" s="68"/>
      <c r="C34" s="58"/>
      <c r="D34" s="58"/>
      <c r="E34" s="60"/>
      <c r="F34" s="60"/>
      <c r="G34" s="67"/>
      <c r="H34" s="60"/>
      <c r="I34" s="60"/>
      <c r="J34" s="70"/>
      <c r="K34" s="70"/>
      <c r="L34" s="60">
        <v>1.1399999999999999</v>
      </c>
      <c r="M34" s="75">
        <v>0.89166666666666705</v>
      </c>
      <c r="N34" s="74" t="s">
        <v>24</v>
      </c>
      <c r="O34" s="60">
        <v>110</v>
      </c>
      <c r="P34" s="26" t="s">
        <v>25</v>
      </c>
      <c r="Q34" s="49" t="s">
        <v>57</v>
      </c>
      <c r="R34" s="58">
        <v>1000</v>
      </c>
      <c r="S34" s="15"/>
    </row>
    <row r="35" spans="1:19" ht="20.25">
      <c r="A35" s="58"/>
      <c r="B35" s="69"/>
      <c r="C35" s="58"/>
      <c r="D35" s="58"/>
      <c r="E35" s="60"/>
      <c r="F35" s="60"/>
      <c r="G35" s="67"/>
      <c r="H35" s="60"/>
      <c r="I35" s="60"/>
      <c r="J35" s="70"/>
      <c r="K35" s="70"/>
      <c r="L35" s="60">
        <v>1.1499999999999999</v>
      </c>
      <c r="M35" s="75">
        <v>7.6388888888888895E-2</v>
      </c>
      <c r="N35" s="74" t="s">
        <v>24</v>
      </c>
      <c r="O35" s="60">
        <v>200</v>
      </c>
      <c r="P35" s="26" t="s">
        <v>52</v>
      </c>
      <c r="Q35" s="26" t="s">
        <v>54</v>
      </c>
      <c r="R35" s="58">
        <v>800</v>
      </c>
      <c r="S35" s="15"/>
    </row>
    <row r="36" spans="1:19" ht="20.25">
      <c r="A36" s="58"/>
      <c r="B36" s="68"/>
      <c r="C36" s="58"/>
      <c r="D36" s="58"/>
      <c r="E36" s="60"/>
      <c r="F36" s="60"/>
      <c r="G36" s="60"/>
      <c r="H36" s="60"/>
      <c r="I36" s="60"/>
      <c r="J36" s="70"/>
      <c r="K36" s="70"/>
      <c r="L36" s="60">
        <v>1.1499999999999999</v>
      </c>
      <c r="M36" s="25">
        <v>0.43055555555555602</v>
      </c>
      <c r="N36" s="74" t="s">
        <v>24</v>
      </c>
      <c r="O36" s="26">
        <v>170</v>
      </c>
      <c r="P36" s="26" t="s">
        <v>43</v>
      </c>
      <c r="Q36" s="26" t="s">
        <v>58</v>
      </c>
      <c r="R36" s="82">
        <v>770</v>
      </c>
      <c r="S36" s="83"/>
    </row>
    <row r="37" spans="1:19" ht="20.25">
      <c r="A37" s="70"/>
      <c r="B37" s="70"/>
      <c r="C37" s="70"/>
      <c r="D37" s="70"/>
      <c r="E37" s="71"/>
      <c r="F37" s="71"/>
      <c r="G37" s="71"/>
      <c r="H37" s="71"/>
      <c r="I37" s="71"/>
      <c r="J37" s="70"/>
      <c r="K37" s="70"/>
      <c r="L37" s="26">
        <v>1.1499999999999999</v>
      </c>
      <c r="M37" s="77">
        <v>0.70902777777777803</v>
      </c>
      <c r="N37" s="74" t="s">
        <v>24</v>
      </c>
      <c r="O37" s="78">
        <v>120</v>
      </c>
      <c r="P37" s="26" t="s">
        <v>30</v>
      </c>
      <c r="Q37" s="49" t="s">
        <v>57</v>
      </c>
      <c r="R37" s="82">
        <v>650</v>
      </c>
      <c r="S37" s="15"/>
    </row>
    <row r="38" spans="1:19" ht="20.25">
      <c r="A38" s="70"/>
      <c r="B38" s="70"/>
      <c r="C38" s="70"/>
      <c r="D38" s="70"/>
      <c r="E38" s="71"/>
      <c r="F38" s="71"/>
      <c r="G38" s="71"/>
      <c r="H38" s="71"/>
      <c r="I38" s="71"/>
      <c r="J38" s="70"/>
      <c r="K38" s="70"/>
      <c r="L38" s="26">
        <v>1.1499999999999999</v>
      </c>
      <c r="M38" s="25">
        <v>0.81944444444444497</v>
      </c>
      <c r="N38" s="74" t="s">
        <v>24</v>
      </c>
      <c r="O38" s="26"/>
      <c r="P38" s="26" t="s">
        <v>30</v>
      </c>
      <c r="Q38" s="49" t="s">
        <v>46</v>
      </c>
      <c r="R38" s="26">
        <v>2250</v>
      </c>
      <c r="S38" s="15"/>
    </row>
    <row r="39" spans="1:19" ht="2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26">
        <v>1.1499999999999999</v>
      </c>
      <c r="M39" s="75">
        <v>0.84583333333333299</v>
      </c>
      <c r="N39" s="74" t="s">
        <v>24</v>
      </c>
      <c r="O39" s="60">
        <v>100</v>
      </c>
      <c r="P39" s="26" t="s">
        <v>30</v>
      </c>
      <c r="Q39" s="26" t="s">
        <v>26</v>
      </c>
      <c r="R39" s="58">
        <v>2150</v>
      </c>
      <c r="S39" s="15"/>
    </row>
    <row r="40" spans="1:19" ht="2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26">
        <v>1.1599999999999999</v>
      </c>
      <c r="M40" s="77">
        <v>0.59375</v>
      </c>
      <c r="N40" s="74" t="s">
        <v>24</v>
      </c>
      <c r="O40" s="78">
        <f>2150-1960</f>
        <v>190</v>
      </c>
      <c r="P40" s="78" t="s">
        <v>51</v>
      </c>
      <c r="Q40" s="49" t="s">
        <v>59</v>
      </c>
      <c r="R40" s="82">
        <v>1960</v>
      </c>
      <c r="S40" s="15"/>
    </row>
    <row r="41" spans="1:19" ht="2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26">
        <v>1.1599999999999999</v>
      </c>
      <c r="M41" s="77">
        <v>0.92361111111111105</v>
      </c>
      <c r="N41" s="74" t="s">
        <v>24</v>
      </c>
      <c r="O41" s="78">
        <v>160</v>
      </c>
      <c r="P41" s="78" t="s">
        <v>40</v>
      </c>
      <c r="Q41" s="49" t="s">
        <v>57</v>
      </c>
      <c r="R41" s="82">
        <v>1800</v>
      </c>
      <c r="S41" s="15"/>
    </row>
    <row r="42" spans="1:19" ht="2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26">
        <v>1.17</v>
      </c>
      <c r="M42" s="77">
        <v>0.101388888888889</v>
      </c>
      <c r="N42" s="74" t="s">
        <v>24</v>
      </c>
      <c r="O42" s="78">
        <v>120</v>
      </c>
      <c r="P42" s="78" t="s">
        <v>48</v>
      </c>
      <c r="Q42" s="49" t="s">
        <v>26</v>
      </c>
      <c r="R42" s="26">
        <v>1680</v>
      </c>
      <c r="S42" s="15"/>
    </row>
    <row r="43" spans="1:19" ht="2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26">
        <v>1.17</v>
      </c>
      <c r="M43" s="77">
        <v>0.52916666666666701</v>
      </c>
      <c r="N43" s="74" t="s">
        <v>24</v>
      </c>
      <c r="O43" s="78">
        <v>100</v>
      </c>
      <c r="P43" s="26" t="s">
        <v>41</v>
      </c>
      <c r="Q43" s="49" t="s">
        <v>33</v>
      </c>
      <c r="R43" s="26">
        <v>1580</v>
      </c>
      <c r="S43" s="15"/>
    </row>
    <row r="44" spans="1:19" ht="2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26">
        <v>1.18</v>
      </c>
      <c r="M44" s="25">
        <v>4.4444444444444398E-2</v>
      </c>
      <c r="N44" s="74" t="s">
        <v>24</v>
      </c>
      <c r="O44" s="26">
        <v>20</v>
      </c>
      <c r="P44" s="78" t="s">
        <v>48</v>
      </c>
      <c r="Q44" s="49" t="s">
        <v>44</v>
      </c>
      <c r="R44" s="26">
        <v>1560</v>
      </c>
      <c r="S44" s="15"/>
    </row>
    <row r="45" spans="1:19" ht="2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26">
        <v>1.18</v>
      </c>
      <c r="M45" s="25">
        <v>0.59722222222222199</v>
      </c>
      <c r="N45" s="74" t="s">
        <v>24</v>
      </c>
      <c r="O45" s="26">
        <v>200</v>
      </c>
      <c r="P45" s="26" t="s">
        <v>43</v>
      </c>
      <c r="Q45" s="26" t="s">
        <v>60</v>
      </c>
      <c r="R45" s="26">
        <f>700+660</f>
        <v>1360</v>
      </c>
      <c r="S45" s="15"/>
    </row>
    <row r="46" spans="1:19" ht="2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26">
        <v>1.19</v>
      </c>
      <c r="M46" s="77">
        <v>0.63888888888888895</v>
      </c>
      <c r="N46" s="74" t="s">
        <v>24</v>
      </c>
      <c r="O46" s="78">
        <f>1360-1190</f>
        <v>170</v>
      </c>
      <c r="P46" s="26" t="s">
        <v>43</v>
      </c>
      <c r="Q46" s="26" t="s">
        <v>61</v>
      </c>
      <c r="R46" s="82">
        <f>600+590</f>
        <v>1190</v>
      </c>
      <c r="S46" s="15"/>
    </row>
    <row r="47" spans="1:19" ht="2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26">
        <v>1.19</v>
      </c>
      <c r="M47" s="77">
        <v>0.85763888888888895</v>
      </c>
      <c r="N47" s="74" t="s">
        <v>24</v>
      </c>
      <c r="O47" s="26">
        <v>170</v>
      </c>
      <c r="P47" s="26" t="s">
        <v>41</v>
      </c>
      <c r="Q47" s="49" t="s">
        <v>54</v>
      </c>
      <c r="R47" s="82">
        <v>1020</v>
      </c>
      <c r="S47" s="15"/>
    </row>
    <row r="48" spans="1:19" ht="2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9">
        <v>1.2</v>
      </c>
      <c r="M48" s="25">
        <v>0.17569444444444399</v>
      </c>
      <c r="N48" s="74" t="s">
        <v>24</v>
      </c>
      <c r="O48" s="88">
        <v>170</v>
      </c>
      <c r="P48" s="26" t="s">
        <v>30</v>
      </c>
      <c r="Q48" s="26" t="s">
        <v>33</v>
      </c>
      <c r="R48" s="26">
        <v>850</v>
      </c>
      <c r="S48" s="15"/>
    </row>
    <row r="49" spans="1:20" ht="2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9">
        <v>1.2</v>
      </c>
      <c r="M49" s="25">
        <v>0.70138888888888895</v>
      </c>
      <c r="N49" s="74" t="s">
        <v>24</v>
      </c>
      <c r="O49" s="26"/>
      <c r="P49" s="60" t="s">
        <v>37</v>
      </c>
      <c r="Q49" s="49" t="s">
        <v>46</v>
      </c>
      <c r="R49" s="26">
        <v>2700</v>
      </c>
      <c r="S49" s="15"/>
    </row>
    <row r="50" spans="1:20" ht="2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9">
        <v>1.22</v>
      </c>
      <c r="M50" s="25">
        <v>0.194444444444444</v>
      </c>
      <c r="N50" s="74" t="s">
        <v>24</v>
      </c>
      <c r="O50" s="26">
        <v>140</v>
      </c>
      <c r="P50" s="26" t="s">
        <v>32</v>
      </c>
      <c r="Q50" s="26" t="s">
        <v>26</v>
      </c>
      <c r="R50" s="26">
        <v>2560</v>
      </c>
      <c r="S50" s="15"/>
    </row>
    <row r="51" spans="1:20" ht="20.25">
      <c r="A51" s="70"/>
      <c r="B51" s="70"/>
      <c r="C51" s="72"/>
      <c r="D51" s="72"/>
      <c r="E51" s="72"/>
      <c r="F51" s="72"/>
      <c r="G51" s="72"/>
      <c r="H51" s="72"/>
      <c r="I51" s="72"/>
      <c r="J51" s="72"/>
      <c r="K51" s="72"/>
      <c r="L51" s="26">
        <v>1.23</v>
      </c>
      <c r="M51" s="25">
        <v>2.4305555555555601E-2</v>
      </c>
      <c r="N51" s="74" t="s">
        <v>24</v>
      </c>
      <c r="O51" s="26">
        <v>100</v>
      </c>
      <c r="P51" s="26" t="s">
        <v>52</v>
      </c>
      <c r="Q51" s="26" t="s">
        <v>33</v>
      </c>
      <c r="R51" s="26">
        <v>2460</v>
      </c>
      <c r="S51" s="15"/>
    </row>
    <row r="52" spans="1:20" ht="20.25">
      <c r="A52" s="70"/>
      <c r="B52" s="70"/>
      <c r="C52" s="72"/>
      <c r="D52" s="72"/>
      <c r="E52" s="72"/>
      <c r="F52" s="72"/>
      <c r="G52" s="72"/>
      <c r="H52" s="72"/>
      <c r="I52" s="72"/>
      <c r="J52" s="72"/>
      <c r="K52" s="72"/>
      <c r="L52" s="26">
        <v>1.23</v>
      </c>
      <c r="M52" s="25">
        <v>0.62847222222222199</v>
      </c>
      <c r="N52" s="74" t="s">
        <v>24</v>
      </c>
      <c r="O52" s="26">
        <v>50</v>
      </c>
      <c r="P52" s="26" t="s">
        <v>51</v>
      </c>
      <c r="Q52" s="26" t="s">
        <v>44</v>
      </c>
      <c r="R52" s="26">
        <v>2410</v>
      </c>
      <c r="S52" s="15"/>
    </row>
    <row r="53" spans="1:20" ht="20.25">
      <c r="A53" s="70"/>
      <c r="B53" s="70"/>
      <c r="C53" s="72"/>
      <c r="D53" s="72"/>
      <c r="E53" s="72"/>
      <c r="F53" s="72"/>
      <c r="G53" s="72"/>
      <c r="H53" s="72"/>
      <c r="I53" s="72"/>
      <c r="J53" s="72"/>
      <c r="K53" s="72"/>
      <c r="L53" s="26">
        <v>1.23</v>
      </c>
      <c r="M53" s="25">
        <v>0.70694444444444404</v>
      </c>
      <c r="N53" s="74" t="s">
        <v>24</v>
      </c>
      <c r="O53" s="26">
        <v>160</v>
      </c>
      <c r="P53" s="78" t="s">
        <v>30</v>
      </c>
      <c r="Q53" s="49" t="s">
        <v>47</v>
      </c>
      <c r="R53" s="26">
        <v>2250</v>
      </c>
      <c r="S53" s="15"/>
    </row>
    <row r="54" spans="1:20" ht="20.25">
      <c r="A54" s="70"/>
      <c r="B54" s="70"/>
      <c r="C54" s="72"/>
      <c r="D54" s="72"/>
      <c r="E54" s="72"/>
      <c r="F54" s="72"/>
      <c r="G54" s="72"/>
      <c r="H54" s="72"/>
      <c r="I54" s="72"/>
      <c r="J54" s="72"/>
      <c r="K54" s="72"/>
      <c r="L54" s="26">
        <v>1.24</v>
      </c>
      <c r="M54" s="77">
        <v>1.38888888888889E-2</v>
      </c>
      <c r="N54" s="74" t="s">
        <v>24</v>
      </c>
      <c r="O54" s="78">
        <v>90</v>
      </c>
      <c r="P54" s="78" t="s">
        <v>52</v>
      </c>
      <c r="Q54" s="26" t="s">
        <v>57</v>
      </c>
      <c r="R54" s="82">
        <f>2250-90</f>
        <v>2160</v>
      </c>
      <c r="S54" s="15"/>
    </row>
    <row r="55" spans="1:20" ht="20.25">
      <c r="A55" s="70"/>
      <c r="B55" s="70"/>
      <c r="C55" s="72"/>
      <c r="D55" s="72"/>
      <c r="E55" s="72"/>
      <c r="F55" s="72"/>
      <c r="G55" s="72"/>
      <c r="H55" s="72"/>
      <c r="I55" s="72"/>
      <c r="J55" s="72"/>
      <c r="K55" s="72"/>
      <c r="L55" s="26">
        <v>1.24</v>
      </c>
      <c r="M55" s="25">
        <v>0.94444444444444497</v>
      </c>
      <c r="N55" s="74" t="s">
        <v>24</v>
      </c>
      <c r="O55" s="26">
        <v>160</v>
      </c>
      <c r="P55" s="60" t="s">
        <v>30</v>
      </c>
      <c r="Q55" s="26" t="s">
        <v>54</v>
      </c>
      <c r="R55" s="26">
        <v>2000</v>
      </c>
      <c r="S55" s="15"/>
    </row>
    <row r="56" spans="1:20" ht="20.25">
      <c r="A56" s="70"/>
      <c r="B56" s="70"/>
      <c r="C56" s="72"/>
      <c r="D56" s="72"/>
      <c r="E56" s="72"/>
      <c r="F56" s="72"/>
      <c r="G56" s="72"/>
      <c r="H56" s="72"/>
      <c r="I56" s="72"/>
      <c r="J56" s="72"/>
      <c r="K56" s="72"/>
      <c r="L56" s="26">
        <v>1.25</v>
      </c>
      <c r="M56" s="25">
        <v>0.29166666666666702</v>
      </c>
      <c r="N56" s="74" t="s">
        <v>24</v>
      </c>
      <c r="O56" s="26">
        <v>30</v>
      </c>
      <c r="P56" s="78" t="s">
        <v>48</v>
      </c>
      <c r="Q56" s="26" t="s">
        <v>62</v>
      </c>
      <c r="R56" s="26">
        <v>1970</v>
      </c>
      <c r="S56" s="15"/>
    </row>
    <row r="57" spans="1:20" ht="20.25">
      <c r="A57" s="70"/>
      <c r="B57" s="70"/>
      <c r="C57" s="72"/>
      <c r="D57" s="72"/>
      <c r="E57" s="72"/>
      <c r="F57" s="72"/>
      <c r="G57" s="72"/>
      <c r="H57" s="72"/>
      <c r="I57" s="72"/>
      <c r="J57" s="72"/>
      <c r="K57" s="72"/>
      <c r="L57" s="60">
        <v>1.25</v>
      </c>
      <c r="M57" s="25">
        <v>0.421527777777778</v>
      </c>
      <c r="N57" s="74" t="s">
        <v>24</v>
      </c>
      <c r="O57" s="26">
        <f>1970-1830</f>
        <v>140</v>
      </c>
      <c r="P57" s="78" t="s">
        <v>52</v>
      </c>
      <c r="Q57" s="49" t="s">
        <v>26</v>
      </c>
      <c r="R57" s="26">
        <v>1830</v>
      </c>
      <c r="S57" s="95"/>
      <c r="T57" s="96"/>
    </row>
    <row r="58" spans="1:20" ht="20.25">
      <c r="A58" s="70"/>
      <c r="B58" s="70"/>
      <c r="C58" s="72"/>
      <c r="D58" s="72"/>
      <c r="E58" s="72"/>
      <c r="F58" s="72"/>
      <c r="G58" s="72"/>
      <c r="H58" s="72"/>
      <c r="I58" s="72"/>
      <c r="J58" s="72"/>
      <c r="K58" s="72"/>
      <c r="L58" s="26">
        <v>1.25</v>
      </c>
      <c r="M58" s="25">
        <v>0.87361111111111101</v>
      </c>
      <c r="N58" s="74" t="s">
        <v>24</v>
      </c>
      <c r="O58" s="26">
        <f>1830-1690</f>
        <v>140</v>
      </c>
      <c r="P58" s="26" t="s">
        <v>51</v>
      </c>
      <c r="Q58" s="49" t="s">
        <v>33</v>
      </c>
      <c r="R58" s="26">
        <f>830+860</f>
        <v>1690</v>
      </c>
      <c r="S58" s="15"/>
    </row>
    <row r="59" spans="1:20" ht="20.25">
      <c r="A59" s="70"/>
      <c r="B59" s="70"/>
      <c r="C59" s="72"/>
      <c r="D59" s="72"/>
      <c r="E59" s="72"/>
      <c r="F59" s="72"/>
      <c r="G59" s="72"/>
      <c r="H59" s="72"/>
      <c r="I59" s="72"/>
      <c r="J59" s="72"/>
      <c r="K59" s="72"/>
      <c r="L59" s="26">
        <v>1.26</v>
      </c>
      <c r="M59" s="25">
        <v>0.71875</v>
      </c>
      <c r="N59" s="74" t="s">
        <v>24</v>
      </c>
      <c r="O59" s="26">
        <f>1690-1550</f>
        <v>140</v>
      </c>
      <c r="P59" s="26" t="s">
        <v>51</v>
      </c>
      <c r="Q59" s="49" t="s">
        <v>57</v>
      </c>
      <c r="R59" s="26">
        <v>1550</v>
      </c>
      <c r="S59" s="15"/>
    </row>
    <row r="60" spans="1:20" ht="20.25">
      <c r="A60" s="70"/>
      <c r="B60" s="70"/>
      <c r="C60" s="72"/>
      <c r="D60" s="72"/>
      <c r="E60" s="72"/>
      <c r="F60" s="72"/>
      <c r="G60" s="72"/>
      <c r="H60" s="72"/>
      <c r="I60" s="72"/>
      <c r="J60" s="72"/>
      <c r="K60" s="72"/>
      <c r="L60" s="26">
        <v>1.27</v>
      </c>
      <c r="M60" s="25">
        <v>0.96111111111111103</v>
      </c>
      <c r="N60" s="74" t="s">
        <v>24</v>
      </c>
      <c r="O60" s="26">
        <v>200</v>
      </c>
      <c r="P60" s="26" t="s">
        <v>41</v>
      </c>
      <c r="Q60" s="49" t="s">
        <v>63</v>
      </c>
      <c r="R60" s="26">
        <v>1350</v>
      </c>
      <c r="S60" s="15"/>
    </row>
    <row r="61" spans="1:20" ht="20.25">
      <c r="A61" s="70"/>
      <c r="B61" s="70"/>
      <c r="C61" s="72"/>
      <c r="D61" s="72"/>
      <c r="E61" s="72"/>
      <c r="F61" s="72"/>
      <c r="G61" s="72"/>
      <c r="H61" s="72"/>
      <c r="I61" s="72"/>
      <c r="J61" s="72"/>
      <c r="K61" s="72"/>
      <c r="L61" s="26">
        <v>1.28</v>
      </c>
      <c r="M61" s="75">
        <v>0.53819444444444398</v>
      </c>
      <c r="N61" s="74" t="s">
        <v>24</v>
      </c>
      <c r="O61" s="60">
        <v>100</v>
      </c>
      <c r="P61" s="60" t="s">
        <v>48</v>
      </c>
      <c r="Q61" s="49" t="s">
        <v>62</v>
      </c>
      <c r="R61" s="58">
        <v>1250</v>
      </c>
      <c r="S61" s="15"/>
    </row>
    <row r="62" spans="1:20" ht="20.25">
      <c r="A62" s="70"/>
      <c r="B62" s="70"/>
      <c r="C62" s="72"/>
      <c r="D62" s="72"/>
      <c r="E62" s="72"/>
      <c r="F62" s="72"/>
      <c r="G62" s="72"/>
      <c r="H62" s="72"/>
      <c r="I62" s="72"/>
      <c r="J62" s="72"/>
      <c r="K62" s="72"/>
      <c r="L62" s="60">
        <v>1.29</v>
      </c>
      <c r="M62" s="25">
        <v>6.1111111111111102E-2</v>
      </c>
      <c r="N62" s="74" t="s">
        <v>24</v>
      </c>
      <c r="O62" s="26">
        <v>250</v>
      </c>
      <c r="P62" s="26" t="s">
        <v>51</v>
      </c>
      <c r="Q62" s="49" t="s">
        <v>63</v>
      </c>
      <c r="R62" s="58">
        <v>1000</v>
      </c>
      <c r="S62" s="15"/>
    </row>
    <row r="63" spans="1:20" ht="20.25">
      <c r="A63" s="70"/>
      <c r="B63" s="70"/>
      <c r="C63" s="72"/>
      <c r="D63" s="72"/>
      <c r="E63" s="72"/>
      <c r="F63" s="72"/>
      <c r="G63" s="72"/>
      <c r="H63" s="72"/>
      <c r="I63" s="72"/>
      <c r="J63" s="72"/>
      <c r="K63" s="72"/>
      <c r="L63" s="60">
        <v>1.29</v>
      </c>
      <c r="M63" s="25">
        <v>0.93263888888888902</v>
      </c>
      <c r="N63" s="74" t="s">
        <v>24</v>
      </c>
      <c r="O63" s="26">
        <v>200</v>
      </c>
      <c r="P63" s="26" t="s">
        <v>48</v>
      </c>
      <c r="Q63" s="26" t="s">
        <v>64</v>
      </c>
      <c r="R63" s="26">
        <v>800</v>
      </c>
      <c r="S63" s="15"/>
    </row>
    <row r="64" spans="1:20" ht="20.25">
      <c r="A64" s="70"/>
      <c r="B64" s="70"/>
      <c r="C64" s="72"/>
      <c r="D64" s="72"/>
      <c r="E64" s="72"/>
      <c r="F64" s="72"/>
      <c r="G64" s="72"/>
      <c r="H64" s="72"/>
      <c r="I64" s="72"/>
      <c r="J64" s="72"/>
      <c r="K64" s="72"/>
      <c r="L64" s="79">
        <v>1.3</v>
      </c>
      <c r="M64" s="25">
        <v>0.225694444444444</v>
      </c>
      <c r="N64" s="74" t="s">
        <v>24</v>
      </c>
      <c r="O64" s="26">
        <v>110</v>
      </c>
      <c r="P64" s="26" t="s">
        <v>55</v>
      </c>
      <c r="Q64" s="49" t="s">
        <v>33</v>
      </c>
      <c r="R64" s="26">
        <v>690</v>
      </c>
      <c r="S64" s="15"/>
    </row>
    <row r="65" spans="1:19" ht="20.25">
      <c r="A65" s="70"/>
      <c r="B65" s="70"/>
      <c r="C65" s="72"/>
      <c r="D65" s="72"/>
      <c r="E65" s="72"/>
      <c r="F65" s="72"/>
      <c r="G65" s="72"/>
      <c r="H65" s="72"/>
      <c r="I65" s="72"/>
      <c r="J65" s="72"/>
      <c r="K65" s="72"/>
      <c r="L65" s="79">
        <v>1.3</v>
      </c>
      <c r="M65" s="25">
        <v>0.41875000000000001</v>
      </c>
      <c r="N65" s="74" t="s">
        <v>24</v>
      </c>
      <c r="O65" s="26"/>
      <c r="P65" s="78" t="s">
        <v>40</v>
      </c>
      <c r="Q65" s="26" t="s">
        <v>46</v>
      </c>
      <c r="R65" s="26">
        <v>2650</v>
      </c>
      <c r="S65" s="15"/>
    </row>
    <row r="66" spans="1:19" ht="20.25">
      <c r="A66" s="70"/>
      <c r="B66" s="70"/>
      <c r="C66" s="72"/>
      <c r="D66" s="72"/>
      <c r="E66" s="72"/>
      <c r="F66" s="72"/>
      <c r="G66" s="72"/>
      <c r="H66" s="72"/>
      <c r="I66" s="72"/>
      <c r="J66" s="72"/>
      <c r="K66" s="72"/>
      <c r="L66" s="26">
        <v>1.31</v>
      </c>
      <c r="M66" s="25">
        <v>0.25347222222222199</v>
      </c>
      <c r="N66" s="74" t="s">
        <v>24</v>
      </c>
      <c r="O66" s="60">
        <f>2650-2570</f>
        <v>80</v>
      </c>
      <c r="P66" s="78" t="s">
        <v>52</v>
      </c>
      <c r="Q66" s="49" t="s">
        <v>65</v>
      </c>
      <c r="R66" s="26">
        <v>2570</v>
      </c>
      <c r="S66" s="15"/>
    </row>
    <row r="67" spans="1:19" ht="20.25">
      <c r="A67" s="70"/>
      <c r="B67" s="70"/>
      <c r="C67" s="72"/>
      <c r="D67" s="72"/>
      <c r="E67" s="72"/>
      <c r="F67" s="72"/>
      <c r="G67" s="72"/>
      <c r="H67" s="72"/>
      <c r="I67" s="72"/>
      <c r="J67" s="72"/>
      <c r="K67" s="72"/>
      <c r="L67" s="26">
        <v>1.31</v>
      </c>
      <c r="M67" s="25">
        <v>0.82916666666666705</v>
      </c>
      <c r="N67" s="74" t="s">
        <v>24</v>
      </c>
      <c r="O67" s="26">
        <v>220</v>
      </c>
      <c r="P67" s="78" t="s">
        <v>30</v>
      </c>
      <c r="Q67" s="49" t="s">
        <v>54</v>
      </c>
      <c r="R67" s="58">
        <v>2350</v>
      </c>
      <c r="S67" s="15"/>
    </row>
    <row r="68" spans="1:19" ht="20.25">
      <c r="A68" s="70"/>
      <c r="B68" s="70"/>
      <c r="C68" s="72"/>
      <c r="D68" s="72"/>
      <c r="E68" s="72"/>
      <c r="F68" s="72"/>
      <c r="G68" s="72"/>
      <c r="H68" s="72"/>
      <c r="I68" s="72"/>
      <c r="J68" s="72"/>
      <c r="K68" s="72"/>
      <c r="L68" s="26"/>
      <c r="M68" s="25"/>
      <c r="N68" s="74"/>
      <c r="O68" s="26"/>
      <c r="P68" s="26"/>
      <c r="Q68" s="26"/>
      <c r="R68" s="26"/>
      <c r="S68" s="15"/>
    </row>
    <row r="69" spans="1:19" ht="20.25">
      <c r="A69" s="70"/>
      <c r="B69" s="70"/>
      <c r="C69" s="72"/>
      <c r="D69" s="72"/>
      <c r="E69" s="72"/>
      <c r="F69" s="72"/>
      <c r="G69" s="72"/>
      <c r="H69" s="72"/>
      <c r="I69" s="72"/>
      <c r="J69" s="72"/>
      <c r="K69" s="72"/>
      <c r="L69" s="26"/>
      <c r="M69" s="25"/>
      <c r="N69" s="74"/>
      <c r="O69" s="26"/>
      <c r="P69" s="26"/>
      <c r="Q69" s="49"/>
      <c r="R69" s="26"/>
      <c r="S69" s="15"/>
    </row>
    <row r="70" spans="1:19" ht="20.25">
      <c r="A70" s="70"/>
      <c r="B70" s="70"/>
      <c r="C70" s="72"/>
      <c r="D70" s="72"/>
      <c r="E70" s="72"/>
      <c r="F70" s="72"/>
      <c r="G70" s="72"/>
      <c r="H70" s="72"/>
      <c r="I70" s="72"/>
      <c r="J70" s="72"/>
      <c r="K70" s="72"/>
      <c r="L70" s="26"/>
      <c r="M70" s="25"/>
      <c r="N70" s="74"/>
      <c r="O70" s="26"/>
      <c r="P70" s="26"/>
      <c r="Q70" s="49"/>
      <c r="R70" s="26"/>
      <c r="S70" s="15"/>
    </row>
    <row r="71" spans="1:19" ht="20.25">
      <c r="A71" s="70"/>
      <c r="B71" s="70"/>
      <c r="C71" s="72"/>
      <c r="D71" s="72"/>
      <c r="E71" s="72"/>
      <c r="F71" s="72"/>
      <c r="G71" s="72"/>
      <c r="H71" s="72"/>
      <c r="I71" s="72"/>
      <c r="J71" s="72"/>
      <c r="K71" s="72"/>
      <c r="L71" s="26"/>
      <c r="M71" s="25"/>
      <c r="N71" s="74"/>
      <c r="O71" s="26"/>
      <c r="P71" s="60"/>
      <c r="Q71" s="26"/>
      <c r="R71" s="26"/>
      <c r="S71" s="15"/>
    </row>
    <row r="72" spans="1:19" ht="20.25">
      <c r="A72" s="70"/>
      <c r="B72" s="70"/>
      <c r="C72" s="72"/>
      <c r="D72" s="72"/>
      <c r="E72" s="72"/>
      <c r="F72" s="72"/>
      <c r="G72" s="72"/>
      <c r="H72" s="72"/>
      <c r="I72" s="72"/>
      <c r="J72" s="72"/>
      <c r="K72" s="72"/>
      <c r="L72" s="26"/>
      <c r="M72" s="25"/>
      <c r="N72" s="74"/>
      <c r="O72" s="26"/>
      <c r="P72" s="60"/>
      <c r="Q72" s="26"/>
      <c r="R72" s="26"/>
      <c r="S72" s="15"/>
    </row>
    <row r="73" spans="1:19" ht="18.75">
      <c r="A73" s="70"/>
      <c r="B73" s="70"/>
      <c r="C73" s="72"/>
      <c r="D73" s="72"/>
      <c r="E73" s="72"/>
      <c r="F73" s="72"/>
      <c r="G73" s="72"/>
      <c r="H73" s="72"/>
      <c r="I73" s="72"/>
      <c r="J73" s="72"/>
      <c r="K73" s="72"/>
      <c r="L73" s="26"/>
      <c r="M73" s="25"/>
      <c r="N73" s="60"/>
      <c r="O73" s="26"/>
      <c r="P73" s="78"/>
      <c r="Q73" s="49"/>
      <c r="R73" s="26"/>
      <c r="S73" s="15"/>
    </row>
    <row r="74" spans="1:19" ht="18.75">
      <c r="A74" s="70"/>
      <c r="B74" s="70"/>
      <c r="C74" s="72"/>
      <c r="D74" s="72"/>
      <c r="E74" s="72"/>
      <c r="F74" s="72"/>
      <c r="G74" s="72"/>
      <c r="H74" s="72"/>
      <c r="I74" s="72"/>
      <c r="J74" s="72"/>
      <c r="K74" s="72"/>
      <c r="L74" s="26"/>
      <c r="M74" s="25"/>
      <c r="N74" s="60"/>
      <c r="O74" s="26"/>
      <c r="P74" s="60"/>
      <c r="Q74" s="26"/>
      <c r="R74" s="26"/>
      <c r="S74" s="15"/>
    </row>
    <row r="75" spans="1:19" ht="18.75">
      <c r="A75" s="70"/>
      <c r="B75" s="70"/>
      <c r="C75" s="72"/>
      <c r="D75" s="72"/>
      <c r="E75" s="72"/>
      <c r="F75" s="72"/>
      <c r="G75" s="72"/>
      <c r="H75" s="72"/>
      <c r="I75" s="72"/>
      <c r="J75" s="72"/>
      <c r="K75" s="72"/>
      <c r="L75" s="26"/>
      <c r="M75" s="75"/>
      <c r="N75" s="60"/>
      <c r="O75" s="60"/>
      <c r="P75" s="78"/>
      <c r="Q75" s="49"/>
      <c r="R75" s="58"/>
      <c r="S75" s="15"/>
    </row>
    <row r="76" spans="1:19" ht="18.75">
      <c r="A76" s="70"/>
      <c r="B76" s="70"/>
      <c r="C76" s="72"/>
      <c r="D76" s="72"/>
      <c r="E76" s="72"/>
      <c r="F76" s="72"/>
      <c r="G76" s="72"/>
      <c r="H76" s="72"/>
      <c r="I76" s="72"/>
      <c r="J76" s="72"/>
      <c r="K76" s="72"/>
      <c r="L76" s="26"/>
      <c r="M76" s="25"/>
      <c r="N76" s="60"/>
      <c r="O76" s="26"/>
      <c r="P76" s="60"/>
      <c r="Q76" s="26"/>
      <c r="R76" s="26"/>
      <c r="S76" s="15"/>
    </row>
    <row r="77" spans="1:19" ht="18.75">
      <c r="A77" s="70"/>
      <c r="B77" s="70"/>
      <c r="C77" s="72"/>
      <c r="D77" s="72"/>
      <c r="E77" s="72"/>
      <c r="F77" s="72"/>
      <c r="G77" s="72"/>
      <c r="H77" s="72"/>
      <c r="I77" s="72"/>
      <c r="J77" s="72"/>
      <c r="K77" s="72"/>
      <c r="L77" s="26"/>
      <c r="M77" s="25"/>
      <c r="N77" s="60"/>
      <c r="O77" s="26"/>
      <c r="P77" s="26"/>
      <c r="Q77" s="49"/>
      <c r="R77" s="26"/>
      <c r="S77" s="15"/>
    </row>
    <row r="78" spans="1:19" ht="18.75">
      <c r="A78" s="70"/>
      <c r="B78" s="70"/>
      <c r="C78" s="72"/>
      <c r="D78" s="72"/>
      <c r="E78" s="72"/>
      <c r="F78" s="72"/>
      <c r="G78" s="72"/>
      <c r="H78" s="72"/>
      <c r="I78" s="72"/>
      <c r="J78" s="72"/>
      <c r="K78" s="72"/>
      <c r="L78" s="26"/>
      <c r="M78" s="25"/>
      <c r="N78" s="60"/>
      <c r="O78" s="26"/>
      <c r="P78" s="26"/>
      <c r="Q78" s="26"/>
      <c r="R78" s="26"/>
      <c r="S78" s="15"/>
    </row>
    <row r="79" spans="1:19" ht="18.75">
      <c r="A79" s="70"/>
      <c r="B79" s="70"/>
      <c r="C79" s="72"/>
      <c r="D79" s="72"/>
      <c r="E79" s="72"/>
      <c r="F79" s="72"/>
      <c r="G79" s="72"/>
      <c r="H79" s="72"/>
      <c r="I79" s="72"/>
      <c r="J79" s="72"/>
      <c r="K79" s="72"/>
      <c r="L79" s="26"/>
      <c r="M79" s="25"/>
      <c r="N79" s="60"/>
      <c r="O79" s="26"/>
      <c r="P79" s="26"/>
      <c r="Q79" s="26"/>
      <c r="R79" s="26"/>
      <c r="S79" s="15"/>
    </row>
    <row r="80" spans="1:19" ht="18.75">
      <c r="A80" s="70"/>
      <c r="B80" s="70"/>
      <c r="C80" s="72"/>
      <c r="D80" s="72"/>
      <c r="E80" s="72"/>
      <c r="F80" s="72"/>
      <c r="G80" s="72"/>
      <c r="H80" s="72"/>
      <c r="I80" s="72"/>
      <c r="J80" s="72"/>
      <c r="K80" s="72"/>
      <c r="L80" s="26"/>
      <c r="M80" s="25"/>
      <c r="N80" s="26"/>
      <c r="O80" s="26"/>
      <c r="P80" s="26"/>
      <c r="Q80" s="26"/>
      <c r="R80" s="26"/>
      <c r="S80" s="15"/>
    </row>
    <row r="81" spans="1:19" ht="18.75">
      <c r="A81" s="70"/>
      <c r="B81" s="70"/>
      <c r="C81" s="72"/>
      <c r="D81" s="72"/>
      <c r="E81" s="72"/>
      <c r="F81" s="72"/>
      <c r="G81" s="72"/>
      <c r="H81" s="72"/>
      <c r="I81" s="72"/>
      <c r="J81" s="72"/>
      <c r="K81" s="72"/>
      <c r="L81" s="26"/>
      <c r="M81" s="25"/>
      <c r="N81" s="26"/>
      <c r="O81" s="26"/>
      <c r="P81" s="78"/>
      <c r="Q81" s="26"/>
      <c r="R81" s="26"/>
      <c r="S81" s="15"/>
    </row>
    <row r="82" spans="1:19" ht="18.75">
      <c r="A82" s="70"/>
      <c r="B82" s="70"/>
      <c r="C82" s="72"/>
      <c r="D82" s="72"/>
      <c r="E82" s="72"/>
      <c r="F82" s="72"/>
      <c r="G82" s="72"/>
      <c r="H82" s="72"/>
      <c r="I82" s="72"/>
      <c r="J82" s="72"/>
      <c r="K82" s="72"/>
      <c r="L82" s="26"/>
      <c r="M82" s="25"/>
      <c r="N82" s="26"/>
      <c r="O82" s="26"/>
      <c r="P82" s="26"/>
      <c r="Q82" s="26"/>
      <c r="R82" s="26"/>
      <c r="S82" s="15"/>
    </row>
    <row r="83" spans="1:19" ht="18.75">
      <c r="A83" s="70"/>
      <c r="B83" s="70"/>
      <c r="C83" s="72"/>
      <c r="D83" s="72"/>
      <c r="E83" s="72"/>
      <c r="F83" s="72"/>
      <c r="G83" s="72"/>
      <c r="H83" s="72"/>
      <c r="I83" s="72"/>
      <c r="J83" s="72"/>
      <c r="K83" s="72"/>
      <c r="L83" s="26"/>
      <c r="M83" s="25"/>
      <c r="N83" s="26"/>
      <c r="O83" s="26"/>
      <c r="P83" s="26"/>
      <c r="Q83" s="26"/>
      <c r="R83" s="26"/>
      <c r="S83" s="15"/>
    </row>
    <row r="84" spans="1:19" ht="18.75">
      <c r="A84" s="70"/>
      <c r="B84" s="70"/>
      <c r="C84" s="72"/>
      <c r="D84" s="72"/>
      <c r="E84" s="72"/>
      <c r="F84" s="72"/>
      <c r="G84" s="72"/>
      <c r="H84" s="72"/>
      <c r="I84" s="72"/>
      <c r="J84" s="72"/>
      <c r="K84" s="72"/>
      <c r="L84" s="26"/>
      <c r="M84" s="25"/>
      <c r="N84" s="26"/>
      <c r="O84" s="26"/>
      <c r="P84" s="26"/>
      <c r="Q84" s="26"/>
      <c r="R84" s="26"/>
      <c r="S84" s="15"/>
    </row>
    <row r="85" spans="1:19" ht="18.75">
      <c r="A85" s="70"/>
      <c r="B85" s="70"/>
      <c r="C85" s="72"/>
      <c r="D85" s="72"/>
      <c r="E85" s="72"/>
      <c r="F85" s="72"/>
      <c r="G85" s="72"/>
      <c r="H85" s="72"/>
      <c r="I85" s="72"/>
      <c r="J85" s="72"/>
      <c r="K85" s="72"/>
      <c r="L85" s="26"/>
      <c r="M85" s="25"/>
      <c r="N85" s="26"/>
      <c r="O85" s="26"/>
      <c r="P85" s="26"/>
      <c r="Q85" s="26"/>
      <c r="R85" s="26"/>
      <c r="S85" s="15"/>
    </row>
    <row r="86" spans="1:19" ht="18.75">
      <c r="A86" s="70"/>
      <c r="B86" s="70"/>
      <c r="C86" s="72"/>
      <c r="D86" s="72"/>
      <c r="E86" s="72"/>
      <c r="F86" s="72"/>
      <c r="G86" s="72"/>
      <c r="H86" s="72"/>
      <c r="I86" s="72"/>
      <c r="J86" s="72"/>
      <c r="K86" s="72"/>
      <c r="L86" s="26"/>
      <c r="M86" s="25"/>
      <c r="N86" s="26"/>
      <c r="O86" s="26"/>
      <c r="P86" s="78"/>
      <c r="Q86" s="26"/>
      <c r="R86" s="26"/>
      <c r="S86" s="15"/>
    </row>
    <row r="87" spans="1:19" ht="18.75">
      <c r="A87" s="70"/>
      <c r="B87" s="70"/>
      <c r="C87" s="72"/>
      <c r="D87" s="72"/>
      <c r="E87" s="72"/>
      <c r="F87" s="72"/>
      <c r="G87" s="72"/>
      <c r="H87" s="72"/>
      <c r="I87" s="72"/>
      <c r="J87" s="72"/>
      <c r="K87" s="72"/>
      <c r="L87" s="26"/>
      <c r="M87" s="25"/>
      <c r="N87" s="26"/>
      <c r="O87" s="26"/>
      <c r="P87" s="78"/>
      <c r="Q87" s="26"/>
      <c r="R87" s="26"/>
      <c r="S87" s="15"/>
    </row>
    <row r="88" spans="1:19" ht="18.75">
      <c r="A88" s="70"/>
      <c r="B88" s="70"/>
      <c r="C88" s="72"/>
      <c r="D88" s="72"/>
      <c r="E88" s="72"/>
      <c r="F88" s="72"/>
      <c r="G88" s="72"/>
      <c r="H88" s="72"/>
      <c r="I88" s="72"/>
      <c r="J88" s="72"/>
      <c r="K88" s="72"/>
      <c r="L88" s="26"/>
      <c r="M88" s="25"/>
      <c r="N88" s="26"/>
      <c r="O88" s="26"/>
      <c r="P88" s="26"/>
      <c r="Q88" s="26"/>
      <c r="R88" s="26"/>
      <c r="S88" s="15"/>
    </row>
    <row r="89" spans="1:19" ht="18.75">
      <c r="A89" s="70"/>
      <c r="B89" s="70"/>
      <c r="C89" s="72"/>
      <c r="D89" s="72"/>
      <c r="E89" s="72"/>
      <c r="F89" s="72"/>
      <c r="G89" s="72"/>
      <c r="H89" s="72"/>
      <c r="I89" s="72"/>
      <c r="J89" s="72"/>
      <c r="K89" s="72"/>
      <c r="L89" s="26"/>
      <c r="M89" s="25"/>
      <c r="N89" s="26"/>
      <c r="O89" s="26"/>
      <c r="P89" s="26"/>
      <c r="Q89" s="26"/>
      <c r="R89" s="26"/>
      <c r="S89" s="15"/>
    </row>
    <row r="90" spans="1:19" ht="18.75">
      <c r="A90" s="70"/>
      <c r="B90" s="70"/>
      <c r="C90" s="72"/>
      <c r="D90" s="72"/>
      <c r="E90" s="72"/>
      <c r="F90" s="72"/>
      <c r="G90" s="72"/>
      <c r="H90" s="72"/>
      <c r="I90" s="72"/>
      <c r="J90" s="72"/>
      <c r="K90" s="72"/>
      <c r="L90" s="26"/>
      <c r="M90" s="25"/>
      <c r="N90" s="26"/>
      <c r="O90" s="26"/>
      <c r="P90" s="26"/>
      <c r="Q90" s="26"/>
      <c r="R90" s="26"/>
      <c r="S90" s="15"/>
    </row>
    <row r="91" spans="1:19" ht="18.75">
      <c r="A91" s="70"/>
      <c r="B91" s="70"/>
      <c r="C91" s="72"/>
      <c r="D91" s="72"/>
      <c r="E91" s="72"/>
      <c r="F91" s="72"/>
      <c r="G91" s="72"/>
      <c r="H91" s="72"/>
      <c r="I91" s="72"/>
      <c r="J91" s="72"/>
      <c r="K91" s="72"/>
      <c r="L91" s="26"/>
      <c r="M91" s="25"/>
      <c r="N91" s="26"/>
      <c r="O91" s="26"/>
      <c r="P91" s="78"/>
      <c r="Q91" s="26"/>
      <c r="R91" s="26"/>
      <c r="S91" s="15"/>
    </row>
    <row r="92" spans="1:19" ht="18.75">
      <c r="A92" s="70"/>
      <c r="B92" s="70"/>
      <c r="C92" s="72"/>
      <c r="D92" s="72"/>
      <c r="E92" s="72"/>
      <c r="F92" s="72"/>
      <c r="G92" s="72"/>
      <c r="H92" s="72"/>
      <c r="I92" s="72"/>
      <c r="J92" s="72"/>
      <c r="K92" s="84"/>
      <c r="L92" s="26"/>
      <c r="M92" s="25"/>
      <c r="N92" s="26"/>
      <c r="O92" s="26"/>
      <c r="P92" s="26"/>
      <c r="Q92" s="26"/>
      <c r="R92" s="26"/>
      <c r="S92" s="15"/>
    </row>
    <row r="93" spans="1:19" ht="18.7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26"/>
      <c r="M93" s="25"/>
      <c r="N93" s="26"/>
      <c r="O93" s="26"/>
      <c r="P93" s="26"/>
      <c r="Q93" s="26"/>
      <c r="R93" s="26"/>
      <c r="S93" s="15"/>
    </row>
    <row r="94" spans="1:19" ht="18.7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26"/>
      <c r="M94" s="25"/>
      <c r="N94" s="26"/>
      <c r="O94" s="26"/>
      <c r="P94" s="26"/>
      <c r="Q94" s="26"/>
      <c r="R94" s="26"/>
      <c r="S94" s="15"/>
    </row>
    <row r="95" spans="1:19" ht="18.7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26"/>
      <c r="M95" s="25"/>
      <c r="N95" s="26"/>
      <c r="O95" s="26"/>
      <c r="P95" s="26"/>
      <c r="Q95" s="26"/>
      <c r="R95" s="26"/>
      <c r="S95" s="15"/>
    </row>
    <row r="96" spans="1:19" ht="18.7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26"/>
      <c r="M96" s="25"/>
      <c r="N96" s="26"/>
      <c r="O96" s="26"/>
      <c r="P96" s="26"/>
      <c r="Q96" s="26"/>
      <c r="R96" s="26"/>
      <c r="S96" s="15"/>
    </row>
    <row r="97" spans="1:19" ht="18.7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26"/>
      <c r="M97" s="25"/>
      <c r="N97" s="26"/>
      <c r="O97" s="26"/>
      <c r="P97" s="26"/>
      <c r="Q97" s="26"/>
      <c r="R97" s="26"/>
      <c r="S97" s="15"/>
    </row>
    <row r="98" spans="1:19" ht="18.7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26"/>
      <c r="M98" s="25"/>
      <c r="N98" s="26"/>
      <c r="O98" s="26"/>
      <c r="P98" s="26"/>
      <c r="Q98" s="26"/>
      <c r="R98" s="26"/>
      <c r="S98" s="15"/>
    </row>
    <row r="99" spans="1:19" ht="18.7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26"/>
      <c r="M99" s="25"/>
      <c r="N99" s="26"/>
      <c r="O99" s="26"/>
      <c r="P99" s="26"/>
      <c r="Q99" s="26"/>
      <c r="R99" s="26"/>
      <c r="S99" s="15"/>
    </row>
    <row r="100" spans="1:19" ht="18.7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26"/>
      <c r="M100" s="25"/>
      <c r="N100" s="26"/>
      <c r="O100" s="26"/>
      <c r="P100" s="78"/>
      <c r="Q100" s="26"/>
      <c r="R100" s="26"/>
      <c r="S100" s="15"/>
    </row>
    <row r="101" spans="1:19" ht="18.7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26"/>
      <c r="M101" s="25"/>
      <c r="N101" s="26"/>
      <c r="O101" s="26"/>
      <c r="P101" s="26"/>
      <c r="Q101" s="26"/>
      <c r="R101" s="26"/>
      <c r="S101" s="15"/>
    </row>
    <row r="102" spans="1:19" ht="18.7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26"/>
      <c r="M102" s="25"/>
      <c r="N102" s="26"/>
      <c r="O102" s="26"/>
      <c r="P102" s="26"/>
      <c r="Q102" s="26"/>
      <c r="R102" s="26"/>
      <c r="S102" s="15"/>
    </row>
    <row r="103" spans="1:19" ht="18.7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26"/>
      <c r="M103" s="25"/>
      <c r="N103" s="26"/>
      <c r="O103" s="26"/>
      <c r="P103" s="26"/>
      <c r="Q103" s="26"/>
      <c r="R103" s="26"/>
      <c r="S103" s="15"/>
    </row>
    <row r="104" spans="1:19" ht="18.7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26"/>
      <c r="M104" s="25"/>
      <c r="N104" s="26"/>
      <c r="O104" s="26"/>
      <c r="P104" s="78"/>
      <c r="Q104" s="26"/>
      <c r="R104" s="26"/>
      <c r="S104" s="15"/>
    </row>
    <row r="105" spans="1:19" ht="18.7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26"/>
      <c r="M105" s="25"/>
      <c r="N105" s="26"/>
      <c r="O105" s="26"/>
      <c r="P105" s="26"/>
      <c r="Q105" s="26"/>
      <c r="R105" s="26"/>
      <c r="S105" s="15"/>
    </row>
    <row r="106" spans="1:19" ht="18.7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26"/>
      <c r="M106" s="25"/>
      <c r="N106" s="26"/>
      <c r="O106" s="26"/>
      <c r="P106" s="26"/>
      <c r="Q106" s="26"/>
      <c r="R106" s="26"/>
      <c r="S106" s="15"/>
    </row>
    <row r="107" spans="1:19" ht="18.7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26"/>
      <c r="M107" s="25"/>
      <c r="N107" s="26"/>
      <c r="O107" s="26"/>
      <c r="P107" s="26"/>
      <c r="Q107" s="26"/>
      <c r="R107" s="26"/>
      <c r="S107" s="15"/>
    </row>
    <row r="108" spans="1:19" ht="18.7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26"/>
      <c r="M108" s="25"/>
      <c r="N108" s="26"/>
      <c r="O108" s="26"/>
      <c r="P108" s="78"/>
      <c r="Q108" s="26"/>
      <c r="R108" s="26"/>
      <c r="S108" s="15"/>
    </row>
    <row r="109" spans="1:19" ht="18.7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26"/>
      <c r="M109" s="25"/>
      <c r="N109" s="26"/>
      <c r="O109" s="26"/>
      <c r="P109" s="26"/>
      <c r="Q109" s="49"/>
      <c r="R109" s="26"/>
      <c r="S109" s="15"/>
    </row>
    <row r="110" spans="1:19" ht="18.7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26"/>
      <c r="M110" s="25"/>
      <c r="N110" s="26"/>
      <c r="O110" s="26"/>
      <c r="P110" s="26"/>
      <c r="Q110" s="26"/>
      <c r="R110" s="26"/>
      <c r="S110" s="15"/>
    </row>
    <row r="111" spans="1:19" ht="18.7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26"/>
      <c r="M111" s="25"/>
      <c r="N111" s="26"/>
      <c r="O111" s="26"/>
      <c r="P111" s="26"/>
      <c r="Q111" s="26"/>
      <c r="R111" s="26"/>
      <c r="S111" s="15"/>
    </row>
    <row r="112" spans="1:19" ht="18.7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26"/>
      <c r="M112" s="25"/>
      <c r="N112" s="26"/>
      <c r="O112" s="26"/>
      <c r="P112" s="26"/>
      <c r="Q112" s="26"/>
      <c r="R112" s="26"/>
      <c r="S112" s="15"/>
    </row>
    <row r="113" spans="1:19" ht="18.7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26"/>
      <c r="M113" s="25"/>
      <c r="N113" s="26"/>
      <c r="O113" s="26"/>
      <c r="P113" s="26"/>
      <c r="Q113" s="26"/>
      <c r="R113" s="26"/>
      <c r="S113" s="15"/>
    </row>
    <row r="114" spans="1:19" ht="18.7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26"/>
      <c r="M114" s="25"/>
      <c r="N114" s="26"/>
      <c r="O114" s="72"/>
      <c r="P114" s="78"/>
      <c r="Q114" s="26"/>
      <c r="R114" s="72"/>
      <c r="S114" s="15"/>
    </row>
    <row r="115" spans="1:19" ht="18.7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26"/>
      <c r="M115" s="25"/>
      <c r="N115" s="26"/>
      <c r="O115" s="72"/>
      <c r="P115" s="26"/>
      <c r="Q115" s="26"/>
      <c r="R115" s="72"/>
      <c r="S115" s="15"/>
    </row>
    <row r="116" spans="1:19" ht="18.7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26"/>
      <c r="M116" s="25"/>
      <c r="N116" s="26"/>
      <c r="O116" s="72"/>
      <c r="P116" s="72"/>
      <c r="Q116" s="26"/>
      <c r="R116" s="72"/>
      <c r="S116" s="15"/>
    </row>
    <row r="117" spans="1:19" ht="18.7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26"/>
      <c r="M117" s="25"/>
      <c r="N117" s="26"/>
      <c r="O117" s="72"/>
      <c r="P117" s="72"/>
      <c r="Q117" s="26"/>
      <c r="R117" s="72"/>
      <c r="S117" s="15"/>
    </row>
    <row r="118" spans="1:19" ht="18.7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26"/>
      <c r="M118" s="25"/>
      <c r="N118" s="72"/>
      <c r="O118" s="72"/>
      <c r="P118" s="72"/>
      <c r="Q118" s="26"/>
      <c r="R118" s="72"/>
      <c r="S118" s="15"/>
    </row>
    <row r="119" spans="1:19" ht="18.7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26"/>
      <c r="M119" s="25"/>
      <c r="N119" s="72"/>
      <c r="O119" s="72"/>
      <c r="P119" s="78"/>
      <c r="Q119" s="26"/>
      <c r="R119" s="72"/>
      <c r="S119" s="15"/>
    </row>
    <row r="120" spans="1:19" ht="18.7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26"/>
      <c r="M120" s="25"/>
      <c r="N120" s="72"/>
      <c r="O120" s="72"/>
      <c r="P120" s="78"/>
      <c r="Q120" s="26"/>
      <c r="R120" s="72"/>
      <c r="S120" s="15"/>
    </row>
    <row r="121" spans="1:19" ht="18.7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26"/>
      <c r="M121" s="25"/>
      <c r="N121" s="72"/>
      <c r="O121" s="72"/>
      <c r="P121" s="72"/>
      <c r="Q121" s="26"/>
      <c r="R121" s="72"/>
      <c r="S121" s="15"/>
    </row>
    <row r="122" spans="1:19" ht="18.7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26"/>
      <c r="M122" s="25"/>
      <c r="N122" s="72"/>
      <c r="O122" s="72"/>
      <c r="P122" s="72"/>
      <c r="Q122" s="26"/>
      <c r="R122" s="72"/>
      <c r="S122" s="15"/>
    </row>
    <row r="123" spans="1:19" ht="18.7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26"/>
      <c r="M123" s="25"/>
      <c r="N123" s="72"/>
      <c r="O123" s="72"/>
      <c r="P123" s="78"/>
      <c r="Q123" s="26"/>
      <c r="R123" s="72"/>
      <c r="S123" s="15"/>
    </row>
    <row r="124" spans="1:19" ht="18.7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26"/>
      <c r="M124" s="25"/>
      <c r="N124" s="72"/>
      <c r="O124" s="72"/>
      <c r="P124" s="72"/>
      <c r="Q124" s="26"/>
      <c r="R124" s="72"/>
      <c r="S124" s="15"/>
    </row>
    <row r="125" spans="1:19" ht="18.7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26"/>
      <c r="M125" s="26"/>
      <c r="N125" s="72"/>
      <c r="O125" s="72"/>
      <c r="P125" s="72"/>
      <c r="Q125" s="26"/>
      <c r="R125" s="72"/>
      <c r="S125" s="15"/>
    </row>
    <row r="126" spans="1:19" ht="18.7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26"/>
      <c r="M126" s="26"/>
      <c r="N126" s="72"/>
      <c r="O126" s="72"/>
      <c r="P126" s="72"/>
      <c r="Q126" s="26"/>
      <c r="R126" s="72"/>
      <c r="S126" s="15"/>
    </row>
    <row r="127" spans="1:19" ht="18.7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26"/>
      <c r="M127" s="26"/>
      <c r="N127" s="72"/>
      <c r="O127" s="72"/>
      <c r="P127" s="72"/>
      <c r="Q127" s="26"/>
      <c r="R127" s="72"/>
      <c r="S127" s="15"/>
    </row>
    <row r="128" spans="1:19" ht="18.7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26"/>
      <c r="M128" s="26"/>
      <c r="N128" s="72"/>
      <c r="O128" s="72"/>
      <c r="P128" s="72"/>
      <c r="Q128" s="26"/>
      <c r="R128" s="72"/>
      <c r="S128" s="15"/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66"/>
  <sheetViews>
    <sheetView tabSelected="1" topLeftCell="A28" workbookViewId="0">
      <selection activeCell="M46" sqref="M46"/>
    </sheetView>
  </sheetViews>
  <sheetFormatPr defaultColWidth="9" defaultRowHeight="13.5"/>
  <cols>
    <col min="1" max="1" width="11.75" customWidth="1"/>
    <col min="3" max="3" width="9.875" customWidth="1"/>
    <col min="5" max="5" width="11.25" customWidth="1"/>
    <col min="6" max="7" width="9.25" customWidth="1"/>
    <col min="10" max="10" width="16.125" customWidth="1"/>
    <col min="12" max="12" width="12.25" customWidth="1"/>
    <col min="17" max="17" width="33" customWidth="1"/>
    <col min="18" max="18" width="16.125" customWidth="1"/>
    <col min="19" max="19" width="10.25" customWidth="1"/>
  </cols>
  <sheetData>
    <row r="1" spans="1:19" ht="27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 ht="18.75">
      <c r="A2" s="98" t="s">
        <v>1</v>
      </c>
      <c r="B2" s="99"/>
      <c r="C2" s="99"/>
      <c r="D2" s="99"/>
      <c r="E2" s="99"/>
      <c r="F2" s="99"/>
      <c r="G2" s="99"/>
      <c r="H2" s="99"/>
      <c r="I2" s="100"/>
      <c r="J2" s="98" t="s">
        <v>2</v>
      </c>
      <c r="K2" s="99"/>
      <c r="L2" s="99"/>
      <c r="M2" s="99"/>
      <c r="N2" s="99"/>
      <c r="O2" s="99"/>
      <c r="P2" s="99"/>
      <c r="Q2" s="100"/>
      <c r="R2" s="101" t="s">
        <v>3</v>
      </c>
      <c r="S2" s="15"/>
    </row>
    <row r="3" spans="1:19" ht="71.25">
      <c r="A3" s="1" t="s">
        <v>4</v>
      </c>
      <c r="B3" s="1" t="s">
        <v>5</v>
      </c>
      <c r="C3" s="1" t="s">
        <v>6</v>
      </c>
      <c r="D3" s="1" t="s">
        <v>7</v>
      </c>
      <c r="E3" s="2" t="s">
        <v>8</v>
      </c>
      <c r="F3" s="1" t="s">
        <v>9</v>
      </c>
      <c r="G3" s="2" t="s">
        <v>10</v>
      </c>
      <c r="H3" s="2" t="s">
        <v>11</v>
      </c>
      <c r="I3" s="2" t="s">
        <v>12</v>
      </c>
      <c r="J3" s="22" t="s">
        <v>13</v>
      </c>
      <c r="K3" s="9" t="s">
        <v>14</v>
      </c>
      <c r="L3" s="2" t="s">
        <v>15</v>
      </c>
      <c r="M3" s="2" t="s">
        <v>5</v>
      </c>
      <c r="N3" s="2" t="s">
        <v>6</v>
      </c>
      <c r="O3" s="2" t="s">
        <v>16</v>
      </c>
      <c r="P3" s="2" t="s">
        <v>17</v>
      </c>
      <c r="Q3" s="1" t="s">
        <v>18</v>
      </c>
      <c r="R3" s="106"/>
      <c r="S3" s="16" t="s">
        <v>259</v>
      </c>
    </row>
    <row r="4" spans="1:19" ht="20.25">
      <c r="A4" s="19" t="s">
        <v>260</v>
      </c>
      <c r="B4" s="4">
        <v>0.65208333333333302</v>
      </c>
      <c r="C4" s="20" t="s">
        <v>21</v>
      </c>
      <c r="D4" s="3" t="s">
        <v>28</v>
      </c>
      <c r="E4" s="3" t="s">
        <v>39</v>
      </c>
      <c r="F4" s="3">
        <v>21.5</v>
      </c>
      <c r="G4" s="6">
        <v>0.28139999999999998</v>
      </c>
      <c r="H4" s="3">
        <v>1800</v>
      </c>
      <c r="I4" s="3" t="s">
        <v>40</v>
      </c>
      <c r="J4" s="3">
        <v>8895198447</v>
      </c>
      <c r="K4" s="10"/>
      <c r="L4" s="23">
        <v>44470</v>
      </c>
      <c r="M4" s="11">
        <v>0.14374999999999999</v>
      </c>
      <c r="N4" s="5" t="s">
        <v>24</v>
      </c>
      <c r="O4" s="7">
        <v>200</v>
      </c>
      <c r="P4" s="7" t="s">
        <v>48</v>
      </c>
      <c r="Q4" s="7" t="s">
        <v>33</v>
      </c>
      <c r="R4" s="7">
        <v>1900</v>
      </c>
      <c r="S4" s="7"/>
    </row>
    <row r="5" spans="1:19" ht="20.25">
      <c r="A5" s="19" t="s">
        <v>261</v>
      </c>
      <c r="B5" s="4">
        <v>0.54166666666666696</v>
      </c>
      <c r="C5" s="20" t="s">
        <v>21</v>
      </c>
      <c r="D5" s="3" t="s">
        <v>28</v>
      </c>
      <c r="E5" s="3" t="s">
        <v>262</v>
      </c>
      <c r="F5" s="3">
        <v>30.25</v>
      </c>
      <c r="G5" s="6">
        <v>0.312</v>
      </c>
      <c r="H5" s="3"/>
      <c r="I5" s="3" t="s">
        <v>76</v>
      </c>
      <c r="J5" s="3">
        <v>4540889018</v>
      </c>
      <c r="K5" s="10"/>
      <c r="L5" s="24">
        <v>44470</v>
      </c>
      <c r="M5" s="25" t="s">
        <v>263</v>
      </c>
      <c r="N5" s="26" t="s">
        <v>24</v>
      </c>
      <c r="O5" s="26">
        <v>170</v>
      </c>
      <c r="P5" s="26" t="s">
        <v>84</v>
      </c>
      <c r="Q5" s="29" t="s">
        <v>54</v>
      </c>
      <c r="R5" s="29">
        <v>890</v>
      </c>
      <c r="S5" s="7"/>
    </row>
    <row r="6" spans="1:19" ht="20.25">
      <c r="A6" s="3">
        <v>10.17</v>
      </c>
      <c r="B6" s="4">
        <v>0.41666666666666702</v>
      </c>
      <c r="C6" s="20" t="s">
        <v>21</v>
      </c>
      <c r="D6" s="3" t="s">
        <v>28</v>
      </c>
      <c r="E6" s="3" t="s">
        <v>262</v>
      </c>
      <c r="F6" s="3">
        <v>29.85</v>
      </c>
      <c r="G6" s="6">
        <v>0.31730000000000003</v>
      </c>
      <c r="H6" s="3">
        <v>2900</v>
      </c>
      <c r="I6" s="3" t="s">
        <v>37</v>
      </c>
      <c r="J6" s="3">
        <v>3258541809</v>
      </c>
      <c r="K6" s="10"/>
      <c r="L6" s="24">
        <v>44471</v>
      </c>
      <c r="M6" s="11">
        <v>0.97013888888888899</v>
      </c>
      <c r="N6" s="26" t="s">
        <v>24</v>
      </c>
      <c r="O6" s="7">
        <v>90</v>
      </c>
      <c r="P6" s="7" t="s">
        <v>37</v>
      </c>
      <c r="Q6" s="7" t="s">
        <v>57</v>
      </c>
      <c r="R6" s="7">
        <v>800</v>
      </c>
      <c r="S6" s="7"/>
    </row>
    <row r="7" spans="1:19" ht="20.25">
      <c r="A7" s="3"/>
      <c r="B7" s="4"/>
      <c r="C7" s="3"/>
      <c r="D7" s="3"/>
      <c r="E7" s="3"/>
      <c r="F7" s="3"/>
      <c r="G7" s="6"/>
      <c r="H7" s="3"/>
      <c r="I7" s="3"/>
      <c r="J7" s="3"/>
      <c r="K7" s="7"/>
      <c r="L7" s="24">
        <v>44472</v>
      </c>
      <c r="M7" s="11">
        <v>0.2</v>
      </c>
      <c r="N7" s="26" t="s">
        <v>24</v>
      </c>
      <c r="O7" s="7">
        <v>100</v>
      </c>
      <c r="P7" s="7" t="s">
        <v>51</v>
      </c>
      <c r="Q7" s="7" t="s">
        <v>33</v>
      </c>
      <c r="R7" s="7">
        <v>700</v>
      </c>
      <c r="S7" s="7"/>
    </row>
    <row r="8" spans="1:19" ht="20.25">
      <c r="A8" s="3"/>
      <c r="B8" s="3"/>
      <c r="C8" s="3"/>
      <c r="D8" s="3"/>
      <c r="E8" s="3"/>
      <c r="F8" s="3"/>
      <c r="G8" s="3"/>
      <c r="H8" s="3"/>
      <c r="I8" s="3"/>
      <c r="J8" s="3"/>
      <c r="K8" s="7"/>
      <c r="L8" s="24">
        <v>44472</v>
      </c>
      <c r="M8" s="11">
        <v>0.84722222222222199</v>
      </c>
      <c r="N8" s="26" t="s">
        <v>24</v>
      </c>
      <c r="O8" s="7">
        <v>150</v>
      </c>
      <c r="P8" s="7" t="s">
        <v>37</v>
      </c>
      <c r="Q8" s="29" t="s">
        <v>26</v>
      </c>
      <c r="R8" s="7">
        <v>550</v>
      </c>
      <c r="S8" s="7"/>
    </row>
    <row r="9" spans="1:19" ht="20.25">
      <c r="A9" s="3"/>
      <c r="B9" s="3"/>
      <c r="C9" s="3"/>
      <c r="D9" s="3"/>
      <c r="E9" s="3"/>
      <c r="F9" s="3"/>
      <c r="G9" s="3"/>
      <c r="H9" s="3"/>
      <c r="I9" s="3"/>
      <c r="J9" s="3"/>
      <c r="K9" s="7"/>
      <c r="L9" s="24">
        <v>44473</v>
      </c>
      <c r="M9" s="11">
        <v>0.29513888888888901</v>
      </c>
      <c r="N9" s="26" t="s">
        <v>24</v>
      </c>
      <c r="O9" s="7">
        <f>550-410</f>
        <v>140</v>
      </c>
      <c r="P9" s="7" t="s">
        <v>84</v>
      </c>
      <c r="Q9" s="7" t="s">
        <v>57</v>
      </c>
      <c r="R9" s="7">
        <v>410</v>
      </c>
      <c r="S9" s="7"/>
    </row>
    <row r="10" spans="1:19" ht="20.25">
      <c r="A10" s="3"/>
      <c r="B10" s="3"/>
      <c r="C10" s="3"/>
      <c r="D10" s="3"/>
      <c r="E10" s="3"/>
      <c r="F10" s="3"/>
      <c r="G10" s="3"/>
      <c r="H10" s="3"/>
      <c r="I10" s="3"/>
      <c r="J10" s="3"/>
      <c r="K10" s="7"/>
      <c r="L10" s="24">
        <v>44473</v>
      </c>
      <c r="M10" s="11">
        <v>0.66666666666666696</v>
      </c>
      <c r="N10" s="26" t="s">
        <v>24</v>
      </c>
      <c r="O10" s="7">
        <f>410-210</f>
        <v>200</v>
      </c>
      <c r="P10" s="7" t="s">
        <v>48</v>
      </c>
      <c r="Q10" s="7" t="s">
        <v>42</v>
      </c>
      <c r="R10" s="7">
        <v>210</v>
      </c>
      <c r="S10" s="7"/>
    </row>
    <row r="11" spans="1:19" ht="20.25">
      <c r="A11" s="3"/>
      <c r="B11" s="3"/>
      <c r="C11" s="3"/>
      <c r="D11" s="3"/>
      <c r="E11" s="3"/>
      <c r="F11" s="3"/>
      <c r="G11" s="3"/>
      <c r="H11" s="3"/>
      <c r="I11" s="3"/>
      <c r="J11" s="3"/>
      <c r="K11" s="7"/>
      <c r="L11" s="23">
        <v>44474</v>
      </c>
      <c r="M11" s="11">
        <v>0.194444444444444</v>
      </c>
      <c r="N11" s="26" t="s">
        <v>24</v>
      </c>
      <c r="O11" s="7">
        <f>210-40</f>
        <v>170</v>
      </c>
      <c r="P11" s="7" t="s">
        <v>84</v>
      </c>
      <c r="Q11" s="7" t="s">
        <v>26</v>
      </c>
      <c r="R11" s="7">
        <v>40</v>
      </c>
      <c r="S11" s="7"/>
    </row>
    <row r="12" spans="1:19" ht="20.25">
      <c r="A12" s="3"/>
      <c r="B12" s="3"/>
      <c r="C12" s="3"/>
      <c r="D12" s="3"/>
      <c r="E12" s="3"/>
      <c r="F12" s="3"/>
      <c r="G12" s="3"/>
      <c r="H12" s="3"/>
      <c r="I12" s="3"/>
      <c r="J12" s="3"/>
      <c r="K12" s="7"/>
      <c r="L12" s="23">
        <v>44474</v>
      </c>
      <c r="M12" s="11">
        <v>0.64583333333333304</v>
      </c>
      <c r="N12" s="5" t="s">
        <v>24</v>
      </c>
      <c r="O12" s="7"/>
      <c r="P12" s="7" t="s">
        <v>40</v>
      </c>
      <c r="Q12" s="7" t="s">
        <v>46</v>
      </c>
      <c r="R12" s="7">
        <v>1840</v>
      </c>
      <c r="S12" s="7"/>
    </row>
    <row r="13" spans="1:19" ht="20.25">
      <c r="A13" s="3"/>
      <c r="B13" s="3"/>
      <c r="C13" s="3"/>
      <c r="D13" s="3"/>
      <c r="E13" s="3"/>
      <c r="F13" s="3"/>
      <c r="G13" s="3"/>
      <c r="H13" s="3"/>
      <c r="I13" s="3"/>
      <c r="J13" s="3"/>
      <c r="K13" s="7"/>
      <c r="L13" s="23">
        <v>44474</v>
      </c>
      <c r="M13" s="11">
        <v>0.95833333333333304</v>
      </c>
      <c r="N13" s="5" t="s">
        <v>24</v>
      </c>
      <c r="O13" s="7">
        <f>1840-1620</f>
        <v>220</v>
      </c>
      <c r="P13" s="7" t="s">
        <v>48</v>
      </c>
      <c r="Q13" s="7" t="s">
        <v>50</v>
      </c>
      <c r="R13" s="7">
        <v>1620</v>
      </c>
      <c r="S13" s="7"/>
    </row>
    <row r="14" spans="1:19" ht="20.25">
      <c r="A14" s="3"/>
      <c r="B14" s="3"/>
      <c r="C14" s="3"/>
      <c r="D14" s="3"/>
      <c r="E14" s="3"/>
      <c r="F14" s="3"/>
      <c r="G14" s="3"/>
      <c r="H14" s="3"/>
      <c r="I14" s="3"/>
      <c r="J14" s="3"/>
      <c r="K14" s="7"/>
      <c r="L14" s="23">
        <v>44475</v>
      </c>
      <c r="M14" s="11">
        <v>0.17361111111111099</v>
      </c>
      <c r="N14" s="5" t="s">
        <v>24</v>
      </c>
      <c r="O14" s="7">
        <v>120</v>
      </c>
      <c r="P14" s="7" t="s">
        <v>52</v>
      </c>
      <c r="Q14" s="7" t="s">
        <v>57</v>
      </c>
      <c r="R14" s="7">
        <v>1500</v>
      </c>
      <c r="S14" s="7"/>
    </row>
    <row r="15" spans="1:19" ht="20.25">
      <c r="A15" s="3"/>
      <c r="B15" s="3"/>
      <c r="C15" s="3"/>
      <c r="D15" s="3"/>
      <c r="E15" s="3"/>
      <c r="F15" s="3"/>
      <c r="G15" s="3"/>
      <c r="H15" s="3"/>
      <c r="I15" s="3"/>
      <c r="J15" s="3"/>
      <c r="K15" s="7"/>
      <c r="L15" s="23">
        <v>44475</v>
      </c>
      <c r="M15" s="11">
        <v>0.51875000000000004</v>
      </c>
      <c r="N15" s="5" t="s">
        <v>24</v>
      </c>
      <c r="O15" s="7">
        <v>150</v>
      </c>
      <c r="P15" s="7" t="s">
        <v>84</v>
      </c>
      <c r="Q15" s="7" t="s">
        <v>42</v>
      </c>
      <c r="R15" s="7">
        <v>1350</v>
      </c>
      <c r="S15" s="7"/>
    </row>
    <row r="16" spans="1:19" ht="20.25">
      <c r="A16" s="3"/>
      <c r="B16" s="3"/>
      <c r="C16" s="3"/>
      <c r="D16" s="3"/>
      <c r="E16" s="3"/>
      <c r="F16" s="3"/>
      <c r="G16" s="3"/>
      <c r="H16" s="3"/>
      <c r="I16" s="3"/>
      <c r="J16" s="3"/>
      <c r="K16" s="7"/>
      <c r="L16" s="23">
        <v>44475</v>
      </c>
      <c r="M16" s="11">
        <v>0.87013888888888902</v>
      </c>
      <c r="N16" s="5" t="s">
        <v>24</v>
      </c>
      <c r="O16" s="7">
        <v>150</v>
      </c>
      <c r="P16" s="7" t="s">
        <v>30</v>
      </c>
      <c r="Q16" s="7" t="s">
        <v>50</v>
      </c>
      <c r="R16" s="7">
        <v>1200</v>
      </c>
      <c r="S16" s="7"/>
    </row>
    <row r="17" spans="1:19" ht="20.25">
      <c r="A17" s="3"/>
      <c r="B17" s="3"/>
      <c r="C17" s="3"/>
      <c r="D17" s="3"/>
      <c r="E17" s="3"/>
      <c r="F17" s="3"/>
      <c r="G17" s="3"/>
      <c r="H17" s="3"/>
      <c r="I17" s="3"/>
      <c r="J17" s="3"/>
      <c r="K17" s="7"/>
      <c r="L17" s="23">
        <v>44475</v>
      </c>
      <c r="M17" s="11">
        <v>0.91111111111111098</v>
      </c>
      <c r="N17" s="5" t="s">
        <v>24</v>
      </c>
      <c r="O17" s="7">
        <v>100</v>
      </c>
      <c r="P17" s="7" t="s">
        <v>30</v>
      </c>
      <c r="Q17" s="7" t="s">
        <v>26</v>
      </c>
      <c r="R17" s="7">
        <v>1100</v>
      </c>
      <c r="S17" s="7"/>
    </row>
    <row r="18" spans="1:19" ht="20.25">
      <c r="A18" s="3"/>
      <c r="B18" s="3"/>
      <c r="C18" s="3"/>
      <c r="D18" s="3"/>
      <c r="E18" s="3"/>
      <c r="F18" s="3"/>
      <c r="G18" s="3"/>
      <c r="H18" s="3"/>
      <c r="I18" s="3"/>
      <c r="J18" s="3"/>
      <c r="K18" s="7"/>
      <c r="L18" s="23">
        <v>44476</v>
      </c>
      <c r="M18" s="11">
        <v>0.44097222222222199</v>
      </c>
      <c r="N18" s="5" t="s">
        <v>24</v>
      </c>
      <c r="O18" s="7">
        <v>150</v>
      </c>
      <c r="P18" s="7" t="s">
        <v>84</v>
      </c>
      <c r="Q18" s="7" t="s">
        <v>57</v>
      </c>
      <c r="R18" s="7">
        <v>950</v>
      </c>
      <c r="S18" s="7"/>
    </row>
    <row r="19" spans="1:19" ht="20.25">
      <c r="A19" s="3"/>
      <c r="B19" s="3"/>
      <c r="C19" s="3"/>
      <c r="D19" s="3"/>
      <c r="E19" s="3"/>
      <c r="F19" s="3"/>
      <c r="G19" s="3"/>
      <c r="H19" s="3"/>
      <c r="I19" s="3"/>
      <c r="J19" s="3"/>
      <c r="K19" s="7"/>
      <c r="L19" s="23">
        <v>44477</v>
      </c>
      <c r="M19" s="11">
        <v>0.3125</v>
      </c>
      <c r="N19" s="5" t="s">
        <v>24</v>
      </c>
      <c r="O19" s="7">
        <v>150</v>
      </c>
      <c r="P19" s="7" t="s">
        <v>76</v>
      </c>
      <c r="Q19" s="7" t="s">
        <v>54</v>
      </c>
      <c r="R19" s="7">
        <v>800</v>
      </c>
      <c r="S19" s="7"/>
    </row>
    <row r="20" spans="1:19" ht="20.25">
      <c r="A20" s="3"/>
      <c r="B20" s="3"/>
      <c r="C20" s="3"/>
      <c r="D20" s="3"/>
      <c r="E20" s="3"/>
      <c r="F20" s="3"/>
      <c r="G20" s="3"/>
      <c r="H20" s="3"/>
      <c r="I20" s="3"/>
      <c r="J20" s="3"/>
      <c r="K20" s="7"/>
      <c r="L20" s="23">
        <v>44477</v>
      </c>
      <c r="M20" s="11">
        <v>0.38541666666666702</v>
      </c>
      <c r="N20" s="5" t="s">
        <v>24</v>
      </c>
      <c r="O20" s="7">
        <f>R19-R20</f>
        <v>180</v>
      </c>
      <c r="P20" s="7" t="s">
        <v>43</v>
      </c>
      <c r="Q20" s="7" t="s">
        <v>33</v>
      </c>
      <c r="R20" s="7">
        <f>620</f>
        <v>620</v>
      </c>
      <c r="S20" s="7"/>
    </row>
    <row r="21" spans="1:19" ht="20.25">
      <c r="A21" s="3"/>
      <c r="B21" s="3"/>
      <c r="C21" s="3"/>
      <c r="D21" s="3"/>
      <c r="E21" s="3"/>
      <c r="F21" s="3"/>
      <c r="G21" s="3"/>
      <c r="H21" s="3"/>
      <c r="I21" s="3"/>
      <c r="J21" s="3"/>
      <c r="K21" s="7"/>
      <c r="L21" s="23">
        <v>44478</v>
      </c>
      <c r="M21" s="11">
        <v>0.22291666666666701</v>
      </c>
      <c r="N21" s="5" t="s">
        <v>24</v>
      </c>
      <c r="O21" s="7">
        <f>R20-R21</f>
        <v>200</v>
      </c>
      <c r="P21" s="7" t="s">
        <v>76</v>
      </c>
      <c r="Q21" s="7" t="s">
        <v>57</v>
      </c>
      <c r="R21" s="7">
        <v>420</v>
      </c>
      <c r="S21" s="7"/>
    </row>
    <row r="22" spans="1:19" ht="20.25">
      <c r="A22" s="3"/>
      <c r="B22" s="3"/>
      <c r="C22" s="3"/>
      <c r="D22" s="3"/>
      <c r="E22" s="3"/>
      <c r="F22" s="3"/>
      <c r="G22" s="3"/>
      <c r="H22" s="3"/>
      <c r="I22" s="3"/>
      <c r="J22" s="3"/>
      <c r="K22" s="7"/>
      <c r="L22" s="23">
        <v>44478</v>
      </c>
      <c r="M22" s="11">
        <v>0.38541666666666702</v>
      </c>
      <c r="N22" s="5" t="s">
        <v>24</v>
      </c>
      <c r="O22" s="7">
        <f>R21-R22</f>
        <v>270</v>
      </c>
      <c r="P22" s="7" t="s">
        <v>43</v>
      </c>
      <c r="Q22" s="7" t="s">
        <v>54</v>
      </c>
      <c r="R22" s="7">
        <v>150</v>
      </c>
      <c r="S22" s="7"/>
    </row>
    <row r="23" spans="1:19" ht="20.25">
      <c r="A23" s="3"/>
      <c r="B23" s="3"/>
      <c r="C23" s="3"/>
      <c r="D23" s="3"/>
      <c r="E23" s="3"/>
      <c r="F23" s="3"/>
      <c r="G23" s="3"/>
      <c r="H23" s="3"/>
      <c r="I23" s="3"/>
      <c r="J23" s="3"/>
      <c r="K23" s="7"/>
      <c r="L23" s="23">
        <v>44478</v>
      </c>
      <c r="M23" s="11">
        <v>0.875</v>
      </c>
      <c r="N23" s="5" t="s">
        <v>24</v>
      </c>
      <c r="O23" s="7">
        <f>R22-R23</f>
        <v>150</v>
      </c>
      <c r="P23" s="7" t="s">
        <v>84</v>
      </c>
      <c r="Q23" s="7" t="s">
        <v>57</v>
      </c>
      <c r="R23" s="7">
        <v>0</v>
      </c>
      <c r="S23" s="7"/>
    </row>
    <row r="24" spans="1:19" ht="20.25">
      <c r="A24" s="3"/>
      <c r="B24" s="3"/>
      <c r="C24" s="3"/>
      <c r="D24" s="3"/>
      <c r="E24" s="3"/>
      <c r="F24" s="3"/>
      <c r="G24" s="3"/>
      <c r="H24" s="3"/>
      <c r="I24" s="3"/>
      <c r="J24" s="3"/>
      <c r="K24" s="7"/>
      <c r="L24" s="23">
        <v>44479</v>
      </c>
      <c r="M24" s="11">
        <v>0.59027777777777801</v>
      </c>
      <c r="N24" s="5" t="s">
        <v>24</v>
      </c>
      <c r="O24" s="7"/>
      <c r="P24" s="7" t="s">
        <v>76</v>
      </c>
      <c r="Q24" s="7" t="s">
        <v>46</v>
      </c>
      <c r="R24" s="7">
        <v>2300</v>
      </c>
      <c r="S24" s="7"/>
    </row>
    <row r="25" spans="1:19" ht="20.25">
      <c r="A25" s="3"/>
      <c r="B25" s="3"/>
      <c r="C25" s="3"/>
      <c r="D25" s="3"/>
      <c r="E25" s="3"/>
      <c r="F25" s="3"/>
      <c r="G25" s="3"/>
      <c r="H25" s="3"/>
      <c r="I25" s="3"/>
      <c r="J25" s="3"/>
      <c r="K25" s="7"/>
      <c r="L25" s="23">
        <v>44479</v>
      </c>
      <c r="M25" s="11">
        <v>0.61319444444444404</v>
      </c>
      <c r="N25" s="5" t="s">
        <v>24</v>
      </c>
      <c r="O25" s="7">
        <v>100</v>
      </c>
      <c r="P25" s="7" t="s">
        <v>76</v>
      </c>
      <c r="Q25" s="7" t="s">
        <v>33</v>
      </c>
      <c r="R25" s="7">
        <v>2200</v>
      </c>
      <c r="S25" s="7"/>
    </row>
    <row r="26" spans="1:19" ht="20.25">
      <c r="A26" s="3"/>
      <c r="B26" s="3"/>
      <c r="C26" s="3"/>
      <c r="D26" s="3"/>
      <c r="E26" s="3"/>
      <c r="F26" s="3"/>
      <c r="G26" s="3"/>
      <c r="H26" s="3"/>
      <c r="I26" s="3"/>
      <c r="J26" s="3"/>
      <c r="K26" s="7"/>
      <c r="L26" s="23">
        <v>44479</v>
      </c>
      <c r="M26" s="11">
        <v>0.90277777777777801</v>
      </c>
      <c r="N26" s="5" t="s">
        <v>24</v>
      </c>
      <c r="O26" s="7">
        <v>150</v>
      </c>
      <c r="P26" s="7" t="s">
        <v>43</v>
      </c>
      <c r="Q26" s="7" t="s">
        <v>26</v>
      </c>
      <c r="R26" s="7">
        <v>2050</v>
      </c>
      <c r="S26" s="7"/>
    </row>
    <row r="27" spans="1:19" ht="20.25">
      <c r="A27" s="3"/>
      <c r="B27" s="3"/>
      <c r="C27" s="3"/>
      <c r="D27" s="3"/>
      <c r="E27" s="3"/>
      <c r="F27" s="3"/>
      <c r="G27" s="3"/>
      <c r="H27" s="3"/>
      <c r="I27" s="3"/>
      <c r="J27" s="3"/>
      <c r="K27" s="7"/>
      <c r="L27" s="23">
        <v>44480</v>
      </c>
      <c r="M27" s="11">
        <v>0.97916666666666696</v>
      </c>
      <c r="N27" s="5" t="s">
        <v>24</v>
      </c>
      <c r="O27" s="7">
        <v>120</v>
      </c>
      <c r="P27" s="7" t="s">
        <v>52</v>
      </c>
      <c r="Q27" s="7" t="s">
        <v>57</v>
      </c>
      <c r="R27" s="7">
        <v>1930</v>
      </c>
      <c r="S27" s="7"/>
    </row>
    <row r="28" spans="1:19" ht="20.25">
      <c r="A28" s="3"/>
      <c r="B28" s="3"/>
      <c r="C28" s="3"/>
      <c r="D28" s="3"/>
      <c r="E28" s="3"/>
      <c r="F28" s="3"/>
      <c r="G28" s="3"/>
      <c r="H28" s="3"/>
      <c r="I28" s="3"/>
      <c r="J28" s="3"/>
      <c r="K28" s="7"/>
      <c r="L28" s="23">
        <v>44481</v>
      </c>
      <c r="M28" s="11">
        <v>0.48611111111111099</v>
      </c>
      <c r="N28" s="5" t="s">
        <v>24</v>
      </c>
      <c r="O28" s="7">
        <v>30</v>
      </c>
      <c r="P28" s="7" t="s">
        <v>43</v>
      </c>
      <c r="Q28" s="7" t="s">
        <v>44</v>
      </c>
      <c r="R28" s="7">
        <v>1900</v>
      </c>
      <c r="S28" s="7"/>
    </row>
    <row r="29" spans="1:19" ht="20.25">
      <c r="A29" s="3"/>
      <c r="B29" s="3"/>
      <c r="C29" s="3"/>
      <c r="D29" s="3"/>
      <c r="E29" s="3"/>
      <c r="F29" s="3"/>
      <c r="G29" s="3"/>
      <c r="H29" s="3"/>
      <c r="I29" s="3"/>
      <c r="J29" s="3"/>
      <c r="K29" s="7"/>
      <c r="L29" s="23">
        <v>44481</v>
      </c>
      <c r="M29" s="11">
        <v>0.92916666666666703</v>
      </c>
      <c r="N29" s="5" t="s">
        <v>24</v>
      </c>
      <c r="O29" s="7">
        <v>100</v>
      </c>
      <c r="P29" s="7" t="s">
        <v>76</v>
      </c>
      <c r="Q29" s="7" t="s">
        <v>26</v>
      </c>
      <c r="R29" s="7">
        <v>1800</v>
      </c>
      <c r="S29" s="7"/>
    </row>
    <row r="30" spans="1:19" ht="20.25">
      <c r="A30" s="3"/>
      <c r="B30" s="3"/>
      <c r="C30" s="3"/>
      <c r="D30" s="3"/>
      <c r="E30" s="3"/>
      <c r="F30" s="3"/>
      <c r="G30" s="3"/>
      <c r="H30" s="3"/>
      <c r="I30" s="3"/>
      <c r="J30" s="3"/>
      <c r="K30" s="7"/>
      <c r="L30" s="23">
        <v>44482</v>
      </c>
      <c r="M30" s="11">
        <v>0.26388888888888901</v>
      </c>
      <c r="N30" s="5" t="s">
        <v>24</v>
      </c>
      <c r="O30" s="7">
        <v>100</v>
      </c>
      <c r="P30" s="7" t="s">
        <v>135</v>
      </c>
      <c r="Q30" s="7" t="s">
        <v>33</v>
      </c>
      <c r="R30" s="7">
        <v>1700</v>
      </c>
      <c r="S30" s="7"/>
    </row>
    <row r="31" spans="1:19" ht="20.25">
      <c r="A31" s="3"/>
      <c r="B31" s="3"/>
      <c r="C31" s="3"/>
      <c r="D31" s="3"/>
      <c r="E31" s="3"/>
      <c r="F31" s="3"/>
      <c r="G31" s="3"/>
      <c r="H31" s="3"/>
      <c r="I31" s="3"/>
      <c r="J31" s="3"/>
      <c r="K31" s="7"/>
      <c r="L31" s="23">
        <v>44483</v>
      </c>
      <c r="M31" s="11">
        <v>0.29166666666666702</v>
      </c>
      <c r="N31" s="5" t="s">
        <v>24</v>
      </c>
      <c r="O31" s="7">
        <v>50</v>
      </c>
      <c r="P31" s="7" t="s">
        <v>37</v>
      </c>
      <c r="Q31" s="7" t="s">
        <v>44</v>
      </c>
      <c r="R31" s="7">
        <v>1650</v>
      </c>
      <c r="S31" s="7"/>
    </row>
    <row r="32" spans="1:19" ht="2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23">
        <v>44483</v>
      </c>
      <c r="M32" s="11">
        <v>0.40972222222222199</v>
      </c>
      <c r="N32" s="5" t="s">
        <v>24</v>
      </c>
      <c r="O32" s="7">
        <v>150</v>
      </c>
      <c r="P32" s="7" t="s">
        <v>135</v>
      </c>
      <c r="Q32" s="7" t="s">
        <v>26</v>
      </c>
      <c r="R32" s="7">
        <v>1500</v>
      </c>
      <c r="S32" s="7"/>
    </row>
    <row r="33" spans="1:19" ht="2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23">
        <v>44483</v>
      </c>
      <c r="M33" s="11">
        <v>0.55555555555555602</v>
      </c>
      <c r="N33" s="5" t="s">
        <v>24</v>
      </c>
      <c r="O33" s="7">
        <v>100</v>
      </c>
      <c r="P33" s="7" t="s">
        <v>135</v>
      </c>
      <c r="Q33" s="7" t="s">
        <v>57</v>
      </c>
      <c r="R33" s="7">
        <v>1400</v>
      </c>
      <c r="S33" s="7"/>
    </row>
    <row r="34" spans="1:19" ht="2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23">
        <v>44484</v>
      </c>
      <c r="M34" s="11">
        <v>0.73333333333333295</v>
      </c>
      <c r="N34" s="5" t="s">
        <v>24</v>
      </c>
      <c r="O34" s="7">
        <v>300</v>
      </c>
      <c r="P34" s="7" t="s">
        <v>51</v>
      </c>
      <c r="Q34" s="7" t="s">
        <v>63</v>
      </c>
      <c r="R34" s="7">
        <v>1100</v>
      </c>
      <c r="S34" s="7"/>
    </row>
    <row r="35" spans="1:19" ht="2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23">
        <v>44485</v>
      </c>
      <c r="M35" s="11">
        <v>0.61458333333333304</v>
      </c>
      <c r="N35" s="5" t="s">
        <v>24</v>
      </c>
      <c r="O35" s="7">
        <v>100</v>
      </c>
      <c r="P35" s="7" t="s">
        <v>37</v>
      </c>
      <c r="Q35" s="7" t="s">
        <v>33</v>
      </c>
      <c r="R35" s="7">
        <v>1000</v>
      </c>
      <c r="S35" s="7"/>
    </row>
    <row r="36" spans="1:19" ht="2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23">
        <v>44485</v>
      </c>
      <c r="M36" s="11">
        <v>0.72152777777777799</v>
      </c>
      <c r="N36" s="5" t="s">
        <v>24</v>
      </c>
      <c r="O36" s="7">
        <v>100</v>
      </c>
      <c r="P36" s="7" t="s">
        <v>41</v>
      </c>
      <c r="Q36" s="7" t="s">
        <v>57</v>
      </c>
      <c r="R36" s="7">
        <v>900</v>
      </c>
      <c r="S36" s="7"/>
    </row>
    <row r="37" spans="1:19" ht="2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23">
        <v>44486</v>
      </c>
      <c r="M37" s="11">
        <v>0.41666666666666702</v>
      </c>
      <c r="N37" s="5" t="s">
        <v>24</v>
      </c>
      <c r="O37" s="7"/>
      <c r="P37" s="7" t="s">
        <v>37</v>
      </c>
      <c r="Q37" s="7" t="s">
        <v>46</v>
      </c>
      <c r="R37" s="7">
        <v>2900</v>
      </c>
      <c r="S37" s="7"/>
    </row>
    <row r="38" spans="1:19" ht="2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23">
        <v>44486</v>
      </c>
      <c r="M38" s="11">
        <v>0.54166666666666696</v>
      </c>
      <c r="N38" s="5" t="s">
        <v>24</v>
      </c>
      <c r="O38" s="7">
        <v>100</v>
      </c>
      <c r="P38" s="7" t="s">
        <v>37</v>
      </c>
      <c r="Q38" s="7" t="s">
        <v>26</v>
      </c>
      <c r="R38" s="7">
        <v>2800</v>
      </c>
      <c r="S38" s="7"/>
    </row>
    <row r="39" spans="1:19" ht="2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23">
        <v>44487</v>
      </c>
      <c r="M39" s="11">
        <v>0.64583333333333337</v>
      </c>
      <c r="N39" s="5" t="s">
        <v>24</v>
      </c>
      <c r="O39" s="7">
        <v>140</v>
      </c>
      <c r="P39" s="7" t="s">
        <v>273</v>
      </c>
      <c r="Q39" s="7" t="s">
        <v>274</v>
      </c>
      <c r="R39" s="7">
        <v>2660</v>
      </c>
      <c r="S39" s="7"/>
    </row>
    <row r="40" spans="1:19" ht="2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23">
        <v>44487</v>
      </c>
      <c r="M40" s="11">
        <v>0.72430555555555554</v>
      </c>
      <c r="N40" s="5" t="s">
        <v>24</v>
      </c>
      <c r="O40" s="7">
        <v>160</v>
      </c>
      <c r="P40" s="7" t="s">
        <v>37</v>
      </c>
      <c r="Q40" s="7" t="s">
        <v>57</v>
      </c>
      <c r="R40" s="7">
        <v>2500</v>
      </c>
      <c r="S40" s="7"/>
    </row>
    <row r="41" spans="1:19" ht="2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23">
        <v>44488</v>
      </c>
      <c r="M41" s="11">
        <v>0.48958333333333331</v>
      </c>
      <c r="N41" s="5" t="s">
        <v>24</v>
      </c>
      <c r="O41" s="7"/>
      <c r="P41" s="7" t="s">
        <v>43</v>
      </c>
      <c r="Q41" s="7" t="s">
        <v>275</v>
      </c>
      <c r="R41" s="7"/>
      <c r="S41" s="7"/>
    </row>
    <row r="42" spans="1:19" ht="2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13"/>
      <c r="M42" s="11"/>
      <c r="N42" s="5"/>
      <c r="O42" s="7"/>
      <c r="P42" s="7"/>
      <c r="Q42" s="7"/>
      <c r="R42" s="7"/>
      <c r="S42" s="7"/>
    </row>
    <row r="43" spans="1:19" ht="2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13"/>
      <c r="M43" s="11"/>
      <c r="N43" s="5"/>
      <c r="O43" s="7"/>
      <c r="P43" s="7"/>
      <c r="Q43" s="7"/>
      <c r="R43" s="7"/>
      <c r="S43" s="7"/>
    </row>
    <row r="44" spans="1:19" ht="2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11"/>
      <c r="N44" s="5"/>
      <c r="O44" s="7"/>
      <c r="P44" s="7"/>
      <c r="Q44" s="7"/>
      <c r="R44" s="7"/>
      <c r="S44" s="7"/>
    </row>
    <row r="45" spans="1:19" ht="2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11"/>
      <c r="N45" s="5"/>
      <c r="O45" s="7"/>
      <c r="P45" s="7"/>
      <c r="Q45" s="7"/>
      <c r="R45" s="7"/>
      <c r="S45" s="7"/>
    </row>
    <row r="46" spans="1:19" ht="2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11"/>
      <c r="N46" s="5"/>
      <c r="O46" s="7"/>
      <c r="P46" s="7"/>
      <c r="Q46" s="7"/>
      <c r="R46" s="7"/>
      <c r="S46" s="7"/>
    </row>
    <row r="47" spans="1:19" ht="2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11"/>
      <c r="N47" s="5"/>
      <c r="O47" s="7"/>
      <c r="P47" s="7"/>
      <c r="Q47" s="7"/>
      <c r="R47" s="7"/>
      <c r="S47" s="7"/>
    </row>
    <row r="48" spans="1:19" ht="2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11"/>
      <c r="N48" s="5"/>
      <c r="O48" s="7"/>
      <c r="P48" s="7"/>
      <c r="Q48" s="7"/>
      <c r="R48" s="7"/>
      <c r="S48" s="7"/>
    </row>
    <row r="49" spans="1:19" ht="2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11"/>
      <c r="N49" s="5"/>
      <c r="O49" s="7"/>
      <c r="P49" s="7"/>
      <c r="Q49" s="7"/>
      <c r="R49" s="7"/>
      <c r="S49" s="7"/>
    </row>
    <row r="50" spans="1:19" ht="2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1"/>
      <c r="N50" s="5"/>
      <c r="O50" s="7"/>
      <c r="P50" s="7"/>
      <c r="Q50" s="7"/>
      <c r="R50" s="7"/>
      <c r="S50" s="7"/>
    </row>
    <row r="51" spans="1:19" ht="2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11"/>
      <c r="N51" s="5"/>
      <c r="O51" s="7"/>
      <c r="P51" s="7"/>
      <c r="Q51" s="7"/>
      <c r="R51" s="7"/>
      <c r="S51" s="7"/>
    </row>
    <row r="52" spans="1:19" ht="2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13"/>
      <c r="M52" s="11"/>
      <c r="N52" s="5"/>
      <c r="O52" s="7"/>
      <c r="P52" s="7"/>
      <c r="Q52" s="7"/>
      <c r="R52" s="7"/>
      <c r="S52" s="7"/>
    </row>
    <row r="53" spans="1:19" ht="2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11"/>
      <c r="N53" s="5"/>
      <c r="O53" s="7"/>
      <c r="P53" s="7"/>
      <c r="Q53" s="7"/>
      <c r="R53" s="7"/>
      <c r="S53" s="7"/>
    </row>
    <row r="54" spans="1:19" ht="2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11"/>
      <c r="N54" s="5"/>
      <c r="O54" s="7"/>
      <c r="P54" s="7"/>
      <c r="Q54" s="7"/>
      <c r="R54" s="7"/>
      <c r="S54" s="7"/>
    </row>
    <row r="55" spans="1:19" ht="2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18"/>
      <c r="M55" s="11"/>
      <c r="N55" s="5"/>
      <c r="O55" s="7"/>
      <c r="P55" s="7"/>
      <c r="Q55" s="7"/>
      <c r="R55" s="7"/>
      <c r="S55" s="7"/>
    </row>
    <row r="56" spans="1:19" ht="2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11"/>
      <c r="N56" s="5"/>
      <c r="O56" s="7"/>
      <c r="P56" s="7"/>
      <c r="Q56" s="7"/>
      <c r="R56" s="7"/>
      <c r="S56" s="7"/>
    </row>
    <row r="57" spans="1:19" ht="2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11"/>
      <c r="N57" s="5"/>
      <c r="O57" s="7"/>
      <c r="P57" s="7"/>
      <c r="Q57" s="7"/>
      <c r="R57" s="7"/>
      <c r="S57" s="7"/>
    </row>
    <row r="58" spans="1:19" ht="2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11"/>
      <c r="N58" s="5"/>
      <c r="O58" s="7"/>
      <c r="P58" s="7"/>
      <c r="Q58" s="7"/>
      <c r="R58" s="7"/>
      <c r="S58" s="7"/>
    </row>
    <row r="59" spans="1:19" ht="2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11"/>
      <c r="N59" s="5"/>
      <c r="O59" s="7"/>
      <c r="P59" s="7"/>
      <c r="Q59" s="7"/>
      <c r="R59" s="7"/>
      <c r="S59" s="7"/>
    </row>
    <row r="60" spans="1:19" ht="2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11"/>
      <c r="N60" s="5"/>
      <c r="O60" s="7"/>
      <c r="P60" s="7"/>
      <c r="Q60" s="7"/>
      <c r="R60" s="7"/>
      <c r="S60" s="7"/>
    </row>
    <row r="61" spans="1:19" ht="2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18"/>
      <c r="M61" s="11"/>
      <c r="N61" s="7"/>
      <c r="O61" s="7"/>
      <c r="P61" s="7"/>
      <c r="Q61" s="7"/>
      <c r="R61" s="7"/>
      <c r="S61" s="7"/>
    </row>
    <row r="62" spans="1:19" ht="2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18"/>
      <c r="M62" s="11"/>
      <c r="N62" s="7"/>
      <c r="O62" s="7"/>
      <c r="P62" s="7"/>
      <c r="Q62" s="7"/>
      <c r="R62" s="7"/>
      <c r="S62" s="7"/>
    </row>
    <row r="63" spans="1:19" ht="2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11"/>
      <c r="N63" s="7"/>
      <c r="O63" s="7"/>
      <c r="P63" s="7"/>
      <c r="Q63" s="7"/>
      <c r="R63" s="7"/>
      <c r="S63" s="7"/>
    </row>
    <row r="64" spans="1:19" ht="2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7"/>
      <c r="M64" s="28"/>
      <c r="N64" s="27"/>
      <c r="O64" s="21"/>
      <c r="P64" s="21"/>
      <c r="Q64" s="21"/>
      <c r="R64" s="21"/>
      <c r="S64" s="21"/>
    </row>
    <row r="65" spans="1:19" ht="2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7"/>
      <c r="M65" s="28"/>
      <c r="N65" s="27"/>
      <c r="O65" s="21"/>
      <c r="P65" s="27"/>
      <c r="Q65" s="27"/>
      <c r="R65" s="21"/>
      <c r="S65" s="21"/>
    </row>
    <row r="66" spans="1:19" ht="2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7"/>
      <c r="M66" s="28"/>
      <c r="N66" s="27"/>
      <c r="O66" s="21"/>
      <c r="P66" s="21"/>
      <c r="Q66" s="21"/>
      <c r="R66" s="21"/>
      <c r="S66" s="21"/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 horizontalDpi="203" verticalDpi="20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54"/>
  <sheetViews>
    <sheetView workbookViewId="0">
      <selection activeCell="A4" sqref="A4:S50"/>
    </sheetView>
  </sheetViews>
  <sheetFormatPr defaultColWidth="9" defaultRowHeight="13.5"/>
  <cols>
    <col min="5" max="5" width="11.5" customWidth="1"/>
    <col min="7" max="7" width="9.25" customWidth="1"/>
    <col min="10" max="10" width="14.625" customWidth="1"/>
    <col min="12" max="12" width="11.5" customWidth="1"/>
    <col min="17" max="17" width="37.875" customWidth="1"/>
    <col min="18" max="18" width="16.75" customWidth="1"/>
    <col min="19" max="19" width="13.375" customWidth="1"/>
  </cols>
  <sheetData>
    <row r="1" spans="1:19" ht="27">
      <c r="A1" s="97" t="s">
        <v>133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 ht="18.75">
      <c r="A2" s="98" t="s">
        <v>1</v>
      </c>
      <c r="B2" s="99"/>
      <c r="C2" s="99"/>
      <c r="D2" s="99"/>
      <c r="E2" s="99"/>
      <c r="F2" s="99"/>
      <c r="G2" s="99"/>
      <c r="H2" s="99"/>
      <c r="I2" s="100"/>
      <c r="J2" s="98" t="s">
        <v>2</v>
      </c>
      <c r="K2" s="99"/>
      <c r="L2" s="99"/>
      <c r="M2" s="99"/>
      <c r="N2" s="99"/>
      <c r="O2" s="99"/>
      <c r="P2" s="99"/>
      <c r="Q2" s="100"/>
      <c r="R2" s="101" t="s">
        <v>3</v>
      </c>
      <c r="S2" s="15"/>
    </row>
    <row r="3" spans="1:19" ht="71.25">
      <c r="A3" s="1" t="s">
        <v>4</v>
      </c>
      <c r="B3" s="1" t="s">
        <v>5</v>
      </c>
      <c r="C3" s="1" t="s">
        <v>6</v>
      </c>
      <c r="D3" s="1" t="s">
        <v>7</v>
      </c>
      <c r="E3" s="2" t="s">
        <v>8</v>
      </c>
      <c r="F3" s="1" t="s">
        <v>9</v>
      </c>
      <c r="G3" s="2" t="s">
        <v>10</v>
      </c>
      <c r="H3" s="2" t="s">
        <v>11</v>
      </c>
      <c r="I3" s="2" t="s">
        <v>12</v>
      </c>
      <c r="J3" s="8" t="s">
        <v>13</v>
      </c>
      <c r="K3" s="9" t="s">
        <v>14</v>
      </c>
      <c r="L3" s="2" t="s">
        <v>15</v>
      </c>
      <c r="M3" s="2" t="s">
        <v>5</v>
      </c>
      <c r="N3" s="2" t="s">
        <v>6</v>
      </c>
      <c r="O3" s="2" t="s">
        <v>16</v>
      </c>
      <c r="P3" s="2" t="s">
        <v>17</v>
      </c>
      <c r="Q3" s="1" t="s">
        <v>18</v>
      </c>
      <c r="R3" s="106"/>
      <c r="S3" s="16" t="s">
        <v>264</v>
      </c>
    </row>
    <row r="4" spans="1:19" ht="20.25">
      <c r="A4" s="3"/>
      <c r="B4" s="4"/>
      <c r="C4" s="5"/>
      <c r="D4" s="3"/>
      <c r="E4" s="3"/>
      <c r="F4" s="3"/>
      <c r="G4" s="6"/>
      <c r="H4" s="3"/>
      <c r="I4" s="3"/>
      <c r="J4" s="3"/>
      <c r="K4" s="10"/>
      <c r="L4" s="7"/>
      <c r="M4" s="11"/>
      <c r="N4" s="5"/>
      <c r="O4" s="7"/>
      <c r="P4" s="7"/>
      <c r="Q4" s="7"/>
      <c r="R4" s="7"/>
      <c r="S4" s="7"/>
    </row>
    <row r="5" spans="1:19" ht="20.25">
      <c r="A5" s="3"/>
      <c r="B5" s="4"/>
      <c r="C5" s="5"/>
      <c r="D5" s="3"/>
      <c r="E5" s="3"/>
      <c r="F5" s="3"/>
      <c r="G5" s="6"/>
      <c r="H5" s="3"/>
      <c r="I5" s="3"/>
      <c r="J5" s="3"/>
      <c r="K5" s="10"/>
      <c r="L5" s="7"/>
      <c r="M5" s="11"/>
      <c r="N5" s="5"/>
      <c r="O5" s="7"/>
      <c r="P5" s="7"/>
      <c r="Q5" s="7"/>
      <c r="R5" s="7"/>
      <c r="S5" s="7"/>
    </row>
    <row r="6" spans="1:19" ht="20.25">
      <c r="A6" s="3"/>
      <c r="B6" s="4"/>
      <c r="C6" s="3"/>
      <c r="D6" s="3"/>
      <c r="E6" s="3"/>
      <c r="F6" s="3"/>
      <c r="G6" s="6"/>
      <c r="H6" s="3"/>
      <c r="I6" s="3"/>
      <c r="J6" s="3"/>
      <c r="K6" s="10"/>
      <c r="L6" s="7"/>
      <c r="M6" s="11"/>
      <c r="N6" s="5"/>
      <c r="O6" s="7"/>
      <c r="P6" s="7"/>
      <c r="Q6" s="7"/>
      <c r="R6" s="7"/>
      <c r="S6" s="7"/>
    </row>
    <row r="7" spans="1:19" ht="20.25">
      <c r="A7" s="3"/>
      <c r="B7" s="4"/>
      <c r="C7" s="3"/>
      <c r="D7" s="3"/>
      <c r="E7" s="3"/>
      <c r="F7" s="3"/>
      <c r="G7" s="6"/>
      <c r="H7" s="3"/>
      <c r="I7" s="3"/>
      <c r="J7" s="3"/>
      <c r="K7" s="7"/>
      <c r="L7" s="7"/>
      <c r="M7" s="11"/>
      <c r="N7" s="5"/>
      <c r="O7" s="7"/>
      <c r="P7" s="7"/>
      <c r="Q7" s="7"/>
      <c r="R7" s="7"/>
      <c r="S7" s="7"/>
    </row>
    <row r="8" spans="1:19" ht="20.25">
      <c r="A8" s="3"/>
      <c r="B8" s="3"/>
      <c r="C8" s="3"/>
      <c r="D8" s="3"/>
      <c r="E8" s="3"/>
      <c r="F8" s="3"/>
      <c r="G8" s="3"/>
      <c r="H8" s="3"/>
      <c r="I8" s="3"/>
      <c r="J8" s="3"/>
      <c r="K8" s="7"/>
      <c r="L8" s="7"/>
      <c r="M8" s="11"/>
      <c r="N8" s="5"/>
      <c r="O8" s="7"/>
      <c r="P8" s="7"/>
      <c r="Q8" s="7"/>
      <c r="R8" s="7"/>
      <c r="S8" s="7"/>
    </row>
    <row r="9" spans="1:19" ht="20.25">
      <c r="A9" s="3"/>
      <c r="B9" s="3"/>
      <c r="C9" s="3"/>
      <c r="D9" s="3"/>
      <c r="E9" s="3"/>
      <c r="F9" s="3"/>
      <c r="G9" s="3"/>
      <c r="H9" s="3"/>
      <c r="I9" s="3"/>
      <c r="J9" s="3"/>
      <c r="K9" s="7"/>
      <c r="L9" s="7"/>
      <c r="M9" s="11"/>
      <c r="N9" s="5"/>
      <c r="O9" s="7"/>
      <c r="P9" s="7"/>
      <c r="Q9" s="7"/>
      <c r="R9" s="7"/>
      <c r="S9" s="7"/>
    </row>
    <row r="10" spans="1:19" ht="20.25">
      <c r="A10" s="3"/>
      <c r="B10" s="3"/>
      <c r="C10" s="3"/>
      <c r="D10" s="3"/>
      <c r="E10" s="3"/>
      <c r="F10" s="3"/>
      <c r="G10" s="3"/>
      <c r="H10" s="3"/>
      <c r="I10" s="3"/>
      <c r="J10" s="3"/>
      <c r="K10" s="7"/>
      <c r="L10" s="7"/>
      <c r="M10" s="11"/>
      <c r="N10" s="5"/>
      <c r="O10" s="7"/>
      <c r="P10" s="7"/>
      <c r="Q10" s="7"/>
      <c r="R10" s="7"/>
      <c r="S10" s="7"/>
    </row>
    <row r="11" spans="1:19" ht="20.25">
      <c r="A11" s="3"/>
      <c r="B11" s="3"/>
      <c r="C11" s="3"/>
      <c r="D11" s="3"/>
      <c r="E11" s="3"/>
      <c r="F11" s="3"/>
      <c r="G11" s="3"/>
      <c r="H11" s="3"/>
      <c r="I11" s="3"/>
      <c r="J11" s="3"/>
      <c r="K11" s="7"/>
      <c r="L11" s="7"/>
      <c r="M11" s="11"/>
      <c r="N11" s="5"/>
      <c r="O11" s="7"/>
      <c r="P11" s="7"/>
      <c r="Q11" s="7"/>
      <c r="R11" s="7"/>
      <c r="S11" s="7"/>
    </row>
    <row r="12" spans="1:19" ht="20.25">
      <c r="A12" s="3"/>
      <c r="B12" s="3"/>
      <c r="C12" s="3"/>
      <c r="D12" s="3"/>
      <c r="E12" s="3"/>
      <c r="F12" s="3"/>
      <c r="G12" s="3"/>
      <c r="H12" s="3"/>
      <c r="I12" s="3"/>
      <c r="J12" s="3"/>
      <c r="K12" s="7"/>
      <c r="L12" s="7"/>
      <c r="M12" s="11"/>
      <c r="N12" s="5"/>
      <c r="O12" s="7"/>
      <c r="P12" s="7"/>
      <c r="Q12" s="7"/>
      <c r="R12" s="7"/>
      <c r="S12" s="7"/>
    </row>
    <row r="13" spans="1:19" ht="20.25">
      <c r="A13" s="3"/>
      <c r="B13" s="3"/>
      <c r="C13" s="3"/>
      <c r="D13" s="3"/>
      <c r="E13" s="3"/>
      <c r="F13" s="3"/>
      <c r="G13" s="3"/>
      <c r="H13" s="3"/>
      <c r="I13" s="3"/>
      <c r="J13" s="3"/>
      <c r="K13" s="7"/>
      <c r="L13" s="7"/>
      <c r="M13" s="11"/>
      <c r="N13" s="5"/>
      <c r="O13" s="7"/>
      <c r="P13" s="7"/>
      <c r="Q13" s="7"/>
      <c r="R13" s="7"/>
      <c r="S13" s="7"/>
    </row>
    <row r="14" spans="1:19" ht="20.25">
      <c r="A14" s="3"/>
      <c r="B14" s="3"/>
      <c r="C14" s="3"/>
      <c r="D14" s="3"/>
      <c r="E14" s="3"/>
      <c r="F14" s="3"/>
      <c r="G14" s="3"/>
      <c r="H14" s="3"/>
      <c r="I14" s="3"/>
      <c r="J14" s="3"/>
      <c r="K14" s="7"/>
      <c r="L14" s="7"/>
      <c r="M14" s="11"/>
      <c r="N14" s="5"/>
      <c r="O14" s="7"/>
      <c r="P14" s="7"/>
      <c r="Q14" s="7"/>
      <c r="R14" s="7"/>
      <c r="S14" s="7"/>
    </row>
    <row r="15" spans="1:19" ht="20.25">
      <c r="A15" s="3"/>
      <c r="B15" s="3"/>
      <c r="C15" s="3"/>
      <c r="D15" s="3"/>
      <c r="E15" s="3"/>
      <c r="F15" s="3"/>
      <c r="G15" s="3"/>
      <c r="H15" s="3"/>
      <c r="I15" s="3"/>
      <c r="J15" s="3"/>
      <c r="K15" s="7"/>
      <c r="L15" s="7"/>
      <c r="M15" s="11"/>
      <c r="N15" s="5"/>
      <c r="O15" s="7"/>
      <c r="P15" s="7"/>
      <c r="Q15" s="7"/>
      <c r="R15" s="7"/>
      <c r="S15" s="7"/>
    </row>
    <row r="16" spans="1:19" ht="20.25">
      <c r="A16" s="3"/>
      <c r="B16" s="3"/>
      <c r="C16" s="3"/>
      <c r="D16" s="3"/>
      <c r="E16" s="3"/>
      <c r="F16" s="3"/>
      <c r="G16" s="3"/>
      <c r="H16" s="3"/>
      <c r="I16" s="3"/>
      <c r="J16" s="3"/>
      <c r="K16" s="7"/>
      <c r="L16" s="7"/>
      <c r="M16" s="11"/>
      <c r="N16" s="5"/>
      <c r="O16" s="7"/>
      <c r="P16" s="7"/>
      <c r="Q16" s="7"/>
      <c r="R16" s="7"/>
      <c r="S16" s="7"/>
    </row>
    <row r="17" spans="1:19" ht="20.25">
      <c r="A17" s="3"/>
      <c r="B17" s="3"/>
      <c r="C17" s="3"/>
      <c r="D17" s="3"/>
      <c r="E17" s="3"/>
      <c r="F17" s="3"/>
      <c r="G17" s="3"/>
      <c r="H17" s="3"/>
      <c r="I17" s="3"/>
      <c r="J17" s="3"/>
      <c r="K17" s="7"/>
      <c r="L17" s="7"/>
      <c r="M17" s="11"/>
      <c r="N17" s="5"/>
      <c r="O17" s="7"/>
      <c r="P17" s="7"/>
      <c r="Q17" s="7"/>
      <c r="R17" s="7"/>
      <c r="S17" s="7"/>
    </row>
    <row r="18" spans="1:19" ht="20.25">
      <c r="A18" s="3"/>
      <c r="B18" s="3"/>
      <c r="C18" s="3"/>
      <c r="D18" s="3"/>
      <c r="E18" s="3"/>
      <c r="F18" s="3"/>
      <c r="G18" s="3"/>
      <c r="H18" s="3"/>
      <c r="I18" s="3"/>
      <c r="J18" s="3"/>
      <c r="K18" s="7"/>
      <c r="L18" s="18"/>
      <c r="M18" s="11"/>
      <c r="N18" s="5"/>
      <c r="O18" s="7"/>
      <c r="P18" s="7"/>
      <c r="Q18" s="7"/>
      <c r="R18" s="7"/>
      <c r="S18" s="7"/>
    </row>
    <row r="19" spans="1:19" ht="20.25">
      <c r="A19" s="3"/>
      <c r="B19" s="3"/>
      <c r="C19" s="3"/>
      <c r="D19" s="3"/>
      <c r="E19" s="3"/>
      <c r="F19" s="3"/>
      <c r="G19" s="3"/>
      <c r="H19" s="3"/>
      <c r="I19" s="3"/>
      <c r="J19" s="3"/>
      <c r="K19" s="7"/>
      <c r="L19" s="18"/>
      <c r="M19" s="11"/>
      <c r="N19" s="5"/>
      <c r="O19" s="7"/>
      <c r="P19" s="7"/>
      <c r="Q19" s="7"/>
      <c r="R19" s="7"/>
      <c r="S19" s="7"/>
    </row>
    <row r="20" spans="1:19" ht="20.25">
      <c r="A20" s="3"/>
      <c r="B20" s="3"/>
      <c r="C20" s="3"/>
      <c r="D20" s="3"/>
      <c r="E20" s="3"/>
      <c r="F20" s="3"/>
      <c r="G20" s="3"/>
      <c r="H20" s="3"/>
      <c r="I20" s="3"/>
      <c r="J20" s="3"/>
      <c r="K20" s="7"/>
      <c r="L20" s="19"/>
      <c r="M20" s="11"/>
      <c r="N20" s="5"/>
      <c r="O20" s="7"/>
      <c r="P20" s="7"/>
      <c r="Q20" s="7"/>
      <c r="R20" s="7"/>
      <c r="S20" s="7"/>
    </row>
    <row r="21" spans="1:19" ht="20.25">
      <c r="A21" s="3"/>
      <c r="B21" s="3"/>
      <c r="C21" s="3"/>
      <c r="D21" s="3"/>
      <c r="E21" s="3"/>
      <c r="F21" s="3"/>
      <c r="G21" s="3"/>
      <c r="H21" s="3"/>
      <c r="I21" s="3"/>
      <c r="J21" s="3"/>
      <c r="K21" s="7"/>
      <c r="L21" s="19"/>
      <c r="M21" s="11"/>
      <c r="N21" s="5"/>
      <c r="O21" s="7"/>
      <c r="P21" s="7"/>
      <c r="Q21" s="7"/>
      <c r="R21" s="7"/>
      <c r="S21" s="7"/>
    </row>
    <row r="22" spans="1:19" ht="20.25">
      <c r="A22" s="3"/>
      <c r="B22" s="3"/>
      <c r="C22" s="3"/>
      <c r="D22" s="3"/>
      <c r="E22" s="3"/>
      <c r="F22" s="3"/>
      <c r="G22" s="3"/>
      <c r="H22" s="3"/>
      <c r="I22" s="3"/>
      <c r="J22" s="3"/>
      <c r="K22" s="7"/>
      <c r="L22" s="19"/>
      <c r="M22" s="11"/>
      <c r="N22" s="5"/>
      <c r="O22" s="7"/>
      <c r="P22" s="7"/>
      <c r="Q22" s="7"/>
      <c r="R22" s="7"/>
      <c r="S22" s="7"/>
    </row>
    <row r="23" spans="1:19" ht="20.25">
      <c r="A23" s="3"/>
      <c r="B23" s="3"/>
      <c r="C23" s="3"/>
      <c r="D23" s="3"/>
      <c r="E23" s="3"/>
      <c r="F23" s="3"/>
      <c r="G23" s="3"/>
      <c r="H23" s="3"/>
      <c r="I23" s="3"/>
      <c r="J23" s="3"/>
      <c r="K23" s="7"/>
      <c r="L23" s="19"/>
      <c r="M23" s="11"/>
      <c r="N23" s="5"/>
      <c r="O23" s="7"/>
      <c r="P23" s="7"/>
      <c r="Q23" s="7"/>
      <c r="R23" s="7"/>
      <c r="S23" s="7"/>
    </row>
    <row r="24" spans="1:19" ht="20.25">
      <c r="A24" s="3"/>
      <c r="B24" s="3"/>
      <c r="C24" s="3"/>
      <c r="D24" s="3"/>
      <c r="E24" s="3"/>
      <c r="F24" s="3"/>
      <c r="G24" s="3"/>
      <c r="H24" s="3"/>
      <c r="I24" s="3"/>
      <c r="J24" s="3"/>
      <c r="K24" s="7"/>
      <c r="L24" s="7"/>
      <c r="M24" s="11"/>
      <c r="N24" s="5"/>
      <c r="O24" s="7"/>
      <c r="P24" s="7"/>
      <c r="Q24" s="7"/>
      <c r="R24" s="7"/>
      <c r="S24" s="7"/>
    </row>
    <row r="25" spans="1:19" ht="20.25">
      <c r="A25" s="3"/>
      <c r="B25" s="3"/>
      <c r="C25" s="3"/>
      <c r="D25" s="3"/>
      <c r="E25" s="3"/>
      <c r="F25" s="3"/>
      <c r="G25" s="3"/>
      <c r="H25" s="3"/>
      <c r="I25" s="3"/>
      <c r="J25" s="3"/>
      <c r="K25" s="7"/>
      <c r="L25" s="7"/>
      <c r="M25" s="11"/>
      <c r="N25" s="5"/>
      <c r="O25" s="7"/>
      <c r="P25" s="7"/>
      <c r="Q25" s="7"/>
      <c r="R25" s="7"/>
      <c r="S25" s="7"/>
    </row>
    <row r="26" spans="1:19" ht="20.25">
      <c r="A26" s="3"/>
      <c r="B26" s="3"/>
      <c r="C26" s="3"/>
      <c r="D26" s="3"/>
      <c r="E26" s="3"/>
      <c r="F26" s="3"/>
      <c r="G26" s="3"/>
      <c r="H26" s="3"/>
      <c r="I26" s="3"/>
      <c r="J26" s="3"/>
      <c r="K26" s="7"/>
      <c r="L26" s="7"/>
      <c r="M26" s="11"/>
      <c r="N26" s="5"/>
      <c r="O26" s="7"/>
      <c r="P26" s="7"/>
      <c r="Q26" s="7"/>
      <c r="R26" s="7"/>
      <c r="S26" s="7"/>
    </row>
    <row r="27" spans="1:19" ht="20.25">
      <c r="A27" s="3"/>
      <c r="B27" s="3"/>
      <c r="C27" s="3"/>
      <c r="D27" s="3"/>
      <c r="E27" s="3"/>
      <c r="F27" s="3"/>
      <c r="G27" s="3"/>
      <c r="H27" s="3"/>
      <c r="I27" s="3"/>
      <c r="J27" s="3"/>
      <c r="K27" s="7"/>
      <c r="L27" s="7"/>
      <c r="M27" s="11"/>
      <c r="N27" s="5"/>
      <c r="O27" s="7"/>
      <c r="P27" s="7"/>
      <c r="Q27" s="7"/>
      <c r="R27" s="7"/>
      <c r="S27" s="7"/>
    </row>
    <row r="28" spans="1:19" ht="20.25">
      <c r="A28" s="3"/>
      <c r="B28" s="3"/>
      <c r="C28" s="3"/>
      <c r="D28" s="3"/>
      <c r="E28" s="3"/>
      <c r="F28" s="3"/>
      <c r="G28" s="3"/>
      <c r="H28" s="3"/>
      <c r="I28" s="3"/>
      <c r="J28" s="3"/>
      <c r="K28" s="7"/>
      <c r="L28" s="7"/>
      <c r="M28" s="11"/>
      <c r="N28" s="5"/>
      <c r="O28" s="7"/>
      <c r="P28" s="7"/>
      <c r="Q28" s="7"/>
      <c r="R28" s="7"/>
      <c r="S28" s="7"/>
    </row>
    <row r="29" spans="1:19" ht="20.25">
      <c r="A29" s="3"/>
      <c r="B29" s="3"/>
      <c r="C29" s="3"/>
      <c r="D29" s="3"/>
      <c r="E29" s="3"/>
      <c r="F29" s="3"/>
      <c r="G29" s="3"/>
      <c r="H29" s="3"/>
      <c r="I29" s="3"/>
      <c r="J29" s="3"/>
      <c r="K29" s="7"/>
      <c r="L29" s="7"/>
      <c r="M29" s="11"/>
      <c r="N29" s="5"/>
      <c r="O29" s="7"/>
      <c r="P29" s="7"/>
      <c r="Q29" s="7"/>
      <c r="R29" s="7"/>
      <c r="S29" s="7"/>
    </row>
    <row r="30" spans="1:19" ht="20.25">
      <c r="A30" s="3"/>
      <c r="B30" s="3"/>
      <c r="C30" s="3"/>
      <c r="D30" s="3"/>
      <c r="E30" s="3"/>
      <c r="F30" s="3"/>
      <c r="G30" s="3"/>
      <c r="H30" s="3"/>
      <c r="I30" s="3"/>
      <c r="J30" s="3"/>
      <c r="K30" s="7"/>
      <c r="L30" s="7"/>
      <c r="M30" s="11"/>
      <c r="N30" s="5"/>
      <c r="O30" s="7"/>
      <c r="P30" s="7"/>
      <c r="Q30" s="7"/>
      <c r="R30" s="7"/>
      <c r="S30" s="7"/>
    </row>
    <row r="31" spans="1:19" ht="20.25">
      <c r="A31" s="3"/>
      <c r="B31" s="3"/>
      <c r="C31" s="3"/>
      <c r="D31" s="3"/>
      <c r="E31" s="3"/>
      <c r="F31" s="3"/>
      <c r="G31" s="3"/>
      <c r="H31" s="3"/>
      <c r="I31" s="3"/>
      <c r="J31" s="3"/>
      <c r="K31" s="7"/>
      <c r="L31" s="7"/>
      <c r="M31" s="11"/>
      <c r="N31" s="5"/>
      <c r="O31" s="7"/>
      <c r="P31" s="7"/>
      <c r="Q31" s="7"/>
      <c r="R31" s="7"/>
      <c r="S31" s="7"/>
    </row>
    <row r="32" spans="1:19" ht="2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18"/>
      <c r="M32" s="11"/>
      <c r="N32" s="5"/>
      <c r="O32" s="7"/>
      <c r="P32" s="7"/>
      <c r="Q32" s="7"/>
      <c r="R32" s="7"/>
      <c r="S32" s="7"/>
    </row>
    <row r="33" spans="1:19" ht="2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11"/>
      <c r="N33" s="5"/>
      <c r="O33" s="7"/>
      <c r="P33" s="7"/>
      <c r="Q33" s="7"/>
      <c r="R33" s="7"/>
      <c r="S33" s="7"/>
    </row>
    <row r="34" spans="1:19" ht="2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11"/>
      <c r="N34" s="5"/>
      <c r="O34" s="7"/>
      <c r="P34" s="7"/>
      <c r="Q34" s="7"/>
      <c r="R34" s="7"/>
      <c r="S34" s="7"/>
    </row>
    <row r="35" spans="1:19" ht="2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11"/>
      <c r="N35" s="5"/>
      <c r="O35" s="7"/>
      <c r="P35" s="7"/>
      <c r="Q35" s="7"/>
      <c r="R35" s="7"/>
      <c r="S35" s="7"/>
    </row>
    <row r="36" spans="1:19" ht="2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11"/>
      <c r="N36" s="5"/>
      <c r="O36" s="7"/>
      <c r="P36" s="7"/>
      <c r="Q36" s="7"/>
      <c r="R36" s="7"/>
      <c r="S36" s="7"/>
    </row>
    <row r="37" spans="1:19" ht="2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13"/>
      <c r="M37" s="11"/>
      <c r="N37" s="5"/>
      <c r="O37" s="7"/>
      <c r="P37" s="7"/>
      <c r="Q37" s="7"/>
      <c r="R37" s="7"/>
      <c r="S37" s="7"/>
    </row>
    <row r="38" spans="1:19" ht="2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13"/>
      <c r="M38" s="11"/>
      <c r="N38" s="5"/>
      <c r="O38" s="7"/>
      <c r="P38" s="7"/>
      <c r="Q38" s="7"/>
      <c r="R38" s="7"/>
      <c r="S38" s="7"/>
    </row>
    <row r="39" spans="1:19" ht="2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13"/>
      <c r="M39" s="11"/>
      <c r="N39" s="5"/>
      <c r="O39" s="7"/>
      <c r="P39" s="7"/>
      <c r="Q39" s="7"/>
      <c r="R39" s="7"/>
      <c r="S39" s="7"/>
    </row>
    <row r="40" spans="1:19" ht="2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13"/>
      <c r="M40" s="11"/>
      <c r="N40" s="5"/>
      <c r="O40" s="7"/>
      <c r="P40" s="7"/>
      <c r="Q40" s="7"/>
      <c r="R40" s="7"/>
      <c r="S40" s="7"/>
    </row>
    <row r="41" spans="1:19" ht="2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13"/>
      <c r="M41" s="11"/>
      <c r="N41" s="5"/>
      <c r="O41" s="7"/>
      <c r="P41" s="7"/>
      <c r="Q41" s="7"/>
      <c r="R41" s="7"/>
      <c r="S41" s="7"/>
    </row>
    <row r="42" spans="1:19" ht="2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13"/>
      <c r="M42" s="11"/>
      <c r="N42" s="5"/>
      <c r="O42" s="7"/>
      <c r="P42" s="7"/>
      <c r="Q42" s="7"/>
      <c r="R42" s="7"/>
      <c r="S42" s="7"/>
    </row>
    <row r="43" spans="1:19" ht="2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13"/>
      <c r="M43" s="11"/>
      <c r="N43" s="5"/>
      <c r="O43" s="7"/>
      <c r="P43" s="7"/>
      <c r="Q43" s="7"/>
      <c r="R43" s="7"/>
      <c r="S43" s="7"/>
    </row>
    <row r="44" spans="1:19" ht="2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11"/>
      <c r="N44" s="5"/>
      <c r="O44" s="7"/>
      <c r="P44" s="7"/>
      <c r="Q44" s="7"/>
      <c r="R44" s="7"/>
      <c r="S44" s="7"/>
    </row>
    <row r="45" spans="1:19" ht="2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11"/>
      <c r="N45" s="5"/>
      <c r="O45" s="7"/>
      <c r="P45" s="7"/>
      <c r="Q45" s="7"/>
      <c r="R45" s="7"/>
      <c r="S45" s="7"/>
    </row>
    <row r="46" spans="1:19" ht="2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11"/>
      <c r="N46" s="5"/>
      <c r="O46" s="7"/>
      <c r="P46" s="7"/>
      <c r="Q46" s="7"/>
      <c r="R46" s="7"/>
      <c r="S46" s="7"/>
    </row>
    <row r="47" spans="1:19" ht="2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1"/>
      <c r="N47" s="5"/>
      <c r="O47" s="7"/>
      <c r="P47" s="7"/>
      <c r="Q47" s="7"/>
      <c r="R47" s="7"/>
      <c r="S47" s="7"/>
    </row>
    <row r="48" spans="1:19" ht="2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14"/>
      <c r="M48" s="11"/>
      <c r="N48" s="5"/>
      <c r="O48" s="7"/>
      <c r="P48" s="7"/>
      <c r="Q48" s="7"/>
      <c r="R48" s="7"/>
      <c r="S48" s="7"/>
    </row>
    <row r="49" spans="1:19" ht="20.25">
      <c r="A49" s="7"/>
      <c r="B49" s="7"/>
      <c r="C49" s="7"/>
      <c r="D49" s="7"/>
      <c r="E49" s="7"/>
      <c r="F49" s="7"/>
      <c r="G49" s="7"/>
      <c r="H49" s="7"/>
      <c r="I49" s="7"/>
      <c r="J49" s="7"/>
      <c r="K49" s="11"/>
      <c r="M49" s="11"/>
      <c r="N49" s="5"/>
      <c r="O49" s="7"/>
      <c r="P49" s="7"/>
      <c r="Q49" s="7"/>
      <c r="R49" s="7"/>
      <c r="S49" s="7"/>
    </row>
    <row r="50" spans="1:19" ht="2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1"/>
      <c r="N50" s="5"/>
      <c r="O50" s="7"/>
      <c r="P50" s="7"/>
      <c r="Q50" s="7"/>
      <c r="R50" s="7"/>
      <c r="S50" s="7"/>
    </row>
    <row r="51" spans="1:19" ht="2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11"/>
      <c r="N51" s="5"/>
      <c r="O51" s="7"/>
      <c r="P51" s="7"/>
      <c r="Q51" s="7"/>
      <c r="R51" s="7"/>
      <c r="S51" s="7"/>
    </row>
    <row r="52" spans="1:19" ht="2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13"/>
      <c r="M52" s="11"/>
      <c r="N52" s="5"/>
      <c r="O52" s="7"/>
      <c r="P52" s="7"/>
      <c r="Q52" s="7"/>
      <c r="R52" s="7"/>
      <c r="S52" s="7"/>
    </row>
    <row r="53" spans="1:19" ht="2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11"/>
      <c r="N53" s="5"/>
      <c r="O53" s="7"/>
      <c r="P53" s="7"/>
      <c r="Q53" s="7"/>
      <c r="R53" s="7"/>
      <c r="S53" s="7"/>
    </row>
    <row r="54" spans="1:19" ht="2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11"/>
      <c r="N54" s="5"/>
      <c r="O54" s="7"/>
      <c r="P54" s="7"/>
      <c r="Q54" s="7"/>
      <c r="R54" s="7"/>
      <c r="S54" s="7"/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 horizontalDpi="203" verticalDpi="20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60"/>
  <sheetViews>
    <sheetView workbookViewId="0">
      <selection activeCell="I17" sqref="I17"/>
    </sheetView>
  </sheetViews>
  <sheetFormatPr defaultColWidth="9" defaultRowHeight="13.5"/>
  <cols>
    <col min="5" max="5" width="11.5" customWidth="1"/>
    <col min="7" max="7" width="9.25" customWidth="1"/>
    <col min="10" max="10" width="14.625" customWidth="1"/>
    <col min="12" max="12" width="11.5" customWidth="1"/>
    <col min="17" max="17" width="37.875" customWidth="1"/>
    <col min="18" max="18" width="16.75" customWidth="1"/>
    <col min="19" max="19" width="13.375" customWidth="1"/>
  </cols>
  <sheetData>
    <row r="1" spans="1:19" ht="27">
      <c r="A1" s="97" t="s">
        <v>133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 ht="18.75">
      <c r="A2" s="98" t="s">
        <v>1</v>
      </c>
      <c r="B2" s="99"/>
      <c r="C2" s="99"/>
      <c r="D2" s="99"/>
      <c r="E2" s="99"/>
      <c r="F2" s="99"/>
      <c r="G2" s="99"/>
      <c r="H2" s="99"/>
      <c r="I2" s="100"/>
      <c r="J2" s="98" t="s">
        <v>2</v>
      </c>
      <c r="K2" s="99"/>
      <c r="L2" s="99"/>
      <c r="M2" s="99"/>
      <c r="N2" s="99"/>
      <c r="O2" s="99"/>
      <c r="P2" s="99"/>
      <c r="Q2" s="100"/>
      <c r="R2" s="101" t="s">
        <v>3</v>
      </c>
      <c r="S2" s="15"/>
    </row>
    <row r="3" spans="1:19" ht="71.25">
      <c r="A3" s="1" t="s">
        <v>4</v>
      </c>
      <c r="B3" s="1" t="s">
        <v>5</v>
      </c>
      <c r="C3" s="1" t="s">
        <v>6</v>
      </c>
      <c r="D3" s="1" t="s">
        <v>7</v>
      </c>
      <c r="E3" s="2" t="s">
        <v>8</v>
      </c>
      <c r="F3" s="1" t="s">
        <v>9</v>
      </c>
      <c r="G3" s="2" t="s">
        <v>10</v>
      </c>
      <c r="H3" s="2" t="s">
        <v>11</v>
      </c>
      <c r="I3" s="2" t="s">
        <v>12</v>
      </c>
      <c r="J3" s="8" t="s">
        <v>13</v>
      </c>
      <c r="K3" s="9" t="s">
        <v>14</v>
      </c>
      <c r="L3" s="2" t="s">
        <v>15</v>
      </c>
      <c r="M3" s="2" t="s">
        <v>5</v>
      </c>
      <c r="N3" s="2" t="s">
        <v>6</v>
      </c>
      <c r="O3" s="2" t="s">
        <v>16</v>
      </c>
      <c r="P3" s="2" t="s">
        <v>17</v>
      </c>
      <c r="Q3" s="1" t="s">
        <v>18</v>
      </c>
      <c r="R3" s="106"/>
      <c r="S3" s="16" t="s">
        <v>265</v>
      </c>
    </row>
    <row r="4" spans="1:19" ht="20.25">
      <c r="A4" s="3">
        <v>12.4</v>
      </c>
      <c r="B4" s="4">
        <v>0.35416666666666702</v>
      </c>
      <c r="C4" s="5" t="s">
        <v>21</v>
      </c>
      <c r="D4" s="3" t="s">
        <v>266</v>
      </c>
      <c r="E4" s="3" t="s">
        <v>267</v>
      </c>
      <c r="F4" s="3">
        <v>21.45</v>
      </c>
      <c r="G4" s="6">
        <v>0.31979999999999997</v>
      </c>
      <c r="H4" s="3">
        <v>2290</v>
      </c>
      <c r="I4" s="3" t="s">
        <v>43</v>
      </c>
      <c r="J4" s="3">
        <v>7006901155</v>
      </c>
      <c r="K4" s="10" t="s">
        <v>31</v>
      </c>
      <c r="L4" s="7">
        <v>12.1</v>
      </c>
      <c r="M4" s="11">
        <v>0.55208333333333304</v>
      </c>
      <c r="N4" s="5" t="s">
        <v>24</v>
      </c>
      <c r="O4" s="7">
        <v>50</v>
      </c>
      <c r="P4" s="7" t="s">
        <v>43</v>
      </c>
      <c r="Q4" s="7" t="s">
        <v>44</v>
      </c>
      <c r="R4" s="7">
        <v>1030</v>
      </c>
      <c r="S4" s="7"/>
    </row>
    <row r="5" spans="1:19" ht="20.25">
      <c r="A5" s="3">
        <v>12.16</v>
      </c>
      <c r="B5" s="4">
        <v>0.52083333333333304</v>
      </c>
      <c r="C5" s="5" t="s">
        <v>21</v>
      </c>
      <c r="D5" s="3" t="s">
        <v>266</v>
      </c>
      <c r="E5" s="3" t="s">
        <v>267</v>
      </c>
      <c r="F5" s="3">
        <v>31.7</v>
      </c>
      <c r="G5" s="6">
        <v>0.32069999999999999</v>
      </c>
      <c r="H5" s="3">
        <v>2230</v>
      </c>
      <c r="I5" s="3" t="s">
        <v>43</v>
      </c>
      <c r="J5" s="3">
        <v>7565156500</v>
      </c>
      <c r="K5" s="10" t="s">
        <v>31</v>
      </c>
      <c r="L5" s="7">
        <v>12.2</v>
      </c>
      <c r="M5" s="11">
        <v>0.55555555555555602</v>
      </c>
      <c r="N5" s="5" t="s">
        <v>24</v>
      </c>
      <c r="O5" s="7">
        <v>110</v>
      </c>
      <c r="P5" s="7" t="s">
        <v>43</v>
      </c>
      <c r="Q5" s="7" t="s">
        <v>26</v>
      </c>
      <c r="R5" s="7">
        <v>930</v>
      </c>
      <c r="S5" s="7"/>
    </row>
    <row r="6" spans="1:19" ht="20.25">
      <c r="A6" s="3">
        <v>12.27</v>
      </c>
      <c r="B6" s="4">
        <v>0.95833333333333304</v>
      </c>
      <c r="C6" s="5" t="s">
        <v>21</v>
      </c>
      <c r="D6" s="3" t="s">
        <v>266</v>
      </c>
      <c r="E6" s="3" t="s">
        <v>267</v>
      </c>
      <c r="F6" s="3">
        <v>31.15</v>
      </c>
      <c r="G6" s="6">
        <v>0.32190000000000002</v>
      </c>
      <c r="H6" s="3">
        <v>2400</v>
      </c>
      <c r="I6" s="3" t="s">
        <v>135</v>
      </c>
      <c r="J6" s="3">
        <v>7009623724</v>
      </c>
      <c r="K6" s="10" t="s">
        <v>31</v>
      </c>
      <c r="L6" s="7">
        <v>12.2</v>
      </c>
      <c r="M6" s="11">
        <v>0.83333333333333304</v>
      </c>
      <c r="N6" s="5" t="s">
        <v>24</v>
      </c>
      <c r="O6" s="7">
        <v>130</v>
      </c>
      <c r="P6" s="7" t="s">
        <v>41</v>
      </c>
      <c r="Q6" s="7" t="s">
        <v>268</v>
      </c>
      <c r="R6" s="7">
        <v>800</v>
      </c>
      <c r="S6" s="7"/>
    </row>
    <row r="7" spans="1:19" ht="20.25">
      <c r="A7" s="3">
        <v>12.31</v>
      </c>
      <c r="B7" s="4">
        <v>0.83888888888888902</v>
      </c>
      <c r="C7" s="5" t="s">
        <v>21</v>
      </c>
      <c r="D7" s="3" t="s">
        <v>28</v>
      </c>
      <c r="E7" s="3" t="s">
        <v>36</v>
      </c>
      <c r="F7" s="3">
        <v>13.7</v>
      </c>
      <c r="G7" s="6">
        <v>0.3211</v>
      </c>
      <c r="H7" s="3">
        <v>2700</v>
      </c>
      <c r="I7" s="3" t="s">
        <v>22</v>
      </c>
      <c r="J7" s="3">
        <v>9838497644</v>
      </c>
      <c r="K7" s="7"/>
      <c r="L7" s="7">
        <v>12.2</v>
      </c>
      <c r="M7" s="11">
        <v>0.88541666666666696</v>
      </c>
      <c r="N7" s="5" t="s">
        <v>24</v>
      </c>
      <c r="O7" s="7">
        <v>120</v>
      </c>
      <c r="P7" s="7" t="s">
        <v>41</v>
      </c>
      <c r="Q7" s="7" t="s">
        <v>33</v>
      </c>
      <c r="R7" s="7">
        <v>680</v>
      </c>
      <c r="S7" s="7"/>
    </row>
    <row r="8" spans="1:19" ht="20.25">
      <c r="A8" s="3"/>
      <c r="B8" s="3"/>
      <c r="C8" s="3"/>
      <c r="D8" s="3"/>
      <c r="E8" s="3"/>
      <c r="F8" s="3"/>
      <c r="G8" s="3"/>
      <c r="H8" s="3"/>
      <c r="I8" s="3"/>
      <c r="J8" s="3"/>
      <c r="K8" s="7"/>
      <c r="L8" s="7">
        <v>12.3</v>
      </c>
      <c r="M8" s="11">
        <v>0.99166666666666703</v>
      </c>
      <c r="N8" s="5" t="s">
        <v>24</v>
      </c>
      <c r="O8" s="7">
        <v>30</v>
      </c>
      <c r="P8" s="7" t="s">
        <v>30</v>
      </c>
      <c r="Q8" s="7" t="s">
        <v>47</v>
      </c>
      <c r="R8" s="7">
        <v>650</v>
      </c>
      <c r="S8" s="7"/>
    </row>
    <row r="9" spans="1:19" ht="20.25">
      <c r="A9" s="3"/>
      <c r="B9" s="3"/>
      <c r="C9" s="3"/>
      <c r="D9" s="3"/>
      <c r="E9" s="3"/>
      <c r="F9" s="3"/>
      <c r="G9" s="3"/>
      <c r="H9" s="3"/>
      <c r="I9" s="3"/>
      <c r="J9" s="3"/>
      <c r="K9" s="7"/>
      <c r="L9" s="7">
        <v>12.4</v>
      </c>
      <c r="M9" s="11">
        <v>0.17708333333333301</v>
      </c>
      <c r="N9" s="5" t="s">
        <v>24</v>
      </c>
      <c r="O9" s="7">
        <v>200</v>
      </c>
      <c r="P9" s="7" t="s">
        <v>30</v>
      </c>
      <c r="Q9" s="7" t="s">
        <v>54</v>
      </c>
      <c r="R9" s="7">
        <v>450</v>
      </c>
      <c r="S9" s="7"/>
    </row>
    <row r="10" spans="1:19" ht="20.25">
      <c r="A10" s="3"/>
      <c r="B10" s="3"/>
      <c r="C10" s="3"/>
      <c r="D10" s="3"/>
      <c r="E10" s="3"/>
      <c r="F10" s="3"/>
      <c r="G10" s="3"/>
      <c r="H10" s="3"/>
      <c r="I10" s="3"/>
      <c r="J10" s="3"/>
      <c r="K10" s="7"/>
      <c r="L10" s="7">
        <v>12.4</v>
      </c>
      <c r="M10" s="11">
        <v>0.35416666666666702</v>
      </c>
      <c r="N10" s="5" t="s">
        <v>24</v>
      </c>
      <c r="O10" s="7"/>
      <c r="P10" s="7" t="s">
        <v>43</v>
      </c>
      <c r="Q10" s="7" t="s">
        <v>46</v>
      </c>
      <c r="R10" s="7">
        <v>2740</v>
      </c>
      <c r="S10" s="7"/>
    </row>
    <row r="11" spans="1:19" ht="20.25">
      <c r="A11" s="3"/>
      <c r="B11" s="3"/>
      <c r="C11" s="3"/>
      <c r="D11" s="3"/>
      <c r="E11" s="3"/>
      <c r="F11" s="3"/>
      <c r="G11" s="3"/>
      <c r="H11" s="3"/>
      <c r="I11" s="3"/>
      <c r="J11" s="3"/>
      <c r="K11" s="7"/>
      <c r="L11" s="7">
        <v>12.5</v>
      </c>
      <c r="M11" s="11">
        <v>9.5138888888888898E-2</v>
      </c>
      <c r="N11" s="5" t="s">
        <v>24</v>
      </c>
      <c r="O11" s="7">
        <v>130</v>
      </c>
      <c r="P11" s="7" t="s">
        <v>32</v>
      </c>
      <c r="Q11" s="7" t="s">
        <v>33</v>
      </c>
      <c r="R11" s="7">
        <v>2610</v>
      </c>
      <c r="S11" s="7"/>
    </row>
    <row r="12" spans="1:19" ht="20.25">
      <c r="A12" s="3"/>
      <c r="B12" s="3"/>
      <c r="C12" s="3"/>
      <c r="D12" s="3"/>
      <c r="E12" s="3"/>
      <c r="F12" s="3"/>
      <c r="G12" s="3"/>
      <c r="H12" s="3"/>
      <c r="I12" s="3"/>
      <c r="J12" s="3"/>
      <c r="K12" s="7"/>
      <c r="L12" s="7">
        <v>12.5</v>
      </c>
      <c r="M12" s="11">
        <v>0.60416666666666696</v>
      </c>
      <c r="N12" s="5" t="s">
        <v>24</v>
      </c>
      <c r="O12" s="7">
        <v>10</v>
      </c>
      <c r="P12" s="7" t="s">
        <v>30</v>
      </c>
      <c r="Q12" s="7" t="s">
        <v>44</v>
      </c>
      <c r="R12" s="7">
        <v>2600</v>
      </c>
      <c r="S12" s="7"/>
    </row>
    <row r="13" spans="1:19" ht="20.25">
      <c r="A13" s="3"/>
      <c r="B13" s="3"/>
      <c r="C13" s="3"/>
      <c r="D13" s="3"/>
      <c r="E13" s="3"/>
      <c r="F13" s="3"/>
      <c r="G13" s="3"/>
      <c r="H13" s="3"/>
      <c r="I13" s="3"/>
      <c r="J13" s="3"/>
      <c r="K13" s="7"/>
      <c r="L13" s="7">
        <v>12.5</v>
      </c>
      <c r="M13" s="11">
        <v>0.688194444444444</v>
      </c>
      <c r="N13" s="5" t="s">
        <v>24</v>
      </c>
      <c r="O13" s="7">
        <v>120</v>
      </c>
      <c r="P13" s="7" t="s">
        <v>25</v>
      </c>
      <c r="Q13" s="7" t="s">
        <v>26</v>
      </c>
      <c r="R13" s="7">
        <v>2480</v>
      </c>
      <c r="S13" s="7"/>
    </row>
    <row r="14" spans="1:19" ht="20.25">
      <c r="A14" s="3"/>
      <c r="B14" s="3"/>
      <c r="C14" s="3"/>
      <c r="D14" s="3"/>
      <c r="E14" s="3"/>
      <c r="F14" s="3"/>
      <c r="G14" s="3"/>
      <c r="H14" s="3"/>
      <c r="I14" s="3"/>
      <c r="J14" s="3"/>
      <c r="K14" s="7"/>
      <c r="L14" s="7">
        <v>12.6</v>
      </c>
      <c r="M14" s="11">
        <v>0.46180555555555602</v>
      </c>
      <c r="N14" s="5" t="s">
        <v>24</v>
      </c>
      <c r="O14" s="7">
        <v>80</v>
      </c>
      <c r="P14" s="7" t="s">
        <v>269</v>
      </c>
      <c r="Q14" s="7" t="s">
        <v>33</v>
      </c>
      <c r="R14" s="7">
        <v>2400</v>
      </c>
      <c r="S14" s="7"/>
    </row>
    <row r="15" spans="1:19" ht="20.25">
      <c r="A15" s="3"/>
      <c r="B15" s="3"/>
      <c r="C15" s="3"/>
      <c r="D15" s="3"/>
      <c r="E15" s="3"/>
      <c r="F15" s="3"/>
      <c r="G15" s="3"/>
      <c r="H15" s="3"/>
      <c r="I15" s="3"/>
      <c r="J15" s="3"/>
      <c r="K15" s="7"/>
      <c r="L15" s="7">
        <v>12.7</v>
      </c>
      <c r="M15" s="11">
        <v>0.114583333333333</v>
      </c>
      <c r="N15" s="5" t="s">
        <v>24</v>
      </c>
      <c r="O15" s="7">
        <v>100</v>
      </c>
      <c r="P15" s="7" t="s">
        <v>52</v>
      </c>
      <c r="Q15" s="7" t="s">
        <v>63</v>
      </c>
      <c r="R15" s="7">
        <v>2300</v>
      </c>
      <c r="S15" s="7"/>
    </row>
    <row r="16" spans="1:19" ht="20.25">
      <c r="A16" s="3"/>
      <c r="B16" s="3"/>
      <c r="C16" s="3"/>
      <c r="D16" s="3"/>
      <c r="E16" s="3"/>
      <c r="F16" s="3"/>
      <c r="G16" s="3"/>
      <c r="H16" s="3"/>
      <c r="I16" s="3"/>
      <c r="J16" s="3"/>
      <c r="K16" s="7"/>
      <c r="L16" s="7">
        <v>12.7</v>
      </c>
      <c r="M16" s="11">
        <v>0.57638888888888895</v>
      </c>
      <c r="N16" s="5" t="s">
        <v>24</v>
      </c>
      <c r="O16" s="7">
        <v>30</v>
      </c>
      <c r="P16" s="7" t="s">
        <v>43</v>
      </c>
      <c r="Q16" s="7" t="s">
        <v>44</v>
      </c>
      <c r="R16" s="7">
        <f>1120+1150</f>
        <v>2270</v>
      </c>
      <c r="S16" s="7"/>
    </row>
    <row r="17" spans="1:19" ht="20.25">
      <c r="A17" s="3"/>
      <c r="B17" s="3"/>
      <c r="C17" s="3"/>
      <c r="D17" s="3"/>
      <c r="E17" s="3"/>
      <c r="F17" s="3"/>
      <c r="G17" s="3"/>
      <c r="H17" s="3"/>
      <c r="I17" s="3"/>
      <c r="J17" s="3"/>
      <c r="K17" s="7"/>
      <c r="L17" s="7">
        <v>12.8</v>
      </c>
      <c r="M17" s="11">
        <v>0.35416666666666702</v>
      </c>
      <c r="N17" s="5" t="s">
        <v>24</v>
      </c>
      <c r="O17" s="7">
        <f>R16-R17</f>
        <v>180</v>
      </c>
      <c r="P17" s="7" t="s">
        <v>43</v>
      </c>
      <c r="Q17" s="7" t="s">
        <v>119</v>
      </c>
      <c r="R17" s="7">
        <f>1030+1060</f>
        <v>2090</v>
      </c>
      <c r="S17" s="7"/>
    </row>
    <row r="18" spans="1:19" ht="20.25">
      <c r="A18" s="3"/>
      <c r="B18" s="3"/>
      <c r="C18" s="3"/>
      <c r="D18" s="3"/>
      <c r="E18" s="3"/>
      <c r="F18" s="3"/>
      <c r="G18" s="3"/>
      <c r="H18" s="3"/>
      <c r="I18" s="3"/>
      <c r="J18" s="3"/>
      <c r="K18" s="7"/>
      <c r="L18" s="7">
        <v>12.9</v>
      </c>
      <c r="M18" s="11">
        <v>0.24861111111111101</v>
      </c>
      <c r="N18" s="5" t="s">
        <v>24</v>
      </c>
      <c r="O18" s="7">
        <v>260</v>
      </c>
      <c r="P18" s="7" t="s">
        <v>25</v>
      </c>
      <c r="Q18" s="7" t="s">
        <v>42</v>
      </c>
      <c r="R18" s="7">
        <v>1830</v>
      </c>
      <c r="S18" s="7"/>
    </row>
    <row r="19" spans="1:19" ht="20.25">
      <c r="A19" s="3"/>
      <c r="B19" s="3"/>
      <c r="C19" s="3"/>
      <c r="D19" s="3"/>
      <c r="E19" s="3"/>
      <c r="F19" s="3"/>
      <c r="G19" s="3"/>
      <c r="H19" s="3"/>
      <c r="I19" s="3"/>
      <c r="J19" s="3"/>
      <c r="K19" s="7"/>
      <c r="L19" s="12">
        <v>12.1</v>
      </c>
      <c r="M19" s="11">
        <v>3.2638888888888898E-2</v>
      </c>
      <c r="N19" s="5" t="s">
        <v>24</v>
      </c>
      <c r="O19" s="7">
        <v>80</v>
      </c>
      <c r="P19" s="7" t="s">
        <v>30</v>
      </c>
      <c r="Q19" s="7" t="s">
        <v>26</v>
      </c>
      <c r="R19" s="7">
        <v>1750</v>
      </c>
      <c r="S19" s="7"/>
    </row>
    <row r="20" spans="1:19" ht="20.25">
      <c r="A20" s="3"/>
      <c r="B20" s="3"/>
      <c r="C20" s="3"/>
      <c r="D20" s="3"/>
      <c r="E20" s="3"/>
      <c r="F20" s="3"/>
      <c r="G20" s="3"/>
      <c r="H20" s="3"/>
      <c r="I20" s="3"/>
      <c r="J20" s="3"/>
      <c r="K20" s="7"/>
      <c r="L20" s="12">
        <v>12.1</v>
      </c>
      <c r="M20" s="11">
        <v>0.59027777777777801</v>
      </c>
      <c r="N20" s="5" t="s">
        <v>24</v>
      </c>
      <c r="O20" s="7">
        <f>R19-R20</f>
        <v>60</v>
      </c>
      <c r="P20" s="7" t="s">
        <v>43</v>
      </c>
      <c r="Q20" s="7" t="s">
        <v>44</v>
      </c>
      <c r="R20" s="7">
        <f>830+860</f>
        <v>1690</v>
      </c>
      <c r="S20" s="7"/>
    </row>
    <row r="21" spans="1:19" ht="20.25">
      <c r="A21" s="3"/>
      <c r="B21" s="3"/>
      <c r="C21" s="3"/>
      <c r="D21" s="3"/>
      <c r="E21" s="3"/>
      <c r="F21" s="3"/>
      <c r="G21" s="3"/>
      <c r="H21" s="3"/>
      <c r="I21" s="3"/>
      <c r="J21" s="3"/>
      <c r="K21" s="7"/>
      <c r="L21" s="12">
        <v>12.1</v>
      </c>
      <c r="M21" s="11">
        <v>0.86805555555555503</v>
      </c>
      <c r="N21" s="5" t="s">
        <v>24</v>
      </c>
      <c r="O21" s="7">
        <v>140</v>
      </c>
      <c r="P21" s="7" t="s">
        <v>52</v>
      </c>
      <c r="Q21" s="7" t="s">
        <v>33</v>
      </c>
      <c r="R21" s="7">
        <v>1550</v>
      </c>
      <c r="S21" s="7"/>
    </row>
    <row r="22" spans="1:19" ht="20.25">
      <c r="A22" s="3"/>
      <c r="B22" s="3"/>
      <c r="C22" s="3"/>
      <c r="D22" s="3"/>
      <c r="E22" s="3"/>
      <c r="F22" s="3"/>
      <c r="G22" s="3"/>
      <c r="H22" s="3"/>
      <c r="I22" s="3"/>
      <c r="J22" s="3"/>
      <c r="K22" s="7"/>
      <c r="L22" s="13">
        <v>12.11</v>
      </c>
      <c r="M22" s="11">
        <v>0.484027777777778</v>
      </c>
      <c r="N22" s="5" t="s">
        <v>24</v>
      </c>
      <c r="O22" s="7">
        <f>R21-R22</f>
        <v>140</v>
      </c>
      <c r="P22" s="7" t="s">
        <v>43</v>
      </c>
      <c r="Q22" s="7" t="s">
        <v>26</v>
      </c>
      <c r="R22" s="7">
        <v>1410</v>
      </c>
      <c r="S22" s="7"/>
    </row>
    <row r="23" spans="1:19" ht="20.25">
      <c r="A23" s="3"/>
      <c r="B23" s="3"/>
      <c r="C23" s="3"/>
      <c r="D23" s="3"/>
      <c r="E23" s="3"/>
      <c r="F23" s="3"/>
      <c r="G23" s="3"/>
      <c r="H23" s="3"/>
      <c r="I23" s="3"/>
      <c r="J23" s="3"/>
      <c r="K23" s="7"/>
      <c r="L23" s="13">
        <v>12.11</v>
      </c>
      <c r="M23" s="11">
        <v>0.47499999999999998</v>
      </c>
      <c r="N23" s="5" t="s">
        <v>24</v>
      </c>
      <c r="O23" s="7">
        <v>60</v>
      </c>
      <c r="P23" s="7" t="s">
        <v>30</v>
      </c>
      <c r="Q23" s="7" t="s">
        <v>33</v>
      </c>
      <c r="R23" s="7">
        <v>1350</v>
      </c>
      <c r="S23" s="7"/>
    </row>
    <row r="24" spans="1:19" ht="20.25">
      <c r="A24" s="3"/>
      <c r="B24" s="3"/>
      <c r="C24" s="3"/>
      <c r="D24" s="3"/>
      <c r="E24" s="3"/>
      <c r="F24" s="3"/>
      <c r="G24" s="3"/>
      <c r="H24" s="3"/>
      <c r="I24" s="3"/>
      <c r="J24" s="3"/>
      <c r="K24" s="7"/>
      <c r="L24" s="13">
        <v>12.12</v>
      </c>
      <c r="M24" s="11">
        <v>0.87777777777777799</v>
      </c>
      <c r="N24" s="5" t="s">
        <v>24</v>
      </c>
      <c r="O24" s="7">
        <v>150</v>
      </c>
      <c r="P24" s="7" t="s">
        <v>25</v>
      </c>
      <c r="Q24" s="7" t="s">
        <v>26</v>
      </c>
      <c r="R24" s="7">
        <v>1200</v>
      </c>
      <c r="S24" s="7"/>
    </row>
    <row r="25" spans="1:19" ht="20.25">
      <c r="A25" s="3"/>
      <c r="B25" s="3"/>
      <c r="C25" s="3"/>
      <c r="D25" s="3"/>
      <c r="E25" s="3"/>
      <c r="F25" s="3"/>
      <c r="G25" s="3"/>
      <c r="H25" s="3"/>
      <c r="I25" s="3"/>
      <c r="J25" s="3"/>
      <c r="K25" s="7"/>
      <c r="L25" s="13">
        <v>12.14</v>
      </c>
      <c r="M25" s="11">
        <v>0.131944444444444</v>
      </c>
      <c r="N25" s="5" t="s">
        <v>24</v>
      </c>
      <c r="O25" s="7">
        <v>100</v>
      </c>
      <c r="P25" s="7" t="s">
        <v>52</v>
      </c>
      <c r="Q25" s="7" t="s">
        <v>42</v>
      </c>
      <c r="R25" s="7">
        <v>1100</v>
      </c>
      <c r="S25" s="7"/>
    </row>
    <row r="26" spans="1:19" ht="20.25">
      <c r="A26" s="3"/>
      <c r="B26" s="3"/>
      <c r="C26" s="3"/>
      <c r="D26" s="3"/>
      <c r="E26" s="3"/>
      <c r="F26" s="3"/>
      <c r="G26" s="3"/>
      <c r="H26" s="3"/>
      <c r="I26" s="3"/>
      <c r="J26" s="3"/>
      <c r="K26" s="7"/>
      <c r="L26" s="13">
        <v>12.14</v>
      </c>
      <c r="M26" s="11">
        <v>0.52013888888888904</v>
      </c>
      <c r="N26" s="5" t="s">
        <v>24</v>
      </c>
      <c r="O26" s="7">
        <f>R25-R26</f>
        <v>140</v>
      </c>
      <c r="P26" s="7" t="s">
        <v>43</v>
      </c>
      <c r="Q26" s="7" t="s">
        <v>54</v>
      </c>
      <c r="R26" s="7">
        <f>450+510</f>
        <v>960</v>
      </c>
      <c r="S26" s="7"/>
    </row>
    <row r="27" spans="1:19" ht="20.25">
      <c r="A27" s="3"/>
      <c r="B27" s="3"/>
      <c r="C27" s="3"/>
      <c r="D27" s="3"/>
      <c r="E27" s="3"/>
      <c r="F27" s="3"/>
      <c r="G27" s="3"/>
      <c r="H27" s="3"/>
      <c r="I27" s="3"/>
      <c r="J27" s="3"/>
      <c r="K27" s="7"/>
      <c r="L27" s="13">
        <v>12.15</v>
      </c>
      <c r="M27" s="11">
        <v>0.91388888888888897</v>
      </c>
      <c r="N27" s="5" t="s">
        <v>24</v>
      </c>
      <c r="O27" s="7">
        <v>130</v>
      </c>
      <c r="P27" s="7" t="s">
        <v>30</v>
      </c>
      <c r="Q27" s="7" t="s">
        <v>26</v>
      </c>
      <c r="R27" s="7">
        <v>830</v>
      </c>
      <c r="S27" s="7"/>
    </row>
    <row r="28" spans="1:19" ht="20.25">
      <c r="A28" s="3"/>
      <c r="B28" s="3"/>
      <c r="C28" s="3"/>
      <c r="D28" s="3"/>
      <c r="E28" s="3"/>
      <c r="F28" s="3"/>
      <c r="G28" s="3"/>
      <c r="H28" s="3"/>
      <c r="I28" s="3"/>
      <c r="J28" s="3"/>
      <c r="K28" s="7"/>
      <c r="L28" s="13">
        <v>12.16</v>
      </c>
      <c r="M28" s="11">
        <v>0.28263888888888899</v>
      </c>
      <c r="N28" s="5" t="s">
        <v>24</v>
      </c>
      <c r="O28" s="7">
        <v>130</v>
      </c>
      <c r="P28" s="7" t="s">
        <v>25</v>
      </c>
      <c r="Q28" s="7" t="s">
        <v>42</v>
      </c>
      <c r="R28" s="7">
        <v>700</v>
      </c>
      <c r="S28" s="7"/>
    </row>
    <row r="29" spans="1:19" ht="20.25">
      <c r="A29" s="3"/>
      <c r="B29" s="3"/>
      <c r="C29" s="3"/>
      <c r="D29" s="3"/>
      <c r="E29" s="3"/>
      <c r="F29" s="3"/>
      <c r="G29" s="3"/>
      <c r="H29" s="3"/>
      <c r="I29" s="3"/>
      <c r="J29" s="3"/>
      <c r="K29" s="7"/>
      <c r="L29" s="13">
        <v>12.16</v>
      </c>
      <c r="M29" s="11">
        <v>0.375</v>
      </c>
      <c r="N29" s="5" t="s">
        <v>24</v>
      </c>
      <c r="O29" s="7">
        <v>160</v>
      </c>
      <c r="P29" s="7" t="s">
        <v>43</v>
      </c>
      <c r="Q29" s="7" t="s">
        <v>270</v>
      </c>
      <c r="R29" s="7">
        <v>2830</v>
      </c>
      <c r="S29" s="7"/>
    </row>
    <row r="30" spans="1:19" ht="20.25">
      <c r="A30" s="3"/>
      <c r="B30" s="3"/>
      <c r="C30" s="3"/>
      <c r="D30" s="3"/>
      <c r="E30" s="3"/>
      <c r="F30" s="3"/>
      <c r="G30" s="3"/>
      <c r="H30" s="3"/>
      <c r="I30" s="3"/>
      <c r="J30" s="3"/>
      <c r="K30" s="7"/>
      <c r="L30" s="13">
        <v>12.16</v>
      </c>
      <c r="M30" s="11">
        <v>0.52083333333333304</v>
      </c>
      <c r="N30" s="5" t="s">
        <v>24</v>
      </c>
      <c r="O30" s="7"/>
      <c r="P30" s="7" t="s">
        <v>43</v>
      </c>
      <c r="Q30" s="7" t="s">
        <v>46</v>
      </c>
      <c r="R30" s="7">
        <v>2830</v>
      </c>
      <c r="S30" s="7"/>
    </row>
    <row r="31" spans="1:19" ht="20.25">
      <c r="A31" s="3"/>
      <c r="B31" s="3"/>
      <c r="C31" s="3"/>
      <c r="D31" s="3"/>
      <c r="E31" s="3"/>
      <c r="F31" s="3"/>
      <c r="G31" s="3"/>
      <c r="H31" s="3"/>
      <c r="I31" s="3"/>
      <c r="J31" s="3"/>
      <c r="K31" s="7"/>
      <c r="L31" s="13">
        <v>12.17</v>
      </c>
      <c r="M31" s="11">
        <v>0.28541666666666698</v>
      </c>
      <c r="N31" s="5" t="s">
        <v>24</v>
      </c>
      <c r="O31" s="7">
        <v>100</v>
      </c>
      <c r="P31" s="7" t="s">
        <v>25</v>
      </c>
      <c r="Q31" s="7" t="s">
        <v>26</v>
      </c>
      <c r="R31" s="7">
        <v>2730</v>
      </c>
      <c r="S31" s="7"/>
    </row>
    <row r="32" spans="1:19" ht="20.25">
      <c r="A32" s="3"/>
      <c r="B32" s="3"/>
      <c r="C32" s="3"/>
      <c r="D32" s="3"/>
      <c r="E32" s="3"/>
      <c r="F32" s="3"/>
      <c r="G32" s="3"/>
      <c r="H32" s="3"/>
      <c r="I32" s="3"/>
      <c r="J32" s="3"/>
      <c r="K32" s="7"/>
      <c r="L32" s="13">
        <v>12.17</v>
      </c>
      <c r="M32" s="11">
        <v>0.64583333333333304</v>
      </c>
      <c r="N32" s="5" t="s">
        <v>24</v>
      </c>
      <c r="O32" s="7">
        <v>30</v>
      </c>
      <c r="P32" s="7" t="s">
        <v>43</v>
      </c>
      <c r="Q32" s="7" t="s">
        <v>44</v>
      </c>
      <c r="R32" s="7">
        <f>1320+1380</f>
        <v>2700</v>
      </c>
      <c r="S32" s="7"/>
    </row>
    <row r="33" spans="1:19" ht="2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13">
        <v>12.18</v>
      </c>
      <c r="M33" s="11">
        <v>0.38194444444444398</v>
      </c>
      <c r="N33" s="5" t="s">
        <v>24</v>
      </c>
      <c r="O33" s="7">
        <f>R32-R33</f>
        <v>170</v>
      </c>
      <c r="P33" s="7" t="s">
        <v>43</v>
      </c>
      <c r="Q33" s="7" t="s">
        <v>271</v>
      </c>
      <c r="R33" s="7">
        <v>2530</v>
      </c>
      <c r="S33" s="7"/>
    </row>
    <row r="34" spans="1:19" ht="2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13">
        <v>12.19</v>
      </c>
      <c r="M34" s="11">
        <v>0.44305555555555598</v>
      </c>
      <c r="N34" s="5" t="s">
        <v>24</v>
      </c>
      <c r="O34" s="7">
        <v>150</v>
      </c>
      <c r="P34" s="7" t="s">
        <v>25</v>
      </c>
      <c r="Q34" s="7" t="s">
        <v>58</v>
      </c>
      <c r="R34" s="7">
        <v>2380</v>
      </c>
      <c r="S34" s="7"/>
    </row>
    <row r="35" spans="1:19" ht="2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13">
        <v>12.19</v>
      </c>
      <c r="M35" s="11">
        <v>0.64791666666666703</v>
      </c>
      <c r="N35" s="5" t="s">
        <v>24</v>
      </c>
      <c r="O35" s="7">
        <v>100</v>
      </c>
      <c r="P35" s="7" t="s">
        <v>25</v>
      </c>
      <c r="Q35" s="7" t="s">
        <v>26</v>
      </c>
      <c r="R35" s="7">
        <v>2280</v>
      </c>
      <c r="S35" s="7"/>
    </row>
    <row r="36" spans="1:19" ht="2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13">
        <v>12.19</v>
      </c>
      <c r="M36" s="11">
        <v>0.91666666666666696</v>
      </c>
      <c r="N36" s="5" t="s">
        <v>24</v>
      </c>
      <c r="O36" s="7">
        <v>50</v>
      </c>
      <c r="P36" s="7" t="s">
        <v>52</v>
      </c>
      <c r="Q36" s="7" t="s">
        <v>44</v>
      </c>
      <c r="R36" s="7">
        <v>2230</v>
      </c>
      <c r="S36" s="7"/>
    </row>
    <row r="37" spans="1:19" ht="2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13">
        <v>12.2</v>
      </c>
      <c r="M37" s="11">
        <v>1.38888888888889E-2</v>
      </c>
      <c r="N37" s="5" t="s">
        <v>24</v>
      </c>
      <c r="O37" s="7">
        <v>100</v>
      </c>
      <c r="P37" s="7" t="s">
        <v>32</v>
      </c>
      <c r="Q37" s="7" t="s">
        <v>26</v>
      </c>
      <c r="R37" s="7">
        <v>2130</v>
      </c>
      <c r="S37" s="7"/>
    </row>
    <row r="38" spans="1:19" ht="2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13">
        <v>12.2</v>
      </c>
      <c r="M38" s="11">
        <v>0.17777777777777801</v>
      </c>
      <c r="N38" s="5" t="s">
        <v>24</v>
      </c>
      <c r="O38" s="7">
        <v>80</v>
      </c>
      <c r="P38" s="7" t="s">
        <v>32</v>
      </c>
      <c r="Q38" s="7" t="s">
        <v>33</v>
      </c>
      <c r="R38" s="7">
        <v>2050</v>
      </c>
      <c r="S38" s="7"/>
    </row>
    <row r="39" spans="1:19" ht="2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13">
        <v>12.2</v>
      </c>
      <c r="M39" s="11">
        <v>0.86666666666666703</v>
      </c>
      <c r="N39" s="5" t="s">
        <v>24</v>
      </c>
      <c r="O39" s="7">
        <v>200</v>
      </c>
      <c r="P39" s="7" t="s">
        <v>25</v>
      </c>
      <c r="Q39" s="7" t="s">
        <v>75</v>
      </c>
      <c r="R39" s="7">
        <v>1850</v>
      </c>
      <c r="S39" s="7"/>
    </row>
    <row r="40" spans="1:19" ht="2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13">
        <v>12.21</v>
      </c>
      <c r="M40" s="11">
        <v>0.47916666666666702</v>
      </c>
      <c r="N40" s="5" t="s">
        <v>24</v>
      </c>
      <c r="O40" s="7">
        <f>R39-R40</f>
        <v>90</v>
      </c>
      <c r="P40" s="7" t="s">
        <v>43</v>
      </c>
      <c r="Q40" s="7" t="s">
        <v>26</v>
      </c>
      <c r="R40" s="7">
        <f>860+900</f>
        <v>1760</v>
      </c>
      <c r="S40" s="7"/>
    </row>
    <row r="41" spans="1:19" ht="2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13">
        <v>12.22</v>
      </c>
      <c r="M41" s="11">
        <v>1.18055555555556E-2</v>
      </c>
      <c r="N41" s="5" t="s">
        <v>24</v>
      </c>
      <c r="O41" s="7">
        <f t="shared" ref="O41:O47" si="0">R40-R41</f>
        <v>80</v>
      </c>
      <c r="P41" s="7" t="s">
        <v>52</v>
      </c>
      <c r="Q41" s="7" t="s">
        <v>33</v>
      </c>
      <c r="R41" s="7">
        <v>1680</v>
      </c>
      <c r="S41" s="7"/>
    </row>
    <row r="42" spans="1:19" ht="2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13">
        <v>12.22</v>
      </c>
      <c r="M42" s="11">
        <v>0.47916666666666702</v>
      </c>
      <c r="N42" s="5" t="s">
        <v>24</v>
      </c>
      <c r="O42" s="7">
        <f t="shared" si="0"/>
        <v>10</v>
      </c>
      <c r="P42" s="7" t="s">
        <v>43</v>
      </c>
      <c r="Q42" s="7" t="s">
        <v>44</v>
      </c>
      <c r="R42" s="7">
        <v>1670</v>
      </c>
      <c r="S42" s="7"/>
    </row>
    <row r="43" spans="1:19" ht="2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13">
        <v>12.22</v>
      </c>
      <c r="M43" s="11">
        <v>0.77777777777777801</v>
      </c>
      <c r="N43" s="5" t="s">
        <v>24</v>
      </c>
      <c r="O43" s="7">
        <v>100</v>
      </c>
      <c r="P43" s="7" t="s">
        <v>40</v>
      </c>
      <c r="Q43" s="7" t="s">
        <v>26</v>
      </c>
      <c r="R43" s="7">
        <v>1570</v>
      </c>
      <c r="S43" s="7"/>
    </row>
    <row r="44" spans="1:19" ht="2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13">
        <v>12.23</v>
      </c>
      <c r="M44" s="11">
        <v>0.51388888888888895</v>
      </c>
      <c r="N44" s="5" t="s">
        <v>24</v>
      </c>
      <c r="O44" s="7">
        <f t="shared" si="0"/>
        <v>130</v>
      </c>
      <c r="P44" s="7" t="s">
        <v>43</v>
      </c>
      <c r="Q44" s="7" t="s">
        <v>26</v>
      </c>
      <c r="R44" s="7">
        <f>690+750</f>
        <v>1440</v>
      </c>
      <c r="S44" s="7"/>
    </row>
    <row r="45" spans="1:19" ht="2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13">
        <v>12.23</v>
      </c>
      <c r="M45" s="11">
        <v>0.66597222222222197</v>
      </c>
      <c r="N45" s="5" t="s">
        <v>24</v>
      </c>
      <c r="O45" s="7">
        <f t="shared" si="0"/>
        <v>150</v>
      </c>
      <c r="P45" s="7" t="s">
        <v>30</v>
      </c>
      <c r="Q45" s="7" t="s">
        <v>42</v>
      </c>
      <c r="R45" s="7">
        <v>1290</v>
      </c>
      <c r="S45" s="7"/>
    </row>
    <row r="46" spans="1:19" ht="2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>
        <v>12.25</v>
      </c>
      <c r="M46" s="11">
        <v>0.27291666666666697</v>
      </c>
      <c r="N46" s="5" t="s">
        <v>24</v>
      </c>
      <c r="O46" s="7">
        <f t="shared" si="0"/>
        <v>100</v>
      </c>
      <c r="P46" s="7" t="s">
        <v>25</v>
      </c>
      <c r="Q46" s="7" t="s">
        <v>26</v>
      </c>
      <c r="R46" s="7">
        <v>1190</v>
      </c>
      <c r="S46" s="7"/>
    </row>
    <row r="47" spans="1:19" ht="2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>
        <v>12.25</v>
      </c>
      <c r="M47" s="11">
        <v>0.60416666666666696</v>
      </c>
      <c r="N47" s="5" t="s">
        <v>24</v>
      </c>
      <c r="O47" s="7">
        <f t="shared" si="0"/>
        <v>30</v>
      </c>
      <c r="P47" s="7" t="s">
        <v>43</v>
      </c>
      <c r="Q47" s="7" t="s">
        <v>44</v>
      </c>
      <c r="R47" s="7">
        <v>1160</v>
      </c>
      <c r="S47" s="7"/>
    </row>
    <row r="48" spans="1:19" ht="2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>
        <v>12.25</v>
      </c>
      <c r="M48" s="11">
        <v>0.68194444444444402</v>
      </c>
      <c r="N48" s="5" t="s">
        <v>24</v>
      </c>
      <c r="O48" s="7">
        <v>110</v>
      </c>
      <c r="P48" s="7" t="s">
        <v>32</v>
      </c>
      <c r="Q48" s="7" t="s">
        <v>33</v>
      </c>
      <c r="R48" s="7">
        <v>1050</v>
      </c>
      <c r="S48" s="7"/>
    </row>
    <row r="49" spans="1:19" ht="2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14">
        <v>12.26</v>
      </c>
      <c r="M49" s="11">
        <v>0.19166666666666701</v>
      </c>
      <c r="N49" s="5" t="s">
        <v>24</v>
      </c>
      <c r="O49" s="7">
        <v>200</v>
      </c>
      <c r="P49" s="7" t="s">
        <v>30</v>
      </c>
      <c r="Q49" s="7" t="s">
        <v>42</v>
      </c>
      <c r="R49" s="7">
        <v>850</v>
      </c>
      <c r="S49" s="7"/>
    </row>
    <row r="50" spans="1:19" ht="2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12.26</v>
      </c>
      <c r="M50" s="11">
        <v>13.43</v>
      </c>
      <c r="N50" s="5" t="s">
        <v>24</v>
      </c>
      <c r="O50" s="7">
        <v>150</v>
      </c>
      <c r="P50" s="7" t="s">
        <v>25</v>
      </c>
      <c r="Q50" s="7" t="s">
        <v>26</v>
      </c>
      <c r="R50" s="7">
        <v>700</v>
      </c>
      <c r="S50" s="7"/>
    </row>
    <row r="51" spans="1:19" ht="2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>
        <v>12.26</v>
      </c>
      <c r="M51" s="11">
        <v>0.8125</v>
      </c>
      <c r="N51" s="5" t="s">
        <v>24</v>
      </c>
      <c r="O51" s="7">
        <f>700-460</f>
        <v>240</v>
      </c>
      <c r="P51" s="7" t="s">
        <v>52</v>
      </c>
      <c r="Q51" s="7" t="s">
        <v>272</v>
      </c>
      <c r="R51" s="7">
        <v>460</v>
      </c>
      <c r="S51" s="7"/>
    </row>
    <row r="52" spans="1:19" ht="2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12.27</v>
      </c>
      <c r="M52" s="11">
        <v>0.29861111111111099</v>
      </c>
      <c r="N52" s="5" t="s">
        <v>24</v>
      </c>
      <c r="O52" s="7">
        <v>300</v>
      </c>
      <c r="P52" s="7" t="s">
        <v>30</v>
      </c>
      <c r="Q52" s="7" t="s">
        <v>44</v>
      </c>
      <c r="R52" s="7">
        <v>160</v>
      </c>
      <c r="S52" s="7"/>
    </row>
    <row r="53" spans="1:19" ht="2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13">
        <v>12.27</v>
      </c>
      <c r="M53" s="11">
        <v>0.84930555555555598</v>
      </c>
      <c r="N53" s="5" t="s">
        <v>24</v>
      </c>
      <c r="O53" s="7">
        <v>100</v>
      </c>
      <c r="P53" s="7" t="s">
        <v>52</v>
      </c>
      <c r="Q53" s="7" t="s">
        <v>54</v>
      </c>
      <c r="R53" s="7">
        <v>60</v>
      </c>
      <c r="S53" s="7"/>
    </row>
    <row r="54" spans="1:19" ht="2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>
        <v>12.27</v>
      </c>
      <c r="M54" s="11">
        <v>0.95833333333333304</v>
      </c>
      <c r="N54" s="5" t="s">
        <v>24</v>
      </c>
      <c r="O54" s="7"/>
      <c r="P54" s="7" t="s">
        <v>32</v>
      </c>
      <c r="Q54" s="7" t="s">
        <v>46</v>
      </c>
      <c r="R54" s="7">
        <v>2400</v>
      </c>
      <c r="S54" s="7"/>
    </row>
    <row r="55" spans="1:19" ht="2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>
        <v>12.28</v>
      </c>
      <c r="M55" s="11">
        <v>0.34375</v>
      </c>
      <c r="N55" s="5" t="s">
        <v>24</v>
      </c>
      <c r="O55" s="7">
        <v>160</v>
      </c>
      <c r="P55" s="7" t="s">
        <v>43</v>
      </c>
      <c r="Q55" s="7" t="s">
        <v>33</v>
      </c>
      <c r="R55" s="7">
        <f>1120+1120</f>
        <v>2240</v>
      </c>
      <c r="S55" s="7"/>
    </row>
    <row r="56" spans="1:19" ht="20.25">
      <c r="L56" s="13">
        <v>12.29</v>
      </c>
      <c r="M56" s="11">
        <v>0.375</v>
      </c>
      <c r="N56" s="5" t="s">
        <v>24</v>
      </c>
      <c r="O56" s="7">
        <v>60</v>
      </c>
      <c r="P56" s="7" t="s">
        <v>43</v>
      </c>
      <c r="Q56" s="7" t="s">
        <v>26</v>
      </c>
      <c r="R56" s="7">
        <v>2180</v>
      </c>
      <c r="S56" s="7"/>
    </row>
    <row r="57" spans="1:19" ht="20.25">
      <c r="L57" s="7">
        <v>12.29</v>
      </c>
      <c r="M57" s="11">
        <v>0.86250000000000004</v>
      </c>
      <c r="N57" s="5" t="s">
        <v>24</v>
      </c>
      <c r="O57" s="7">
        <v>150</v>
      </c>
      <c r="P57" s="7" t="s">
        <v>25</v>
      </c>
      <c r="Q57" s="7" t="s">
        <v>33</v>
      </c>
      <c r="R57" s="7">
        <v>2030</v>
      </c>
      <c r="S57" s="7"/>
    </row>
    <row r="58" spans="1:19" ht="20.25">
      <c r="L58" s="13">
        <v>12.3</v>
      </c>
      <c r="M58" s="11">
        <v>0.85763888888888895</v>
      </c>
      <c r="N58" s="5" t="s">
        <v>24</v>
      </c>
      <c r="O58" s="7">
        <v>80</v>
      </c>
      <c r="P58" s="7" t="s">
        <v>40</v>
      </c>
      <c r="Q58" s="7" t="s">
        <v>33</v>
      </c>
      <c r="R58" s="7">
        <v>1950</v>
      </c>
      <c r="S58" s="7"/>
    </row>
    <row r="59" spans="1:19" ht="20.25">
      <c r="L59" s="13">
        <v>12.3</v>
      </c>
      <c r="M59" s="11">
        <v>3.2638888888888898E-2</v>
      </c>
      <c r="N59" s="5" t="s">
        <v>24</v>
      </c>
      <c r="O59" s="7">
        <v>100</v>
      </c>
      <c r="P59" s="7" t="s">
        <v>52</v>
      </c>
      <c r="Q59" s="7" t="s">
        <v>26</v>
      </c>
      <c r="R59" s="7">
        <v>1850</v>
      </c>
      <c r="S59" s="17"/>
    </row>
    <row r="60" spans="1:19" ht="20.25">
      <c r="L60" s="13">
        <v>12.31</v>
      </c>
      <c r="M60" s="11">
        <v>0.83888888888888902</v>
      </c>
      <c r="N60" s="5" t="s">
        <v>24</v>
      </c>
      <c r="O60" s="7"/>
      <c r="P60" s="7" t="s">
        <v>22</v>
      </c>
      <c r="Q60" s="7" t="s">
        <v>46</v>
      </c>
      <c r="R60" s="7">
        <v>2700</v>
      </c>
      <c r="S60" s="17"/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8"/>
  <sheetViews>
    <sheetView workbookViewId="0">
      <selection activeCell="G6" sqref="G6"/>
    </sheetView>
  </sheetViews>
  <sheetFormatPr defaultColWidth="9" defaultRowHeight="13.5"/>
  <cols>
    <col min="1" max="1" width="17.125" customWidth="1"/>
    <col min="2" max="2" width="9" customWidth="1"/>
    <col min="3" max="3" width="12.375" customWidth="1"/>
    <col min="5" max="5" width="14.875" customWidth="1"/>
    <col min="6" max="7" width="9.25" customWidth="1"/>
    <col min="10" max="10" width="11.625" customWidth="1"/>
    <col min="12" max="12" width="16.875" customWidth="1"/>
    <col min="13" max="13" width="13.125" customWidth="1"/>
    <col min="15" max="15" width="11.5" customWidth="1"/>
    <col min="17" max="17" width="35.75" customWidth="1"/>
  </cols>
  <sheetData>
    <row r="1" spans="1:19" ht="27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 ht="18.75">
      <c r="A2" s="98" t="s">
        <v>1</v>
      </c>
      <c r="B2" s="99"/>
      <c r="C2" s="99"/>
      <c r="D2" s="99"/>
      <c r="E2" s="99"/>
      <c r="F2" s="99"/>
      <c r="G2" s="99"/>
      <c r="H2" s="99"/>
      <c r="I2" s="100"/>
      <c r="J2" s="98" t="s">
        <v>2</v>
      </c>
      <c r="K2" s="99"/>
      <c r="L2" s="99"/>
      <c r="M2" s="99"/>
      <c r="N2" s="99"/>
      <c r="O2" s="99"/>
      <c r="P2" s="99"/>
      <c r="Q2" s="100"/>
      <c r="R2" s="101" t="s">
        <v>3</v>
      </c>
      <c r="S2" s="15"/>
    </row>
    <row r="3" spans="1:19" ht="71.25">
      <c r="A3" s="56" t="s">
        <v>4</v>
      </c>
      <c r="B3" s="56" t="s">
        <v>5</v>
      </c>
      <c r="C3" s="56" t="s">
        <v>6</v>
      </c>
      <c r="D3" s="56" t="s">
        <v>7</v>
      </c>
      <c r="E3" s="57" t="s">
        <v>8</v>
      </c>
      <c r="F3" s="56" t="s">
        <v>9</v>
      </c>
      <c r="G3" s="57" t="s">
        <v>10</v>
      </c>
      <c r="H3" s="57" t="s">
        <v>11</v>
      </c>
      <c r="I3" s="57" t="s">
        <v>12</v>
      </c>
      <c r="J3" s="86" t="s">
        <v>13</v>
      </c>
      <c r="K3" s="9" t="s">
        <v>14</v>
      </c>
      <c r="L3" s="57" t="s">
        <v>15</v>
      </c>
      <c r="M3" s="57" t="s">
        <v>5</v>
      </c>
      <c r="N3" s="57" t="s">
        <v>6</v>
      </c>
      <c r="O3" s="57" t="s">
        <v>16</v>
      </c>
      <c r="P3" s="57" t="s">
        <v>17</v>
      </c>
      <c r="Q3" s="56" t="s">
        <v>18</v>
      </c>
      <c r="R3" s="102"/>
      <c r="S3" s="16" t="s">
        <v>66</v>
      </c>
    </row>
    <row r="4" spans="1:19" ht="28.5">
      <c r="A4" s="58">
        <v>2.7</v>
      </c>
      <c r="B4" s="59"/>
      <c r="C4" s="58" t="s">
        <v>21</v>
      </c>
      <c r="D4" s="58"/>
      <c r="E4" s="60"/>
      <c r="F4" s="60">
        <v>26.16</v>
      </c>
      <c r="G4" s="61"/>
      <c r="H4" s="60"/>
      <c r="I4" s="60"/>
      <c r="J4" s="70"/>
      <c r="K4" s="37" t="s">
        <v>67</v>
      </c>
      <c r="L4" s="26">
        <v>2.1</v>
      </c>
      <c r="M4" s="25">
        <v>0.180555555555556</v>
      </c>
      <c r="N4" s="74" t="s">
        <v>24</v>
      </c>
      <c r="O4" s="26">
        <v>100</v>
      </c>
      <c r="P4" s="26" t="s">
        <v>52</v>
      </c>
      <c r="Q4" s="49" t="s">
        <v>65</v>
      </c>
      <c r="R4" s="26">
        <v>2250</v>
      </c>
      <c r="S4" s="15"/>
    </row>
    <row r="5" spans="1:19" ht="28.5">
      <c r="A5" s="58">
        <v>2.8</v>
      </c>
      <c r="B5" s="59"/>
      <c r="C5" s="58" t="s">
        <v>21</v>
      </c>
      <c r="D5" s="58"/>
      <c r="E5" s="60"/>
      <c r="F5" s="60">
        <v>16.59</v>
      </c>
      <c r="G5" s="61"/>
      <c r="H5" s="60"/>
      <c r="I5" s="60"/>
      <c r="J5" s="70"/>
      <c r="K5" s="37" t="s">
        <v>67</v>
      </c>
      <c r="L5" s="26">
        <v>2.2000000000000002</v>
      </c>
      <c r="M5" s="25">
        <v>0.32500000000000001</v>
      </c>
      <c r="N5" s="74" t="s">
        <v>24</v>
      </c>
      <c r="O5" s="26">
        <v>80</v>
      </c>
      <c r="P5" s="26" t="s">
        <v>48</v>
      </c>
      <c r="Q5" s="26" t="s">
        <v>42</v>
      </c>
      <c r="R5" s="26">
        <v>2170</v>
      </c>
      <c r="S5" s="15"/>
    </row>
    <row r="6" spans="1:19" ht="20.25">
      <c r="A6" s="58">
        <v>2.1800000000000002</v>
      </c>
      <c r="B6" s="59">
        <v>0.54166666666666696</v>
      </c>
      <c r="C6" s="58" t="s">
        <v>21</v>
      </c>
      <c r="D6" s="58" t="s">
        <v>28</v>
      </c>
      <c r="E6" s="60" t="s">
        <v>68</v>
      </c>
      <c r="F6" s="60">
        <v>28.75</v>
      </c>
      <c r="G6" s="61">
        <v>0.3115</v>
      </c>
      <c r="H6" s="60">
        <v>1940</v>
      </c>
      <c r="I6" s="60" t="s">
        <v>69</v>
      </c>
      <c r="J6" s="70">
        <v>2791278486</v>
      </c>
      <c r="K6" s="87" t="s">
        <v>31</v>
      </c>
      <c r="L6" s="26">
        <v>2.2000000000000002</v>
      </c>
      <c r="M6" s="25">
        <v>0.35416666666666702</v>
      </c>
      <c r="N6" s="74" t="s">
        <v>24</v>
      </c>
      <c r="O6" s="26">
        <v>90</v>
      </c>
      <c r="P6" s="26" t="s">
        <v>43</v>
      </c>
      <c r="Q6" s="26" t="s">
        <v>26</v>
      </c>
      <c r="R6" s="26">
        <v>2080</v>
      </c>
      <c r="S6" s="15"/>
    </row>
    <row r="7" spans="1:19" ht="20.25">
      <c r="A7" s="58"/>
      <c r="B7" s="62"/>
      <c r="C7" s="58"/>
      <c r="D7" s="58"/>
      <c r="E7" s="60"/>
      <c r="F7" s="60"/>
      <c r="G7" s="61"/>
      <c r="H7" s="60"/>
      <c r="I7" s="60"/>
      <c r="J7" s="70"/>
      <c r="K7" s="37"/>
      <c r="L7" s="26">
        <v>2.2000000000000002</v>
      </c>
      <c r="M7" s="25">
        <v>0.95138888888888895</v>
      </c>
      <c r="N7" s="74" t="s">
        <v>24</v>
      </c>
      <c r="O7" s="26">
        <v>70</v>
      </c>
      <c r="P7" s="26" t="s">
        <v>51</v>
      </c>
      <c r="Q7" s="26" t="s">
        <v>44</v>
      </c>
      <c r="R7" s="26">
        <v>2010</v>
      </c>
      <c r="S7" s="15"/>
    </row>
    <row r="8" spans="1:19" ht="20.25">
      <c r="A8" s="58"/>
      <c r="B8" s="62"/>
      <c r="C8" s="58"/>
      <c r="D8" s="58"/>
      <c r="E8" s="60"/>
      <c r="F8" s="60"/>
      <c r="G8" s="61"/>
      <c r="H8" s="60"/>
      <c r="I8" s="60"/>
      <c r="J8" s="70"/>
      <c r="K8" s="70"/>
      <c r="L8" s="26">
        <v>2.2999999999999998</v>
      </c>
      <c r="M8" s="25">
        <v>0.250694444444444</v>
      </c>
      <c r="N8" s="74" t="s">
        <v>24</v>
      </c>
      <c r="O8" s="26">
        <v>180</v>
      </c>
      <c r="P8" s="26" t="s">
        <v>48</v>
      </c>
      <c r="Q8" s="26" t="s">
        <v>70</v>
      </c>
      <c r="R8" s="26">
        <v>1830</v>
      </c>
      <c r="S8" s="15"/>
    </row>
    <row r="9" spans="1:19" ht="20.25">
      <c r="A9" s="58"/>
      <c r="B9" s="59"/>
      <c r="C9" s="58"/>
      <c r="D9" s="58"/>
      <c r="E9" s="60"/>
      <c r="F9" s="60"/>
      <c r="G9" s="61"/>
      <c r="H9" s="60"/>
      <c r="I9" s="60"/>
      <c r="J9" s="70"/>
      <c r="K9" s="70"/>
      <c r="L9" s="82">
        <v>2.4</v>
      </c>
      <c r="M9" s="25">
        <v>2.5694444444444402E-2</v>
      </c>
      <c r="N9" s="74" t="s">
        <v>24</v>
      </c>
      <c r="O9" s="26">
        <v>230</v>
      </c>
      <c r="P9" s="26" t="s">
        <v>30</v>
      </c>
      <c r="Q9" s="26" t="s">
        <v>71</v>
      </c>
      <c r="R9" s="26">
        <v>1600</v>
      </c>
      <c r="S9" s="15"/>
    </row>
    <row r="10" spans="1:19" ht="20.25">
      <c r="A10" s="63"/>
      <c r="B10" s="64"/>
      <c r="C10" s="58"/>
      <c r="D10" s="58"/>
      <c r="E10" s="60"/>
      <c r="F10" s="65"/>
      <c r="G10" s="66"/>
      <c r="H10" s="65"/>
      <c r="I10" s="65"/>
      <c r="J10" s="70"/>
      <c r="K10" s="70"/>
      <c r="L10" s="82">
        <v>2.4</v>
      </c>
      <c r="M10" s="25">
        <v>0.91666666666666696</v>
      </c>
      <c r="N10" s="74" t="s">
        <v>24</v>
      </c>
      <c r="O10" s="26">
        <v>100</v>
      </c>
      <c r="P10" s="26" t="s">
        <v>37</v>
      </c>
      <c r="Q10" s="26" t="s">
        <v>57</v>
      </c>
      <c r="R10" s="26">
        <v>1500</v>
      </c>
      <c r="S10" s="15"/>
    </row>
    <row r="11" spans="1:19" ht="20.25">
      <c r="A11" s="58"/>
      <c r="B11" s="49"/>
      <c r="C11" s="58"/>
      <c r="D11" s="58"/>
      <c r="E11" s="60"/>
      <c r="F11" s="60"/>
      <c r="G11" s="60"/>
      <c r="H11" s="60"/>
      <c r="I11" s="60"/>
      <c r="J11" s="63"/>
      <c r="K11" s="63"/>
      <c r="L11" s="26">
        <v>2.5</v>
      </c>
      <c r="M11" s="25">
        <v>0.14652777777777801</v>
      </c>
      <c r="N11" s="74" t="s">
        <v>24</v>
      </c>
      <c r="O11" s="26">
        <v>150</v>
      </c>
      <c r="P11" s="26" t="s">
        <v>30</v>
      </c>
      <c r="Q11" s="26" t="s">
        <v>42</v>
      </c>
      <c r="R11" s="26">
        <v>1350</v>
      </c>
      <c r="S11" s="15"/>
    </row>
    <row r="12" spans="1:19" ht="20.25">
      <c r="A12" s="58"/>
      <c r="B12" s="49"/>
      <c r="C12" s="58"/>
      <c r="D12" s="58"/>
      <c r="E12" s="60"/>
      <c r="F12" s="60"/>
      <c r="G12" s="60"/>
      <c r="H12" s="60"/>
      <c r="I12" s="60"/>
      <c r="J12" s="63"/>
      <c r="K12" s="63"/>
      <c r="L12" s="26">
        <v>2.5</v>
      </c>
      <c r="M12" s="25">
        <v>0.64583333333333304</v>
      </c>
      <c r="N12" s="74" t="s">
        <v>24</v>
      </c>
      <c r="O12" s="26">
        <v>40</v>
      </c>
      <c r="P12" s="26" t="s">
        <v>43</v>
      </c>
      <c r="Q12" s="26" t="s">
        <v>44</v>
      </c>
      <c r="R12" s="58">
        <f>660+650</f>
        <v>1310</v>
      </c>
      <c r="S12" s="15"/>
    </row>
    <row r="13" spans="1:19" ht="20.25">
      <c r="A13" s="58"/>
      <c r="B13" s="49"/>
      <c r="C13" s="58"/>
      <c r="D13" s="58"/>
      <c r="E13" s="60"/>
      <c r="F13" s="60"/>
      <c r="G13" s="60"/>
      <c r="H13" s="60"/>
      <c r="I13" s="60"/>
      <c r="J13" s="63"/>
      <c r="K13" s="63"/>
      <c r="L13" s="26">
        <v>2.5</v>
      </c>
      <c r="M13" s="75">
        <v>0.77361111111111103</v>
      </c>
      <c r="N13" s="74" t="s">
        <v>24</v>
      </c>
      <c r="O13" s="60">
        <v>110</v>
      </c>
      <c r="P13" s="26" t="s">
        <v>37</v>
      </c>
      <c r="Q13" s="26" t="s">
        <v>72</v>
      </c>
      <c r="R13" s="58">
        <v>1200</v>
      </c>
      <c r="S13" s="15"/>
    </row>
    <row r="14" spans="1:19" ht="20.25">
      <c r="A14" s="58"/>
      <c r="B14" s="49"/>
      <c r="C14" s="58"/>
      <c r="D14" s="58"/>
      <c r="E14" s="60"/>
      <c r="F14" s="60"/>
      <c r="G14" s="60"/>
      <c r="H14" s="60"/>
      <c r="I14" s="60"/>
      <c r="J14" s="63"/>
      <c r="K14" s="63"/>
      <c r="L14" s="26">
        <v>2.5</v>
      </c>
      <c r="M14" s="75">
        <v>0.97222222222222199</v>
      </c>
      <c r="N14" s="74" t="s">
        <v>24</v>
      </c>
      <c r="O14" s="60">
        <v>130</v>
      </c>
      <c r="P14" s="60" t="s">
        <v>37</v>
      </c>
      <c r="Q14" s="26" t="s">
        <v>57</v>
      </c>
      <c r="R14" s="58">
        <v>1070</v>
      </c>
      <c r="S14" s="15"/>
    </row>
    <row r="15" spans="1:19" ht="20.25">
      <c r="A15" s="58"/>
      <c r="B15" s="49"/>
      <c r="C15" s="58"/>
      <c r="D15" s="58"/>
      <c r="E15" s="60"/>
      <c r="F15" s="60"/>
      <c r="G15" s="67"/>
      <c r="H15" s="60"/>
      <c r="I15" s="60"/>
      <c r="J15" s="63"/>
      <c r="K15" s="63"/>
      <c r="L15" s="26">
        <v>2.6</v>
      </c>
      <c r="M15" s="25">
        <v>0.68263888888888902</v>
      </c>
      <c r="N15" s="74" t="s">
        <v>24</v>
      </c>
      <c r="O15" s="26">
        <v>50</v>
      </c>
      <c r="P15" s="60" t="s">
        <v>48</v>
      </c>
      <c r="Q15" s="26" t="s">
        <v>44</v>
      </c>
      <c r="R15" s="26">
        <v>1020</v>
      </c>
      <c r="S15" s="15"/>
    </row>
    <row r="16" spans="1:19" ht="20.25">
      <c r="A16" s="58"/>
      <c r="B16" s="49"/>
      <c r="C16" s="58"/>
      <c r="D16" s="58"/>
      <c r="E16" s="60"/>
      <c r="F16" s="60"/>
      <c r="G16" s="67"/>
      <c r="H16" s="60"/>
      <c r="I16" s="60"/>
      <c r="J16" s="63"/>
      <c r="K16" s="63"/>
      <c r="L16" s="26">
        <v>2.6</v>
      </c>
      <c r="M16" s="75">
        <v>0.969444444444444</v>
      </c>
      <c r="N16" s="74" t="s">
        <v>24</v>
      </c>
      <c r="O16" s="60">
        <v>180</v>
      </c>
      <c r="P16" s="26" t="s">
        <v>48</v>
      </c>
      <c r="Q16" s="26" t="s">
        <v>54</v>
      </c>
      <c r="R16" s="58">
        <v>850</v>
      </c>
      <c r="S16" s="15"/>
    </row>
    <row r="17" spans="1:19" ht="20.25">
      <c r="A17" s="58"/>
      <c r="B17" s="49"/>
      <c r="C17" s="58"/>
      <c r="D17" s="58"/>
      <c r="E17" s="60"/>
      <c r="F17" s="60"/>
      <c r="G17" s="67"/>
      <c r="H17" s="60"/>
      <c r="I17" s="60"/>
      <c r="J17" s="63"/>
      <c r="K17" s="63"/>
      <c r="L17" s="26">
        <v>2.7</v>
      </c>
      <c r="M17" s="75">
        <v>0.18402777777777801</v>
      </c>
      <c r="N17" s="74" t="s">
        <v>24</v>
      </c>
      <c r="O17" s="60">
        <v>140</v>
      </c>
      <c r="P17" s="26" t="s">
        <v>32</v>
      </c>
      <c r="Q17" s="26" t="s">
        <v>33</v>
      </c>
      <c r="R17" s="58">
        <v>710</v>
      </c>
      <c r="S17" s="15"/>
    </row>
    <row r="18" spans="1:19" ht="20.25">
      <c r="A18" s="58"/>
      <c r="B18" s="49"/>
      <c r="C18" s="58"/>
      <c r="D18" s="58"/>
      <c r="E18" s="60"/>
      <c r="F18" s="60"/>
      <c r="G18" s="60"/>
      <c r="H18" s="60"/>
      <c r="I18" s="60"/>
      <c r="J18" s="63"/>
      <c r="K18" s="63"/>
      <c r="L18" s="26">
        <v>2.7</v>
      </c>
      <c r="M18" s="75">
        <v>0.36111111111111099</v>
      </c>
      <c r="N18" s="74" t="s">
        <v>24</v>
      </c>
      <c r="O18" s="60">
        <f>R17-R18</f>
        <v>60</v>
      </c>
      <c r="P18" s="26" t="s">
        <v>43</v>
      </c>
      <c r="Q18" s="26" t="s">
        <v>57</v>
      </c>
      <c r="R18" s="58">
        <v>650</v>
      </c>
      <c r="S18" s="15"/>
    </row>
    <row r="19" spans="1:19" ht="20.25">
      <c r="A19" s="58"/>
      <c r="B19" s="49"/>
      <c r="C19" s="58"/>
      <c r="D19" s="58"/>
      <c r="E19" s="60"/>
      <c r="F19" s="60"/>
      <c r="G19" s="67"/>
      <c r="H19" s="60"/>
      <c r="I19" s="60"/>
      <c r="J19" s="63"/>
      <c r="K19" s="63"/>
      <c r="L19" s="26">
        <v>2.7</v>
      </c>
      <c r="M19" s="25">
        <v>0.84027777777777801</v>
      </c>
      <c r="N19" s="74" t="s">
        <v>24</v>
      </c>
      <c r="O19" s="26"/>
      <c r="P19" s="60" t="s">
        <v>48</v>
      </c>
      <c r="Q19" s="26" t="s">
        <v>46</v>
      </c>
      <c r="R19" s="26">
        <v>2730</v>
      </c>
      <c r="S19" s="15"/>
    </row>
    <row r="20" spans="1:19" ht="20.25">
      <c r="A20" s="58"/>
      <c r="B20" s="49"/>
      <c r="C20" s="58"/>
      <c r="D20" s="58"/>
      <c r="E20" s="60"/>
      <c r="F20" s="60"/>
      <c r="G20" s="60"/>
      <c r="H20" s="60"/>
      <c r="I20" s="60"/>
      <c r="J20" s="63"/>
      <c r="K20" s="63"/>
      <c r="L20" s="26">
        <v>2.8</v>
      </c>
      <c r="M20" s="75">
        <v>3.125E-2</v>
      </c>
      <c r="N20" s="74" t="s">
        <v>24</v>
      </c>
      <c r="O20" s="60">
        <f>2730-2650</f>
        <v>80</v>
      </c>
      <c r="P20" s="26" t="s">
        <v>52</v>
      </c>
      <c r="Q20" s="26" t="s">
        <v>33</v>
      </c>
      <c r="R20" s="58">
        <v>2650</v>
      </c>
      <c r="S20" s="15"/>
    </row>
    <row r="21" spans="1:19" ht="20.25">
      <c r="A21" s="58"/>
      <c r="B21" s="49"/>
      <c r="C21" s="58"/>
      <c r="D21" s="58"/>
      <c r="E21" s="60"/>
      <c r="F21" s="60"/>
      <c r="G21" s="60"/>
      <c r="H21" s="60"/>
      <c r="I21" s="60"/>
      <c r="J21" s="63"/>
      <c r="K21" s="63"/>
      <c r="L21" s="26">
        <v>2.8</v>
      </c>
      <c r="M21" s="75">
        <v>0.72916666666666696</v>
      </c>
      <c r="N21" s="74" t="s">
        <v>24</v>
      </c>
      <c r="O21" s="60"/>
      <c r="P21" s="26" t="s">
        <v>40</v>
      </c>
      <c r="Q21" s="26" t="s">
        <v>46</v>
      </c>
      <c r="R21" s="58">
        <v>3900</v>
      </c>
      <c r="S21" s="15"/>
    </row>
    <row r="22" spans="1:19" ht="20.25">
      <c r="A22" s="58"/>
      <c r="B22" s="49"/>
      <c r="C22" s="58"/>
      <c r="D22" s="58"/>
      <c r="E22" s="60"/>
      <c r="F22" s="60"/>
      <c r="G22" s="60"/>
      <c r="H22" s="60"/>
      <c r="I22" s="76"/>
      <c r="J22" s="63"/>
      <c r="K22" s="63"/>
      <c r="L22" s="26">
        <v>2.8</v>
      </c>
      <c r="M22" s="75">
        <v>0.77708333333333302</v>
      </c>
      <c r="N22" s="74" t="s">
        <v>24</v>
      </c>
      <c r="O22" s="60">
        <v>120</v>
      </c>
      <c r="P22" s="60" t="s">
        <v>30</v>
      </c>
      <c r="Q22" s="26" t="s">
        <v>26</v>
      </c>
      <c r="R22" s="58">
        <v>3780</v>
      </c>
      <c r="S22" s="15"/>
    </row>
    <row r="23" spans="1:19" ht="20.25">
      <c r="A23" s="58"/>
      <c r="B23" s="49"/>
      <c r="C23" s="58"/>
      <c r="D23" s="58"/>
      <c r="E23" s="60"/>
      <c r="F23" s="60"/>
      <c r="G23" s="60"/>
      <c r="H23" s="60"/>
      <c r="I23" s="60"/>
      <c r="J23" s="63"/>
      <c r="K23" s="63"/>
      <c r="L23" s="26">
        <v>2.8</v>
      </c>
      <c r="M23" s="25">
        <v>0.89166666666666705</v>
      </c>
      <c r="N23" s="74" t="s">
        <v>24</v>
      </c>
      <c r="O23" s="26">
        <v>130</v>
      </c>
      <c r="P23" s="60" t="s">
        <v>30</v>
      </c>
      <c r="Q23" s="26" t="s">
        <v>73</v>
      </c>
      <c r="R23" s="26">
        <v>3650</v>
      </c>
      <c r="S23" s="15"/>
    </row>
    <row r="24" spans="1:19" ht="20.25">
      <c r="A24" s="58"/>
      <c r="B24" s="49"/>
      <c r="C24" s="58"/>
      <c r="D24" s="58"/>
      <c r="E24" s="60"/>
      <c r="F24" s="60"/>
      <c r="G24" s="60"/>
      <c r="H24" s="60"/>
      <c r="I24" s="60"/>
      <c r="J24" s="63"/>
      <c r="K24" s="63"/>
      <c r="L24" s="26">
        <v>2.9</v>
      </c>
      <c r="M24" s="25">
        <v>1.9675925925925898E-3</v>
      </c>
      <c r="N24" s="74" t="s">
        <v>24</v>
      </c>
      <c r="O24" s="26">
        <f>3650-3490</f>
        <v>160</v>
      </c>
      <c r="P24" s="26" t="s">
        <v>52</v>
      </c>
      <c r="Q24" s="26" t="s">
        <v>62</v>
      </c>
      <c r="R24" s="26">
        <v>3490</v>
      </c>
      <c r="S24" s="15"/>
    </row>
    <row r="25" spans="1:19" ht="20.25">
      <c r="A25" s="58"/>
      <c r="B25" s="49"/>
      <c r="C25" s="58"/>
      <c r="D25" s="58"/>
      <c r="E25" s="60"/>
      <c r="F25" s="60"/>
      <c r="G25" s="60"/>
      <c r="H25" s="60"/>
      <c r="I25" s="60"/>
      <c r="J25" s="63"/>
      <c r="K25" s="63"/>
      <c r="L25" s="79">
        <v>2.1</v>
      </c>
      <c r="M25" s="25">
        <v>0.56874999999999998</v>
      </c>
      <c r="N25" s="74" t="s">
        <v>24</v>
      </c>
      <c r="O25" s="26">
        <f>R24-R25</f>
        <v>150</v>
      </c>
      <c r="P25" s="26" t="s">
        <v>43</v>
      </c>
      <c r="Q25" s="26" t="s">
        <v>26</v>
      </c>
      <c r="R25" s="58">
        <v>3340</v>
      </c>
      <c r="S25" s="15"/>
    </row>
    <row r="26" spans="1:19" ht="20.25">
      <c r="A26" s="58"/>
      <c r="B26" s="49"/>
      <c r="C26" s="58"/>
      <c r="D26" s="58"/>
      <c r="E26" s="60"/>
      <c r="F26" s="60"/>
      <c r="G26" s="67"/>
      <c r="H26" s="60"/>
      <c r="I26" s="60"/>
      <c r="J26" s="63"/>
      <c r="K26" s="63"/>
      <c r="L26" s="26">
        <v>2.11</v>
      </c>
      <c r="M26" s="75">
        <v>0.51180555555555596</v>
      </c>
      <c r="N26" s="74" t="s">
        <v>24</v>
      </c>
      <c r="O26" s="60">
        <v>280</v>
      </c>
      <c r="P26" s="60" t="s">
        <v>41</v>
      </c>
      <c r="Q26" s="26" t="s">
        <v>74</v>
      </c>
      <c r="R26" s="58">
        <v>3060</v>
      </c>
      <c r="S26" s="15"/>
    </row>
    <row r="27" spans="1:19" ht="20.25">
      <c r="A27" s="58"/>
      <c r="B27" s="49"/>
      <c r="C27" s="58"/>
      <c r="D27" s="58"/>
      <c r="E27" s="60"/>
      <c r="F27" s="60"/>
      <c r="G27" s="67"/>
      <c r="H27" s="60"/>
      <c r="I27" s="60"/>
      <c r="J27" s="63"/>
      <c r="K27" s="63"/>
      <c r="L27" s="26">
        <v>2.12</v>
      </c>
      <c r="M27" s="75">
        <v>0.45833333333333298</v>
      </c>
      <c r="N27" s="74" t="s">
        <v>24</v>
      </c>
      <c r="O27" s="60">
        <v>60</v>
      </c>
      <c r="P27" s="26" t="s">
        <v>25</v>
      </c>
      <c r="Q27" s="26" t="s">
        <v>75</v>
      </c>
      <c r="R27" s="58">
        <v>3000</v>
      </c>
      <c r="S27" s="15"/>
    </row>
    <row r="28" spans="1:19" ht="20.25">
      <c r="A28" s="58"/>
      <c r="B28" s="49"/>
      <c r="C28" s="58"/>
      <c r="D28" s="58"/>
      <c r="E28" s="60"/>
      <c r="F28" s="60"/>
      <c r="G28" s="67"/>
      <c r="H28" s="60"/>
      <c r="I28" s="60"/>
      <c r="J28" s="63"/>
      <c r="K28" s="63"/>
      <c r="L28" s="26">
        <v>2.12</v>
      </c>
      <c r="M28" s="75">
        <v>0.95138888888888895</v>
      </c>
      <c r="N28" s="74" t="s">
        <v>24</v>
      </c>
      <c r="O28" s="26">
        <v>150</v>
      </c>
      <c r="P28" s="26" t="s">
        <v>37</v>
      </c>
      <c r="Q28" s="26" t="s">
        <v>26</v>
      </c>
      <c r="R28" s="26">
        <v>2850</v>
      </c>
      <c r="S28" s="15"/>
    </row>
    <row r="29" spans="1:19" ht="20.25">
      <c r="A29" s="58"/>
      <c r="B29" s="49"/>
      <c r="C29" s="58"/>
      <c r="D29" s="58"/>
      <c r="E29" s="60"/>
      <c r="F29" s="60"/>
      <c r="G29" s="60"/>
      <c r="H29" s="60"/>
      <c r="I29" s="60"/>
      <c r="J29" s="63"/>
      <c r="K29" s="63"/>
      <c r="L29" s="60">
        <v>2.13</v>
      </c>
      <c r="M29" s="75">
        <v>0.56388888888888899</v>
      </c>
      <c r="N29" s="74" t="s">
        <v>24</v>
      </c>
      <c r="O29" s="60">
        <v>100</v>
      </c>
      <c r="P29" s="60" t="s">
        <v>76</v>
      </c>
      <c r="Q29" s="49" t="s">
        <v>33</v>
      </c>
      <c r="R29" s="58">
        <v>2750</v>
      </c>
      <c r="S29" s="15"/>
    </row>
    <row r="30" spans="1:19" ht="20.25">
      <c r="A30" s="58"/>
      <c r="B30" s="49"/>
      <c r="C30" s="58"/>
      <c r="D30" s="58"/>
      <c r="E30" s="60"/>
      <c r="F30" s="60"/>
      <c r="G30" s="67"/>
      <c r="H30" s="60"/>
      <c r="I30" s="60"/>
      <c r="J30" s="63"/>
      <c r="K30" s="63"/>
      <c r="L30" s="60">
        <v>2.13</v>
      </c>
      <c r="M30" s="75">
        <v>0.93263888888888902</v>
      </c>
      <c r="N30" s="74" t="s">
        <v>24</v>
      </c>
      <c r="O30" s="60">
        <v>150</v>
      </c>
      <c r="P30" s="26" t="s">
        <v>37</v>
      </c>
      <c r="Q30" s="26" t="s">
        <v>57</v>
      </c>
      <c r="R30" s="58">
        <v>2600</v>
      </c>
      <c r="S30" s="15"/>
    </row>
    <row r="31" spans="1:19" ht="20.25">
      <c r="A31" s="58"/>
      <c r="B31" s="49"/>
      <c r="C31" s="58"/>
      <c r="D31" s="58"/>
      <c r="E31" s="60"/>
      <c r="F31" s="60"/>
      <c r="G31" s="67"/>
      <c r="H31" s="60"/>
      <c r="I31" s="60"/>
      <c r="J31" s="63"/>
      <c r="K31" s="63"/>
      <c r="L31" s="60">
        <v>2.14</v>
      </c>
      <c r="M31" s="75">
        <v>0.58263888888888904</v>
      </c>
      <c r="N31" s="74" t="s">
        <v>24</v>
      </c>
      <c r="O31" s="26">
        <v>150</v>
      </c>
      <c r="P31" s="60" t="s">
        <v>30</v>
      </c>
      <c r="Q31" s="26" t="s">
        <v>54</v>
      </c>
      <c r="R31" s="58">
        <v>2450</v>
      </c>
      <c r="S31" s="15"/>
    </row>
    <row r="32" spans="1:19" ht="20.25">
      <c r="A32" s="58"/>
      <c r="B32" s="49"/>
      <c r="C32" s="58"/>
      <c r="D32" s="58"/>
      <c r="E32" s="60"/>
      <c r="F32" s="60"/>
      <c r="G32" s="60"/>
      <c r="H32" s="60"/>
      <c r="I32" s="60"/>
      <c r="J32" s="63"/>
      <c r="K32" s="63"/>
      <c r="L32" s="60">
        <v>2.14</v>
      </c>
      <c r="M32" s="75">
        <v>0.90625</v>
      </c>
      <c r="N32" s="74" t="s">
        <v>24</v>
      </c>
      <c r="O32" s="26">
        <v>190</v>
      </c>
      <c r="P32" s="26" t="s">
        <v>25</v>
      </c>
      <c r="Q32" s="26" t="s">
        <v>65</v>
      </c>
      <c r="R32" s="58">
        <v>2260</v>
      </c>
      <c r="S32" s="15"/>
    </row>
    <row r="33" spans="1:19" ht="20.25">
      <c r="A33" s="58"/>
      <c r="B33" s="68"/>
      <c r="C33" s="58"/>
      <c r="D33" s="58"/>
      <c r="E33" s="60"/>
      <c r="F33" s="60"/>
      <c r="G33" s="67"/>
      <c r="H33" s="60"/>
      <c r="I33" s="60"/>
      <c r="J33" s="70"/>
      <c r="K33" s="70"/>
      <c r="L33" s="60">
        <v>2.15</v>
      </c>
      <c r="M33" s="75">
        <v>0.26388888888888901</v>
      </c>
      <c r="N33" s="74" t="s">
        <v>24</v>
      </c>
      <c r="O33" s="60">
        <v>110</v>
      </c>
      <c r="P33" s="60" t="s">
        <v>55</v>
      </c>
      <c r="Q33" s="26" t="s">
        <v>26</v>
      </c>
      <c r="R33" s="58">
        <v>2150</v>
      </c>
      <c r="S33" s="15"/>
    </row>
    <row r="34" spans="1:19" ht="22.5" customHeight="1">
      <c r="A34" s="58"/>
      <c r="B34" s="68"/>
      <c r="C34" s="58"/>
      <c r="D34" s="58"/>
      <c r="E34" s="60"/>
      <c r="F34" s="60"/>
      <c r="G34" s="67"/>
      <c r="H34" s="60"/>
      <c r="I34" s="60"/>
      <c r="J34" s="70"/>
      <c r="K34" s="70"/>
      <c r="L34" s="60">
        <v>2.15</v>
      </c>
      <c r="M34" s="75">
        <v>0.55625000000000002</v>
      </c>
      <c r="N34" s="74" t="s">
        <v>24</v>
      </c>
      <c r="O34" s="60">
        <v>120</v>
      </c>
      <c r="P34" s="60" t="s">
        <v>30</v>
      </c>
      <c r="Q34" s="26" t="s">
        <v>33</v>
      </c>
      <c r="R34" s="58">
        <v>2030</v>
      </c>
      <c r="S34" s="15"/>
    </row>
    <row r="35" spans="1:19" ht="20.25">
      <c r="A35" s="58"/>
      <c r="B35" s="69"/>
      <c r="C35" s="58"/>
      <c r="D35" s="58"/>
      <c r="E35" s="60"/>
      <c r="F35" s="60"/>
      <c r="G35" s="67"/>
      <c r="H35" s="60"/>
      <c r="I35" s="60"/>
      <c r="J35" s="70"/>
      <c r="K35" s="70"/>
      <c r="L35" s="60">
        <v>2.17</v>
      </c>
      <c r="M35" s="75">
        <v>2.8472222222222201E-2</v>
      </c>
      <c r="N35" s="74" t="s">
        <v>24</v>
      </c>
      <c r="O35" s="60">
        <f>2030-1880</f>
        <v>150</v>
      </c>
      <c r="P35" s="26" t="s">
        <v>52</v>
      </c>
      <c r="Q35" s="26" t="s">
        <v>57</v>
      </c>
      <c r="R35" s="58">
        <v>1880</v>
      </c>
      <c r="S35" s="15"/>
    </row>
    <row r="36" spans="1:19" ht="20.25">
      <c r="A36" s="58"/>
      <c r="B36" s="68"/>
      <c r="C36" s="58"/>
      <c r="D36" s="58"/>
      <c r="E36" s="60"/>
      <c r="F36" s="60"/>
      <c r="G36" s="60"/>
      <c r="H36" s="60"/>
      <c r="I36" s="60"/>
      <c r="J36" s="70"/>
      <c r="K36" s="70"/>
      <c r="L36" s="60">
        <v>2.17</v>
      </c>
      <c r="M36" s="25">
        <v>0.63194444444444398</v>
      </c>
      <c r="N36" s="74" t="s">
        <v>24</v>
      </c>
      <c r="O36" s="26">
        <v>40</v>
      </c>
      <c r="P36" s="26" t="s">
        <v>55</v>
      </c>
      <c r="Q36" s="26" t="s">
        <v>44</v>
      </c>
      <c r="R36" s="82">
        <v>1840</v>
      </c>
      <c r="S36" s="83"/>
    </row>
    <row r="37" spans="1:19" ht="20.25">
      <c r="A37" s="70"/>
      <c r="B37" s="70"/>
      <c r="C37" s="70"/>
      <c r="D37" s="70"/>
      <c r="E37" s="71"/>
      <c r="F37" s="71"/>
      <c r="G37" s="71"/>
      <c r="H37" s="71"/>
      <c r="I37" s="71"/>
      <c r="J37" s="70"/>
      <c r="K37" s="70"/>
      <c r="L37" s="26">
        <v>2.17</v>
      </c>
      <c r="M37" s="77">
        <v>0.87708333333333299</v>
      </c>
      <c r="N37" s="74" t="s">
        <v>24</v>
      </c>
      <c r="O37" s="78">
        <v>140</v>
      </c>
      <c r="P37" s="26" t="s">
        <v>30</v>
      </c>
      <c r="Q37" s="49" t="s">
        <v>33</v>
      </c>
      <c r="R37" s="82">
        <v>1700</v>
      </c>
      <c r="S37" s="15"/>
    </row>
    <row r="38" spans="1:19" ht="20.25">
      <c r="A38" s="70"/>
      <c r="B38" s="70"/>
      <c r="C38" s="70"/>
      <c r="D38" s="70"/>
      <c r="E38" s="71"/>
      <c r="F38" s="71"/>
      <c r="G38" s="71"/>
      <c r="H38" s="71"/>
      <c r="I38" s="71"/>
      <c r="J38" s="70"/>
      <c r="K38" s="70"/>
      <c r="L38" s="26">
        <v>2.1800000000000002</v>
      </c>
      <c r="M38" s="25">
        <v>0.202083333333333</v>
      </c>
      <c r="N38" s="74" t="s">
        <v>24</v>
      </c>
      <c r="O38" s="26">
        <v>150</v>
      </c>
      <c r="P38" s="26" t="s">
        <v>25</v>
      </c>
      <c r="Q38" s="26" t="s">
        <v>26</v>
      </c>
      <c r="R38" s="26">
        <v>1550</v>
      </c>
      <c r="S38" s="15"/>
    </row>
    <row r="39" spans="1:19" ht="2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26">
        <v>2.1800000000000002</v>
      </c>
      <c r="M39" s="75">
        <v>0.54166666666666696</v>
      </c>
      <c r="N39" s="74" t="s">
        <v>24</v>
      </c>
      <c r="O39" s="60"/>
      <c r="P39" s="26" t="s">
        <v>43</v>
      </c>
      <c r="Q39" s="26" t="s">
        <v>46</v>
      </c>
      <c r="R39" s="58">
        <v>3490</v>
      </c>
      <c r="S39" s="15"/>
    </row>
    <row r="40" spans="1:19" ht="2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26">
        <v>2.1800000000000002</v>
      </c>
      <c r="M40" s="77">
        <v>0.71180555555555503</v>
      </c>
      <c r="N40" s="74" t="s">
        <v>24</v>
      </c>
      <c r="O40" s="78">
        <f>3490-3330</f>
        <v>160</v>
      </c>
      <c r="P40" s="78" t="s">
        <v>51</v>
      </c>
      <c r="Q40" s="26" t="s">
        <v>57</v>
      </c>
      <c r="R40" s="82">
        <v>3330</v>
      </c>
      <c r="S40" s="15"/>
    </row>
    <row r="41" spans="1:19" ht="2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9">
        <v>2.2000000000000002</v>
      </c>
      <c r="M41" s="77">
        <v>4.4444444444444398E-2</v>
      </c>
      <c r="N41" s="74" t="s">
        <v>24</v>
      </c>
      <c r="O41" s="78">
        <v>160</v>
      </c>
      <c r="P41" s="78" t="s">
        <v>30</v>
      </c>
      <c r="Q41" s="26" t="s">
        <v>26</v>
      </c>
      <c r="R41" s="82">
        <v>3170</v>
      </c>
      <c r="S41" s="15"/>
    </row>
    <row r="42" spans="1:19" ht="2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9">
        <v>2.2000000000000002</v>
      </c>
      <c r="M42" s="77">
        <v>0.18124999999999999</v>
      </c>
      <c r="N42" s="74" t="s">
        <v>24</v>
      </c>
      <c r="O42" s="78">
        <v>120</v>
      </c>
      <c r="P42" s="78" t="s">
        <v>30</v>
      </c>
      <c r="Q42" s="26" t="s">
        <v>33</v>
      </c>
      <c r="R42" s="26">
        <v>3050</v>
      </c>
      <c r="S42" s="15"/>
    </row>
    <row r="43" spans="1:19" ht="2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9">
        <v>2.2000000000000002</v>
      </c>
      <c r="M43" s="77">
        <v>0.72361111111111098</v>
      </c>
      <c r="N43" s="74" t="s">
        <v>24</v>
      </c>
      <c r="O43" s="78">
        <v>210</v>
      </c>
      <c r="P43" s="60" t="s">
        <v>41</v>
      </c>
      <c r="Q43" s="26" t="s">
        <v>65</v>
      </c>
      <c r="R43" s="26">
        <v>2840</v>
      </c>
      <c r="S43" s="15"/>
    </row>
    <row r="44" spans="1:19" ht="2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26">
        <v>2.21</v>
      </c>
      <c r="M44" s="25">
        <v>0.85416666666666696</v>
      </c>
      <c r="N44" s="74" t="s">
        <v>24</v>
      </c>
      <c r="O44" s="26">
        <v>140</v>
      </c>
      <c r="P44" s="60" t="s">
        <v>41</v>
      </c>
      <c r="Q44" s="26" t="s">
        <v>54</v>
      </c>
      <c r="R44" s="26">
        <v>2700</v>
      </c>
      <c r="S44" s="15"/>
    </row>
    <row r="45" spans="1:19" ht="2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26">
        <v>2.2200000000000002</v>
      </c>
      <c r="M45" s="25">
        <v>0.195138888888889</v>
      </c>
      <c r="N45" s="74" t="s">
        <v>24</v>
      </c>
      <c r="O45" s="26">
        <v>130</v>
      </c>
      <c r="P45" s="26" t="s">
        <v>51</v>
      </c>
      <c r="Q45" s="26" t="s">
        <v>33</v>
      </c>
      <c r="R45" s="26">
        <v>2570</v>
      </c>
      <c r="S45" s="15"/>
    </row>
    <row r="46" spans="1:19" ht="2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26">
        <v>2.2200000000000002</v>
      </c>
      <c r="M46" s="77">
        <v>0.69097222222222199</v>
      </c>
      <c r="N46" s="74" t="s">
        <v>24</v>
      </c>
      <c r="O46" s="78">
        <v>40</v>
      </c>
      <c r="P46" s="78" t="s">
        <v>25</v>
      </c>
      <c r="Q46" s="26" t="s">
        <v>44</v>
      </c>
      <c r="R46" s="82">
        <v>2530</v>
      </c>
      <c r="S46" s="15"/>
    </row>
    <row r="47" spans="1:19" ht="2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26">
        <v>2.23</v>
      </c>
      <c r="M47" s="25">
        <v>0.75694444444444497</v>
      </c>
      <c r="N47" s="74" t="s">
        <v>24</v>
      </c>
      <c r="O47" s="26">
        <v>160</v>
      </c>
      <c r="P47" s="26" t="s">
        <v>76</v>
      </c>
      <c r="Q47" s="49" t="s">
        <v>65</v>
      </c>
      <c r="R47" s="26">
        <v>2370</v>
      </c>
      <c r="S47" s="15"/>
    </row>
    <row r="48" spans="1:19" ht="2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26">
        <v>2.2400000000000002</v>
      </c>
      <c r="M48" s="25">
        <v>0.48958333333333298</v>
      </c>
      <c r="N48" s="74" t="s">
        <v>24</v>
      </c>
      <c r="O48" s="88">
        <v>70</v>
      </c>
      <c r="P48" s="78" t="s">
        <v>43</v>
      </c>
      <c r="Q48" s="49" t="s">
        <v>54</v>
      </c>
      <c r="R48" s="26">
        <v>2300</v>
      </c>
      <c r="S48" s="15"/>
    </row>
    <row r="49" spans="1:19" ht="2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26">
        <v>2.2400000000000002</v>
      </c>
      <c r="M49" s="25">
        <v>0.88124999999999998</v>
      </c>
      <c r="N49" s="74" t="s">
        <v>24</v>
      </c>
      <c r="O49" s="26">
        <v>150</v>
      </c>
      <c r="P49" s="60" t="s">
        <v>30</v>
      </c>
      <c r="Q49" s="49" t="s">
        <v>57</v>
      </c>
      <c r="R49" s="26">
        <v>2150</v>
      </c>
      <c r="S49" s="15"/>
    </row>
    <row r="50" spans="1:19" ht="2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26">
        <v>2.25</v>
      </c>
      <c r="M50" s="25">
        <v>0.65625</v>
      </c>
      <c r="N50" s="74" t="s">
        <v>24</v>
      </c>
      <c r="O50" s="26">
        <f>2150-2100</f>
        <v>50</v>
      </c>
      <c r="P50" s="60" t="s">
        <v>43</v>
      </c>
      <c r="Q50" s="26" t="s">
        <v>44</v>
      </c>
      <c r="R50" s="26">
        <v>2100</v>
      </c>
      <c r="S50" s="15"/>
    </row>
    <row r="51" spans="1:19" ht="20.25">
      <c r="A51" s="70"/>
      <c r="B51" s="70"/>
      <c r="C51" s="72"/>
      <c r="D51" s="72"/>
      <c r="E51" s="72"/>
      <c r="F51" s="72"/>
      <c r="G51" s="72"/>
      <c r="H51" s="72"/>
      <c r="I51" s="72"/>
      <c r="J51" s="72"/>
      <c r="K51" s="72"/>
      <c r="L51" s="26">
        <v>2.2599999999999998</v>
      </c>
      <c r="M51" s="25">
        <v>0.85833333333333295</v>
      </c>
      <c r="N51" s="74" t="s">
        <v>24</v>
      </c>
      <c r="O51" s="26">
        <v>150</v>
      </c>
      <c r="P51" s="78" t="s">
        <v>30</v>
      </c>
      <c r="Q51" s="49" t="s">
        <v>50</v>
      </c>
      <c r="R51" s="26">
        <v>1950</v>
      </c>
      <c r="S51" s="15"/>
    </row>
    <row r="52" spans="1:19" ht="20.25">
      <c r="A52" s="70"/>
      <c r="B52" s="70"/>
      <c r="C52" s="72"/>
      <c r="D52" s="72"/>
      <c r="E52" s="72"/>
      <c r="F52" s="72"/>
      <c r="G52" s="72"/>
      <c r="H52" s="72"/>
      <c r="I52" s="72"/>
      <c r="J52" s="72"/>
      <c r="K52" s="72"/>
      <c r="L52" s="26">
        <v>2.2599999999999998</v>
      </c>
      <c r="M52" s="25">
        <v>0.72569444444444497</v>
      </c>
      <c r="N52" s="74" t="s">
        <v>24</v>
      </c>
      <c r="O52" s="26">
        <v>200</v>
      </c>
      <c r="P52" s="78" t="s">
        <v>51</v>
      </c>
      <c r="Q52" s="49" t="s">
        <v>54</v>
      </c>
      <c r="R52" s="26">
        <v>1750</v>
      </c>
      <c r="S52" s="15"/>
    </row>
    <row r="53" spans="1:19" ht="20.25">
      <c r="A53" s="70"/>
      <c r="B53" s="70"/>
      <c r="C53" s="72"/>
      <c r="D53" s="72"/>
      <c r="E53" s="72"/>
      <c r="F53" s="72"/>
      <c r="G53" s="72"/>
      <c r="H53" s="72"/>
      <c r="I53" s="72"/>
      <c r="J53" s="72"/>
      <c r="K53" s="72"/>
      <c r="L53" s="26">
        <v>2.27</v>
      </c>
      <c r="M53" s="25">
        <v>0.18124999999999999</v>
      </c>
      <c r="N53" s="74" t="s">
        <v>24</v>
      </c>
      <c r="O53" s="26">
        <v>260</v>
      </c>
      <c r="P53" s="78" t="s">
        <v>48</v>
      </c>
      <c r="Q53" s="49" t="s">
        <v>77</v>
      </c>
      <c r="R53" s="26">
        <v>1490</v>
      </c>
      <c r="S53" s="15"/>
    </row>
    <row r="54" spans="1:19" ht="20.25">
      <c r="A54" s="70"/>
      <c r="B54" s="70"/>
      <c r="C54" s="72"/>
      <c r="D54" s="72"/>
      <c r="E54" s="72"/>
      <c r="F54" s="72"/>
      <c r="G54" s="72"/>
      <c r="H54" s="72"/>
      <c r="I54" s="72"/>
      <c r="J54" s="72"/>
      <c r="K54" s="72"/>
      <c r="L54" s="26">
        <v>2.27</v>
      </c>
      <c r="M54" s="77">
        <v>0.625</v>
      </c>
      <c r="N54" s="74" t="s">
        <v>24</v>
      </c>
      <c r="O54" s="78">
        <v>30</v>
      </c>
      <c r="P54" s="60" t="s">
        <v>41</v>
      </c>
      <c r="Q54" s="26" t="s">
        <v>44</v>
      </c>
      <c r="R54" s="82">
        <v>1460</v>
      </c>
      <c r="S54" s="15"/>
    </row>
    <row r="55" spans="1:19" ht="20.25">
      <c r="A55" s="70"/>
      <c r="B55" s="70"/>
      <c r="C55" s="72"/>
      <c r="D55" s="72"/>
      <c r="E55" s="72"/>
      <c r="F55" s="72"/>
      <c r="G55" s="72"/>
      <c r="H55" s="72"/>
      <c r="I55" s="72"/>
      <c r="J55" s="72"/>
      <c r="K55" s="72"/>
      <c r="L55" s="26">
        <v>2.27</v>
      </c>
      <c r="M55" s="25">
        <v>0.76041666666666696</v>
      </c>
      <c r="N55" s="74" t="s">
        <v>24</v>
      </c>
      <c r="O55" s="26">
        <v>120</v>
      </c>
      <c r="P55" s="60" t="s">
        <v>32</v>
      </c>
      <c r="Q55" s="26" t="s">
        <v>33</v>
      </c>
      <c r="R55" s="26">
        <v>1340</v>
      </c>
      <c r="S55" s="15"/>
    </row>
    <row r="56" spans="1:19" ht="20.25">
      <c r="A56" s="70"/>
      <c r="B56" s="70"/>
      <c r="C56" s="72"/>
      <c r="D56" s="72"/>
      <c r="E56" s="72"/>
      <c r="F56" s="72"/>
      <c r="G56" s="72"/>
      <c r="H56" s="72"/>
      <c r="I56" s="72"/>
      <c r="J56" s="72"/>
      <c r="K56" s="72"/>
      <c r="L56" s="26">
        <v>2.2799999999999998</v>
      </c>
      <c r="M56" s="25">
        <v>0.53472222222222199</v>
      </c>
      <c r="N56" s="74" t="s">
        <v>24</v>
      </c>
      <c r="O56" s="26">
        <v>140</v>
      </c>
      <c r="P56" s="78" t="s">
        <v>25</v>
      </c>
      <c r="Q56" s="49" t="s">
        <v>26</v>
      </c>
      <c r="R56" s="26">
        <v>1200</v>
      </c>
      <c r="S56" s="15"/>
    </row>
    <row r="57" spans="1:19" ht="18.75">
      <c r="A57" s="70"/>
      <c r="B57" s="70"/>
      <c r="C57" s="72"/>
      <c r="D57" s="72"/>
      <c r="E57" s="72"/>
      <c r="F57" s="72"/>
      <c r="G57" s="72"/>
      <c r="H57" s="72"/>
      <c r="I57" s="72"/>
      <c r="J57" s="72"/>
      <c r="K57" s="72"/>
      <c r="L57" s="60"/>
      <c r="S57" s="15"/>
    </row>
    <row r="58" spans="1:19" ht="20.25">
      <c r="A58" s="70"/>
      <c r="B58" s="70"/>
      <c r="C58" s="72"/>
      <c r="D58" s="72"/>
      <c r="E58" s="72"/>
      <c r="F58" s="72"/>
      <c r="G58" s="72"/>
      <c r="H58" s="72"/>
      <c r="I58" s="72"/>
      <c r="J58" s="72"/>
      <c r="K58" s="72"/>
      <c r="L58" s="26"/>
      <c r="M58" s="25"/>
      <c r="N58" s="74"/>
      <c r="O58" s="26"/>
      <c r="P58" s="60"/>
      <c r="Q58" s="26"/>
      <c r="R58" s="26"/>
      <c r="S58" s="15"/>
    </row>
    <row r="59" spans="1:19" ht="20.25">
      <c r="A59" s="70"/>
      <c r="B59" s="70"/>
      <c r="C59" s="72"/>
      <c r="D59" s="72"/>
      <c r="E59" s="72"/>
      <c r="F59" s="72"/>
      <c r="G59" s="72"/>
      <c r="H59" s="72"/>
      <c r="I59" s="72"/>
      <c r="J59" s="72"/>
      <c r="K59" s="72"/>
      <c r="L59" s="26"/>
      <c r="M59" s="25"/>
      <c r="N59" s="74"/>
      <c r="O59" s="26"/>
      <c r="P59" s="78"/>
      <c r="Q59" s="26"/>
      <c r="R59" s="26"/>
      <c r="S59" s="15"/>
    </row>
    <row r="60" spans="1:19" ht="20.25">
      <c r="A60" s="70"/>
      <c r="B60" s="70"/>
      <c r="C60" s="72"/>
      <c r="D60" s="72"/>
      <c r="E60" s="72"/>
      <c r="F60" s="72"/>
      <c r="G60" s="72"/>
      <c r="H60" s="72"/>
      <c r="I60" s="72"/>
      <c r="J60" s="72"/>
      <c r="K60" s="72"/>
      <c r="L60" s="26"/>
      <c r="M60" s="25"/>
      <c r="N60" s="74"/>
      <c r="O60" s="26"/>
      <c r="P60" s="78"/>
      <c r="Q60" s="49"/>
      <c r="R60" s="26"/>
      <c r="S60" s="15"/>
    </row>
    <row r="61" spans="1:19" ht="20.25">
      <c r="A61" s="70"/>
      <c r="B61" s="70"/>
      <c r="C61" s="72"/>
      <c r="D61" s="72"/>
      <c r="E61" s="72"/>
      <c r="F61" s="72"/>
      <c r="G61" s="72"/>
      <c r="H61" s="72"/>
      <c r="I61" s="72"/>
      <c r="J61" s="72"/>
      <c r="K61" s="72"/>
      <c r="L61" s="60"/>
      <c r="M61" s="75"/>
      <c r="N61" s="74"/>
      <c r="O61" s="60"/>
      <c r="P61" s="60"/>
      <c r="Q61" s="49"/>
      <c r="R61" s="58"/>
      <c r="S61" s="15"/>
    </row>
    <row r="62" spans="1:19" ht="20.25">
      <c r="A62" s="70"/>
      <c r="B62" s="70"/>
      <c r="C62" s="72"/>
      <c r="D62" s="72"/>
      <c r="E62" s="72"/>
      <c r="F62" s="72"/>
      <c r="G62" s="72"/>
      <c r="H62" s="72"/>
      <c r="I62" s="72"/>
      <c r="J62" s="72"/>
      <c r="K62" s="72"/>
      <c r="L62" s="60"/>
      <c r="M62" s="25"/>
      <c r="N62" s="74"/>
      <c r="O62" s="26"/>
      <c r="P62" s="60"/>
      <c r="Q62" s="26"/>
      <c r="R62" s="58"/>
      <c r="S62" s="15"/>
    </row>
    <row r="63" spans="1:19" ht="20.25">
      <c r="A63" s="70"/>
      <c r="B63" s="70"/>
      <c r="C63" s="72"/>
      <c r="D63" s="72"/>
      <c r="E63" s="72"/>
      <c r="F63" s="72"/>
      <c r="G63" s="72"/>
      <c r="H63" s="72"/>
      <c r="I63" s="72"/>
      <c r="J63" s="72"/>
      <c r="K63" s="72"/>
      <c r="L63" s="26"/>
      <c r="M63" s="25"/>
      <c r="N63" s="74"/>
      <c r="O63" s="26"/>
      <c r="P63" s="26"/>
      <c r="Q63" s="26"/>
      <c r="R63" s="26"/>
      <c r="S63" s="15"/>
    </row>
    <row r="64" spans="1:19" ht="20.25">
      <c r="A64" s="70"/>
      <c r="B64" s="70"/>
      <c r="C64" s="72"/>
      <c r="D64" s="72"/>
      <c r="E64" s="72"/>
      <c r="F64" s="72"/>
      <c r="G64" s="72"/>
      <c r="H64" s="72"/>
      <c r="I64" s="72"/>
      <c r="J64" s="72"/>
      <c r="K64" s="72"/>
      <c r="L64" s="26"/>
      <c r="M64" s="25"/>
      <c r="N64" s="74"/>
      <c r="O64" s="26"/>
      <c r="P64" s="26"/>
      <c r="Q64" s="49"/>
      <c r="R64" s="26"/>
      <c r="S64" s="15"/>
    </row>
    <row r="65" spans="1:19" ht="20.25">
      <c r="A65" s="70"/>
      <c r="B65" s="70"/>
      <c r="C65" s="72"/>
      <c r="D65" s="72"/>
      <c r="E65" s="72"/>
      <c r="F65" s="72"/>
      <c r="G65" s="72"/>
      <c r="H65" s="72"/>
      <c r="I65" s="72"/>
      <c r="J65" s="72"/>
      <c r="K65" s="72"/>
      <c r="L65" s="26"/>
      <c r="M65" s="25"/>
      <c r="N65" s="74"/>
      <c r="O65" s="26"/>
      <c r="P65" s="78"/>
      <c r="Q65" s="26"/>
      <c r="R65" s="26"/>
      <c r="S65" s="15"/>
    </row>
    <row r="66" spans="1:19" ht="20.25">
      <c r="A66" s="70"/>
      <c r="B66" s="70"/>
      <c r="C66" s="72"/>
      <c r="D66" s="72"/>
      <c r="E66" s="72"/>
      <c r="F66" s="72"/>
      <c r="G66" s="72"/>
      <c r="H66" s="72"/>
      <c r="I66" s="72"/>
      <c r="J66" s="72"/>
      <c r="K66" s="72"/>
      <c r="L66" s="26"/>
      <c r="M66" s="25"/>
      <c r="N66" s="74"/>
      <c r="O66" s="60"/>
      <c r="P66" s="60"/>
      <c r="Q66" s="49"/>
      <c r="R66" s="26"/>
      <c r="S66" s="15"/>
    </row>
    <row r="67" spans="1:19" ht="20.25">
      <c r="A67" s="70"/>
      <c r="B67" s="70"/>
      <c r="C67" s="72"/>
      <c r="D67" s="72"/>
      <c r="E67" s="72"/>
      <c r="F67" s="72"/>
      <c r="G67" s="72"/>
      <c r="H67" s="72"/>
      <c r="I67" s="72"/>
      <c r="J67" s="72"/>
      <c r="K67" s="72"/>
      <c r="L67" s="26"/>
      <c r="M67" s="25"/>
      <c r="N67" s="74"/>
      <c r="O67" s="26"/>
      <c r="P67" s="78"/>
      <c r="Q67" s="26"/>
      <c r="R67" s="58"/>
      <c r="S67" s="15"/>
    </row>
    <row r="68" spans="1:19" ht="20.25">
      <c r="A68" s="70"/>
      <c r="B68" s="70"/>
      <c r="C68" s="72"/>
      <c r="D68" s="72"/>
      <c r="E68" s="72"/>
      <c r="F68" s="72"/>
      <c r="G68" s="72"/>
      <c r="H68" s="72"/>
      <c r="I68" s="72"/>
      <c r="J68" s="72"/>
      <c r="K68" s="72"/>
      <c r="L68" s="26"/>
      <c r="M68" s="25"/>
      <c r="N68" s="74"/>
      <c r="O68" s="26"/>
      <c r="P68" s="26"/>
      <c r="Q68" s="26"/>
      <c r="R68" s="26"/>
      <c r="S68" s="15"/>
    </row>
    <row r="69" spans="1:19" ht="20.25">
      <c r="A69" s="70"/>
      <c r="B69" s="70"/>
      <c r="C69" s="72"/>
      <c r="D69" s="72"/>
      <c r="E69" s="72"/>
      <c r="F69" s="72"/>
      <c r="G69" s="72"/>
      <c r="H69" s="72"/>
      <c r="I69" s="72"/>
      <c r="J69" s="72"/>
      <c r="K69" s="72"/>
      <c r="L69" s="26"/>
      <c r="M69" s="25"/>
      <c r="N69" s="74"/>
      <c r="O69" s="26"/>
      <c r="P69" s="26"/>
      <c r="Q69" s="49"/>
      <c r="R69" s="26"/>
      <c r="S69" s="15"/>
    </row>
    <row r="70" spans="1:19" ht="20.25">
      <c r="A70" s="70"/>
      <c r="B70" s="70"/>
      <c r="C70" s="72"/>
      <c r="D70" s="72"/>
      <c r="E70" s="72"/>
      <c r="F70" s="72"/>
      <c r="G70" s="72"/>
      <c r="H70" s="72"/>
      <c r="I70" s="72"/>
      <c r="J70" s="72"/>
      <c r="K70" s="72"/>
      <c r="L70" s="26"/>
      <c r="M70" s="25"/>
      <c r="N70" s="74"/>
      <c r="O70" s="26"/>
      <c r="P70" s="26"/>
      <c r="Q70" s="49"/>
      <c r="R70" s="26"/>
      <c r="S70" s="15"/>
    </row>
    <row r="71" spans="1:19" ht="20.25">
      <c r="A71" s="70"/>
      <c r="B71" s="70"/>
      <c r="C71" s="72"/>
      <c r="D71" s="72"/>
      <c r="E71" s="72"/>
      <c r="F71" s="72"/>
      <c r="G71" s="72"/>
      <c r="H71" s="72"/>
      <c r="I71" s="72"/>
      <c r="J71" s="72"/>
      <c r="K71" s="72"/>
      <c r="L71" s="26"/>
      <c r="M71" s="25"/>
      <c r="N71" s="74"/>
      <c r="O71" s="26"/>
      <c r="P71" s="60"/>
      <c r="Q71" s="26"/>
      <c r="R71" s="26"/>
      <c r="S71" s="15"/>
    </row>
    <row r="72" spans="1:19" ht="20.25">
      <c r="A72" s="70"/>
      <c r="B72" s="70"/>
      <c r="C72" s="72"/>
      <c r="D72" s="72"/>
      <c r="E72" s="72"/>
      <c r="F72" s="72"/>
      <c r="G72" s="72"/>
      <c r="H72" s="72"/>
      <c r="I72" s="72"/>
      <c r="J72" s="72"/>
      <c r="K72" s="72"/>
      <c r="L72" s="26"/>
      <c r="M72" s="25"/>
      <c r="N72" s="74"/>
      <c r="O72" s="26"/>
      <c r="P72" s="60"/>
      <c r="Q72" s="26"/>
      <c r="R72" s="26"/>
      <c r="S72" s="15"/>
    </row>
    <row r="73" spans="1:19" ht="20.25">
      <c r="A73" s="70"/>
      <c r="B73" s="70"/>
      <c r="C73" s="72"/>
      <c r="D73" s="72"/>
      <c r="E73" s="72"/>
      <c r="F73" s="72"/>
      <c r="G73" s="72"/>
      <c r="H73" s="72"/>
      <c r="I73" s="72"/>
      <c r="J73" s="72"/>
      <c r="K73" s="72"/>
      <c r="L73" s="26"/>
      <c r="M73" s="25"/>
      <c r="N73" s="74"/>
      <c r="O73" s="26"/>
      <c r="P73" s="78"/>
      <c r="Q73" s="49"/>
      <c r="R73" s="26"/>
      <c r="S73" s="15"/>
    </row>
    <row r="74" spans="1:19" ht="20.25">
      <c r="A74" s="70"/>
      <c r="B74" s="70"/>
      <c r="C74" s="72"/>
      <c r="D74" s="72"/>
      <c r="E74" s="72"/>
      <c r="F74" s="72"/>
      <c r="G74" s="72"/>
      <c r="H74" s="72"/>
      <c r="I74" s="72"/>
      <c r="J74" s="72"/>
      <c r="K74" s="72"/>
      <c r="L74" s="26"/>
      <c r="M74" s="25"/>
      <c r="N74" s="74"/>
      <c r="O74" s="26"/>
      <c r="P74" s="60"/>
      <c r="Q74" s="26"/>
      <c r="R74" s="26"/>
      <c r="S74" s="15"/>
    </row>
    <row r="75" spans="1:19" ht="20.25">
      <c r="A75" s="70"/>
      <c r="B75" s="70"/>
      <c r="C75" s="72"/>
      <c r="D75" s="72"/>
      <c r="E75" s="72"/>
      <c r="F75" s="72"/>
      <c r="G75" s="72"/>
      <c r="H75" s="72"/>
      <c r="I75" s="72"/>
      <c r="J75" s="72"/>
      <c r="K75" s="72"/>
      <c r="L75" s="26"/>
      <c r="M75" s="75"/>
      <c r="N75" s="74"/>
      <c r="O75" s="60"/>
      <c r="P75" s="78"/>
      <c r="Q75" s="49"/>
      <c r="R75" s="58"/>
      <c r="S75" s="15"/>
    </row>
    <row r="76" spans="1:19" ht="20.25">
      <c r="A76" s="70"/>
      <c r="B76" s="70"/>
      <c r="C76" s="72"/>
      <c r="D76" s="72"/>
      <c r="E76" s="72"/>
      <c r="F76" s="72"/>
      <c r="G76" s="72"/>
      <c r="H76" s="72"/>
      <c r="I76" s="72"/>
      <c r="J76" s="72"/>
      <c r="K76" s="72"/>
      <c r="L76" s="26"/>
      <c r="M76" s="25"/>
      <c r="N76" s="74"/>
      <c r="O76" s="26"/>
      <c r="P76" s="60"/>
      <c r="Q76" s="26"/>
      <c r="R76" s="26"/>
      <c r="S76" s="15"/>
    </row>
    <row r="77" spans="1:19" ht="20.25">
      <c r="A77" s="70"/>
      <c r="B77" s="70"/>
      <c r="C77" s="72"/>
      <c r="D77" s="72"/>
      <c r="E77" s="72"/>
      <c r="F77" s="72"/>
      <c r="G77" s="72"/>
      <c r="H77" s="72"/>
      <c r="I77" s="72"/>
      <c r="J77" s="72"/>
      <c r="K77" s="72"/>
      <c r="L77" s="26"/>
      <c r="M77" s="25"/>
      <c r="N77" s="74"/>
      <c r="O77" s="26"/>
      <c r="P77" s="26"/>
      <c r="Q77" s="49"/>
      <c r="R77" s="26"/>
      <c r="S77" s="15"/>
    </row>
    <row r="78" spans="1:19" ht="20.25">
      <c r="A78" s="70"/>
      <c r="B78" s="70"/>
      <c r="C78" s="72"/>
      <c r="D78" s="72"/>
      <c r="E78" s="72"/>
      <c r="F78" s="72"/>
      <c r="G78" s="72"/>
      <c r="H78" s="72"/>
      <c r="I78" s="72"/>
      <c r="J78" s="72"/>
      <c r="K78" s="72"/>
      <c r="L78" s="26"/>
      <c r="M78" s="25"/>
      <c r="N78" s="74"/>
      <c r="O78" s="26"/>
      <c r="P78" s="26"/>
      <c r="Q78" s="26"/>
      <c r="R78" s="26"/>
      <c r="S78" s="15"/>
    </row>
    <row r="79" spans="1:19" ht="20.25">
      <c r="A79" s="70"/>
      <c r="B79" s="70"/>
      <c r="C79" s="72"/>
      <c r="D79" s="72"/>
      <c r="E79" s="72"/>
      <c r="F79" s="72"/>
      <c r="G79" s="72"/>
      <c r="H79" s="72"/>
      <c r="I79" s="72"/>
      <c r="J79" s="72"/>
      <c r="K79" s="72"/>
      <c r="L79" s="26"/>
      <c r="M79" s="25"/>
      <c r="N79" s="74"/>
      <c r="O79" s="26"/>
      <c r="P79" s="26"/>
      <c r="Q79" s="26"/>
      <c r="R79" s="26"/>
      <c r="S79" s="15"/>
    </row>
    <row r="80" spans="1:19" ht="20.25">
      <c r="A80" s="70"/>
      <c r="B80" s="70"/>
      <c r="C80" s="72"/>
      <c r="D80" s="72"/>
      <c r="E80" s="72"/>
      <c r="F80" s="72"/>
      <c r="G80" s="72"/>
      <c r="H80" s="72"/>
      <c r="I80" s="72"/>
      <c r="J80" s="72"/>
      <c r="K80" s="72"/>
      <c r="L80" s="26"/>
      <c r="M80" s="25"/>
      <c r="N80" s="74"/>
      <c r="O80" s="26"/>
      <c r="P80" s="26"/>
      <c r="Q80" s="26"/>
      <c r="R80" s="26"/>
      <c r="S80" s="15"/>
    </row>
    <row r="81" spans="1:19" ht="20.25">
      <c r="A81" s="70"/>
      <c r="B81" s="70"/>
      <c r="C81" s="72"/>
      <c r="D81" s="72"/>
      <c r="E81" s="72"/>
      <c r="F81" s="72"/>
      <c r="G81" s="72"/>
      <c r="H81" s="72"/>
      <c r="I81" s="72"/>
      <c r="J81" s="72"/>
      <c r="K81" s="72"/>
      <c r="L81" s="26"/>
      <c r="M81" s="25"/>
      <c r="N81" s="74"/>
      <c r="O81" s="26"/>
      <c r="P81" s="78"/>
      <c r="Q81" s="26"/>
      <c r="R81" s="26"/>
      <c r="S81" s="15"/>
    </row>
    <row r="82" spans="1:19" ht="20.25">
      <c r="A82" s="70"/>
      <c r="B82" s="70"/>
      <c r="C82" s="72"/>
      <c r="D82" s="72"/>
      <c r="E82" s="72"/>
      <c r="F82" s="72"/>
      <c r="G82" s="72"/>
      <c r="H82" s="72"/>
      <c r="I82" s="72"/>
      <c r="J82" s="72"/>
      <c r="K82" s="72"/>
      <c r="L82" s="26"/>
      <c r="M82" s="25"/>
      <c r="N82" s="74"/>
      <c r="O82" s="26"/>
      <c r="P82" s="26"/>
      <c r="Q82" s="26"/>
      <c r="R82" s="26"/>
      <c r="S82" s="15"/>
    </row>
    <row r="83" spans="1:19" ht="20.25">
      <c r="A83" s="70"/>
      <c r="B83" s="70"/>
      <c r="C83" s="72"/>
      <c r="D83" s="72"/>
      <c r="E83" s="72"/>
      <c r="F83" s="72"/>
      <c r="G83" s="72"/>
      <c r="H83" s="72"/>
      <c r="I83" s="72"/>
      <c r="J83" s="72"/>
      <c r="K83" s="72"/>
      <c r="L83" s="26"/>
      <c r="M83" s="25"/>
      <c r="N83" s="74"/>
      <c r="O83" s="26"/>
      <c r="P83" s="26"/>
      <c r="Q83" s="26"/>
      <c r="R83" s="26"/>
      <c r="S83" s="15"/>
    </row>
    <row r="84" spans="1:19" ht="20.25">
      <c r="A84" s="70"/>
      <c r="B84" s="70"/>
      <c r="C84" s="72"/>
      <c r="D84" s="72"/>
      <c r="E84" s="72"/>
      <c r="F84" s="72"/>
      <c r="G84" s="72"/>
      <c r="H84" s="72"/>
      <c r="I84" s="72"/>
      <c r="J84" s="72"/>
      <c r="K84" s="72"/>
      <c r="L84" s="26"/>
      <c r="M84" s="25"/>
      <c r="N84" s="74"/>
      <c r="O84" s="26"/>
      <c r="P84" s="26"/>
      <c r="Q84" s="26"/>
      <c r="R84" s="26"/>
      <c r="S84" s="15"/>
    </row>
    <row r="85" spans="1:19" ht="20.25">
      <c r="A85" s="70"/>
      <c r="B85" s="70"/>
      <c r="C85" s="72"/>
      <c r="D85" s="72"/>
      <c r="E85" s="72"/>
      <c r="F85" s="72"/>
      <c r="G85" s="72"/>
      <c r="H85" s="72"/>
      <c r="I85" s="72"/>
      <c r="J85" s="72"/>
      <c r="K85" s="72"/>
      <c r="L85" s="26"/>
      <c r="M85" s="25"/>
      <c r="N85" s="74"/>
      <c r="O85" s="26"/>
      <c r="P85" s="26"/>
      <c r="Q85" s="26"/>
      <c r="R85" s="26"/>
      <c r="S85" s="15"/>
    </row>
    <row r="86" spans="1:19" ht="20.25">
      <c r="A86" s="70"/>
      <c r="B86" s="70"/>
      <c r="C86" s="72"/>
      <c r="D86" s="72"/>
      <c r="E86" s="72"/>
      <c r="F86" s="72"/>
      <c r="G86" s="72"/>
      <c r="H86" s="72"/>
      <c r="I86" s="72"/>
      <c r="J86" s="72"/>
      <c r="K86" s="72"/>
      <c r="L86" s="26"/>
      <c r="M86" s="25"/>
      <c r="N86" s="74"/>
      <c r="O86" s="26"/>
      <c r="P86" s="78"/>
      <c r="Q86" s="26"/>
      <c r="R86" s="26"/>
      <c r="S86" s="15"/>
    </row>
    <row r="87" spans="1:19" ht="20.25">
      <c r="A87" s="70"/>
      <c r="B87" s="70"/>
      <c r="C87" s="72"/>
      <c r="D87" s="72"/>
      <c r="E87" s="72"/>
      <c r="F87" s="72"/>
      <c r="G87" s="72"/>
      <c r="H87" s="72"/>
      <c r="I87" s="72"/>
      <c r="J87" s="72"/>
      <c r="K87" s="72"/>
      <c r="L87" s="26"/>
      <c r="M87" s="25"/>
      <c r="N87" s="74"/>
      <c r="O87" s="26"/>
      <c r="P87" s="78"/>
      <c r="Q87" s="26"/>
      <c r="R87" s="26"/>
      <c r="S87" s="15"/>
    </row>
    <row r="88" spans="1:19" ht="20.25">
      <c r="A88" s="70"/>
      <c r="B88" s="70"/>
      <c r="C88" s="72"/>
      <c r="D88" s="72"/>
      <c r="E88" s="72"/>
      <c r="F88" s="72"/>
      <c r="G88" s="72"/>
      <c r="H88" s="72"/>
      <c r="I88" s="72"/>
      <c r="J88" s="72"/>
      <c r="K88" s="72"/>
      <c r="L88" s="26"/>
      <c r="M88" s="25"/>
      <c r="N88" s="74"/>
      <c r="O88" s="26"/>
      <c r="P88" s="26"/>
      <c r="Q88" s="26"/>
      <c r="R88" s="26"/>
      <c r="S88" s="15"/>
    </row>
    <row r="89" spans="1:19" ht="20.25">
      <c r="A89" s="70"/>
      <c r="B89" s="70"/>
      <c r="C89" s="72"/>
      <c r="D89" s="72"/>
      <c r="E89" s="72"/>
      <c r="F89" s="72"/>
      <c r="G89" s="72"/>
      <c r="H89" s="72"/>
      <c r="I89" s="72"/>
      <c r="J89" s="72"/>
      <c r="K89" s="72"/>
      <c r="L89" s="26"/>
      <c r="M89" s="25"/>
      <c r="N89" s="74"/>
      <c r="O89" s="26"/>
      <c r="P89" s="26"/>
      <c r="Q89" s="26"/>
      <c r="R89" s="26"/>
      <c r="S89" s="15"/>
    </row>
    <row r="90" spans="1:19" ht="20.25">
      <c r="A90" s="70"/>
      <c r="B90" s="70"/>
      <c r="C90" s="72"/>
      <c r="D90" s="72"/>
      <c r="E90" s="72"/>
      <c r="F90" s="72"/>
      <c r="G90" s="72"/>
      <c r="H90" s="72"/>
      <c r="I90" s="72"/>
      <c r="J90" s="72"/>
      <c r="K90" s="72"/>
      <c r="L90" s="26"/>
      <c r="M90" s="25"/>
      <c r="N90" s="74"/>
      <c r="O90" s="26"/>
      <c r="P90" s="26"/>
      <c r="Q90" s="26"/>
      <c r="R90" s="26"/>
      <c r="S90" s="15"/>
    </row>
    <row r="91" spans="1:19" ht="18.75">
      <c r="A91" s="70"/>
      <c r="B91" s="70"/>
      <c r="C91" s="72"/>
      <c r="D91" s="72"/>
      <c r="E91" s="72"/>
      <c r="F91" s="72"/>
      <c r="G91" s="72"/>
      <c r="H91" s="72"/>
      <c r="I91" s="72"/>
      <c r="J91" s="72"/>
      <c r="K91" s="72"/>
      <c r="L91" s="26"/>
      <c r="M91" s="25"/>
      <c r="N91" s="26"/>
      <c r="O91" s="26"/>
      <c r="P91" s="78"/>
      <c r="Q91" s="26"/>
      <c r="R91" s="26"/>
      <c r="S91" s="15"/>
    </row>
    <row r="92" spans="1:19" ht="18.75">
      <c r="A92" s="70"/>
      <c r="B92" s="70"/>
      <c r="C92" s="72"/>
      <c r="D92" s="72"/>
      <c r="E92" s="72"/>
      <c r="F92" s="72"/>
      <c r="G92" s="72"/>
      <c r="H92" s="72"/>
      <c r="I92" s="72"/>
      <c r="J92" s="72"/>
      <c r="K92" s="84"/>
      <c r="L92" s="26"/>
      <c r="M92" s="25"/>
      <c r="N92" s="26"/>
      <c r="O92" s="26"/>
      <c r="P92" s="26"/>
      <c r="Q92" s="26"/>
      <c r="R92" s="26"/>
      <c r="S92" s="15"/>
    </row>
    <row r="93" spans="1:19" ht="18.7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26"/>
      <c r="M93" s="25"/>
      <c r="N93" s="26"/>
      <c r="O93" s="26"/>
      <c r="P93" s="26"/>
      <c r="Q93" s="26"/>
      <c r="R93" s="26"/>
      <c r="S93" s="15"/>
    </row>
    <row r="94" spans="1:19" ht="18.7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26"/>
      <c r="M94" s="25"/>
      <c r="N94" s="26"/>
      <c r="O94" s="26"/>
      <c r="P94" s="26"/>
      <c r="Q94" s="26"/>
      <c r="R94" s="26"/>
      <c r="S94" s="15"/>
    </row>
    <row r="95" spans="1:19" ht="18.7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26"/>
      <c r="M95" s="25"/>
      <c r="N95" s="26"/>
      <c r="O95" s="26"/>
      <c r="P95" s="26"/>
      <c r="Q95" s="26"/>
      <c r="R95" s="26"/>
      <c r="S95" s="15"/>
    </row>
    <row r="96" spans="1:19" ht="18.7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26"/>
      <c r="M96" s="25"/>
      <c r="N96" s="26"/>
      <c r="O96" s="26"/>
      <c r="P96" s="26"/>
      <c r="Q96" s="26"/>
      <c r="R96" s="26"/>
      <c r="S96" s="15"/>
    </row>
    <row r="97" spans="1:19" ht="18.7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26"/>
      <c r="M97" s="25"/>
      <c r="N97" s="26"/>
      <c r="O97" s="26"/>
      <c r="P97" s="26"/>
      <c r="Q97" s="26"/>
      <c r="R97" s="26"/>
      <c r="S97" s="15"/>
    </row>
    <row r="98" spans="1:19" ht="18.7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26"/>
      <c r="M98" s="25"/>
      <c r="N98" s="26"/>
      <c r="O98" s="26"/>
      <c r="P98" s="26"/>
      <c r="Q98" s="26"/>
      <c r="R98" s="26"/>
      <c r="S98" s="15"/>
    </row>
    <row r="99" spans="1:19" ht="18.7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26"/>
      <c r="M99" s="25"/>
      <c r="N99" s="26"/>
      <c r="O99" s="26"/>
      <c r="P99" s="26"/>
      <c r="Q99" s="26"/>
      <c r="R99" s="26"/>
      <c r="S99" s="15"/>
    </row>
    <row r="100" spans="1:19" ht="18.7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26"/>
      <c r="M100" s="25"/>
      <c r="N100" s="26"/>
      <c r="O100" s="26"/>
      <c r="P100" s="78"/>
      <c r="Q100" s="26"/>
      <c r="R100" s="26"/>
      <c r="S100" s="15"/>
    </row>
    <row r="101" spans="1:19" ht="18.7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26"/>
      <c r="M101" s="25"/>
      <c r="N101" s="26"/>
      <c r="O101" s="26"/>
      <c r="P101" s="26"/>
      <c r="Q101" s="26"/>
      <c r="R101" s="26"/>
      <c r="S101" s="15"/>
    </row>
    <row r="102" spans="1:19" ht="18.7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26"/>
      <c r="M102" s="25"/>
      <c r="N102" s="26"/>
      <c r="O102" s="26"/>
      <c r="P102" s="26"/>
      <c r="Q102" s="26"/>
      <c r="R102" s="26"/>
      <c r="S102" s="15"/>
    </row>
    <row r="103" spans="1:19" ht="18.7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26"/>
      <c r="M103" s="25"/>
      <c r="N103" s="26"/>
      <c r="O103" s="26"/>
      <c r="P103" s="26"/>
      <c r="Q103" s="26"/>
      <c r="R103" s="26"/>
      <c r="S103" s="15"/>
    </row>
    <row r="104" spans="1:19" ht="18.7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26"/>
      <c r="M104" s="25"/>
      <c r="N104" s="26"/>
      <c r="O104" s="26"/>
      <c r="P104" s="78"/>
      <c r="Q104" s="26"/>
      <c r="R104" s="26"/>
      <c r="S104" s="15"/>
    </row>
    <row r="105" spans="1:19" ht="18.7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26"/>
      <c r="M105" s="25"/>
      <c r="N105" s="26"/>
      <c r="O105" s="26"/>
      <c r="P105" s="26"/>
      <c r="Q105" s="26"/>
      <c r="R105" s="26"/>
      <c r="S105" s="15"/>
    </row>
    <row r="106" spans="1:19" ht="18.7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26"/>
      <c r="M106" s="25"/>
      <c r="N106" s="26"/>
      <c r="O106" s="26"/>
      <c r="P106" s="26"/>
      <c r="Q106" s="26"/>
      <c r="R106" s="26"/>
      <c r="S106" s="15"/>
    </row>
    <row r="107" spans="1:19" ht="18.7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26"/>
      <c r="M107" s="25"/>
      <c r="N107" s="26"/>
      <c r="O107" s="26"/>
      <c r="P107" s="26"/>
      <c r="Q107" s="26"/>
      <c r="R107" s="26"/>
      <c r="S107" s="15"/>
    </row>
    <row r="108" spans="1:19" ht="18.7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26"/>
      <c r="M108" s="25"/>
      <c r="N108" s="26"/>
      <c r="O108" s="26"/>
      <c r="P108" s="78"/>
      <c r="Q108" s="26"/>
      <c r="R108" s="26"/>
      <c r="S108" s="15"/>
    </row>
    <row r="109" spans="1:19" ht="18.7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26"/>
      <c r="M109" s="25"/>
      <c r="N109" s="26"/>
      <c r="O109" s="26"/>
      <c r="P109" s="26"/>
      <c r="Q109" s="49"/>
      <c r="R109" s="26"/>
      <c r="S109" s="15"/>
    </row>
    <row r="110" spans="1:19" ht="18.7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26"/>
      <c r="M110" s="25"/>
      <c r="N110" s="26"/>
      <c r="O110" s="26"/>
      <c r="P110" s="26"/>
      <c r="Q110" s="26"/>
      <c r="R110" s="26"/>
      <c r="S110" s="15"/>
    </row>
    <row r="111" spans="1:19" ht="18.7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26"/>
      <c r="M111" s="25"/>
      <c r="N111" s="26"/>
      <c r="O111" s="26"/>
      <c r="P111" s="26"/>
      <c r="Q111" s="26"/>
      <c r="R111" s="26"/>
      <c r="S111" s="15"/>
    </row>
    <row r="112" spans="1:19" ht="18.7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26"/>
      <c r="M112" s="25"/>
      <c r="N112" s="26"/>
      <c r="O112" s="26"/>
      <c r="P112" s="26"/>
      <c r="Q112" s="26"/>
      <c r="R112" s="26"/>
      <c r="S112" s="15"/>
    </row>
    <row r="113" spans="1:19" ht="18.7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26"/>
      <c r="M113" s="25"/>
      <c r="N113" s="26"/>
      <c r="O113" s="26"/>
      <c r="P113" s="26"/>
      <c r="Q113" s="26"/>
      <c r="R113" s="26"/>
      <c r="S113" s="15"/>
    </row>
    <row r="114" spans="1:19" ht="18.7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26"/>
      <c r="M114" s="25"/>
      <c r="N114" s="26"/>
      <c r="O114" s="72"/>
      <c r="P114" s="78"/>
      <c r="Q114" s="26"/>
      <c r="R114" s="72"/>
      <c r="S114" s="15"/>
    </row>
    <row r="115" spans="1:19" ht="18.7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26"/>
      <c r="M115" s="25"/>
      <c r="N115" s="26"/>
      <c r="O115" s="72"/>
      <c r="P115" s="26"/>
      <c r="Q115" s="26"/>
      <c r="R115" s="72"/>
      <c r="S115" s="15"/>
    </row>
    <row r="116" spans="1:19" ht="18.7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26"/>
      <c r="M116" s="25"/>
      <c r="N116" s="26"/>
      <c r="O116" s="72"/>
      <c r="P116" s="72"/>
      <c r="Q116" s="26"/>
      <c r="R116" s="72"/>
      <c r="S116" s="15"/>
    </row>
    <row r="117" spans="1:19" ht="18.7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26"/>
      <c r="M117" s="25"/>
      <c r="N117" s="26"/>
      <c r="O117" s="72"/>
      <c r="P117" s="72"/>
      <c r="Q117" s="26"/>
      <c r="R117" s="72"/>
      <c r="S117" s="15"/>
    </row>
    <row r="118" spans="1:19" ht="18.7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26"/>
      <c r="M118" s="25"/>
      <c r="N118" s="72"/>
      <c r="O118" s="72"/>
      <c r="P118" s="72"/>
      <c r="Q118" s="26"/>
      <c r="R118" s="72"/>
      <c r="S118" s="15"/>
    </row>
    <row r="119" spans="1:19" ht="18.7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26"/>
      <c r="M119" s="25"/>
      <c r="N119" s="72"/>
      <c r="O119" s="72"/>
      <c r="P119" s="78"/>
      <c r="Q119" s="26"/>
      <c r="R119" s="72"/>
      <c r="S119" s="15"/>
    </row>
    <row r="120" spans="1:19" ht="18.7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26"/>
      <c r="M120" s="25"/>
      <c r="N120" s="72"/>
      <c r="O120" s="72"/>
      <c r="P120" s="78"/>
      <c r="Q120" s="26"/>
      <c r="R120" s="72"/>
      <c r="S120" s="15"/>
    </row>
    <row r="121" spans="1:19" ht="18.7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26"/>
      <c r="M121" s="25"/>
      <c r="N121" s="72"/>
      <c r="O121" s="72"/>
      <c r="P121" s="72"/>
      <c r="Q121" s="26"/>
      <c r="R121" s="72"/>
      <c r="S121" s="15"/>
    </row>
    <row r="122" spans="1:19" ht="18.7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26"/>
      <c r="M122" s="25"/>
      <c r="N122" s="72"/>
      <c r="O122" s="72"/>
      <c r="P122" s="72"/>
      <c r="Q122" s="26"/>
      <c r="R122" s="72"/>
      <c r="S122" s="15"/>
    </row>
    <row r="123" spans="1:19" ht="18.7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26"/>
      <c r="M123" s="25"/>
      <c r="N123" s="72"/>
      <c r="O123" s="72"/>
      <c r="P123" s="78"/>
      <c r="Q123" s="26"/>
      <c r="R123" s="72"/>
      <c r="S123" s="15"/>
    </row>
    <row r="124" spans="1:19" ht="18.7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26"/>
      <c r="M124" s="25"/>
      <c r="N124" s="72"/>
      <c r="O124" s="72"/>
      <c r="P124" s="72"/>
      <c r="Q124" s="26"/>
      <c r="R124" s="72"/>
      <c r="S124" s="15"/>
    </row>
    <row r="125" spans="1:19" ht="18.7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26"/>
      <c r="M125" s="26"/>
      <c r="N125" s="72"/>
      <c r="O125" s="72"/>
      <c r="P125" s="72"/>
      <c r="Q125" s="26"/>
      <c r="R125" s="72"/>
      <c r="S125" s="15"/>
    </row>
    <row r="126" spans="1:19" ht="18.7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26"/>
      <c r="M126" s="26"/>
      <c r="N126" s="72"/>
      <c r="O126" s="72"/>
      <c r="P126" s="72"/>
      <c r="Q126" s="26"/>
      <c r="R126" s="72"/>
      <c r="S126" s="15"/>
    </row>
    <row r="127" spans="1:19" ht="18.7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26"/>
      <c r="M127" s="26"/>
      <c r="N127" s="72"/>
      <c r="O127" s="72"/>
      <c r="P127" s="72"/>
      <c r="Q127" s="26"/>
      <c r="R127" s="72"/>
      <c r="S127" s="15"/>
    </row>
    <row r="128" spans="1:19" ht="18.7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26"/>
      <c r="M128" s="26"/>
      <c r="N128" s="72"/>
      <c r="O128" s="72"/>
      <c r="P128" s="72"/>
      <c r="Q128" s="26"/>
      <c r="R128" s="72"/>
      <c r="S128" s="15"/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28"/>
  <sheetViews>
    <sheetView workbookViewId="0">
      <selection activeCell="K7" sqref="K7"/>
    </sheetView>
  </sheetViews>
  <sheetFormatPr defaultColWidth="9" defaultRowHeight="18.75"/>
  <cols>
    <col min="1" max="1" width="13.875" customWidth="1"/>
    <col min="2" max="2" width="9.75" customWidth="1"/>
    <col min="3" max="3" width="11.25" customWidth="1"/>
    <col min="5" max="5" width="12.625" customWidth="1"/>
    <col min="7" max="7" width="9.25" customWidth="1"/>
    <col min="8" max="8" width="10" customWidth="1"/>
    <col min="10" max="10" width="11.625" customWidth="1"/>
    <col min="12" max="12" width="14.5" customWidth="1"/>
    <col min="13" max="13" width="10.375" style="55" customWidth="1"/>
    <col min="15" max="15" width="9" style="55" customWidth="1"/>
    <col min="16" max="16" width="9" style="55"/>
    <col min="17" max="17" width="37.5" style="55" customWidth="1"/>
    <col min="18" max="18" width="9" style="55"/>
  </cols>
  <sheetData>
    <row r="1" spans="1:19" ht="27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>
      <c r="A2" s="98" t="s">
        <v>1</v>
      </c>
      <c r="B2" s="99"/>
      <c r="C2" s="99"/>
      <c r="D2" s="99"/>
      <c r="E2" s="99"/>
      <c r="F2" s="99"/>
      <c r="G2" s="99"/>
      <c r="H2" s="99"/>
      <c r="I2" s="100"/>
      <c r="J2" s="98" t="s">
        <v>2</v>
      </c>
      <c r="K2" s="99"/>
      <c r="L2" s="99"/>
      <c r="M2" s="99"/>
      <c r="N2" s="99"/>
      <c r="O2" s="99"/>
      <c r="P2" s="99"/>
      <c r="Q2" s="100"/>
      <c r="R2" s="101" t="s">
        <v>3</v>
      </c>
      <c r="S2" s="15"/>
    </row>
    <row r="3" spans="1:19" ht="71.25">
      <c r="A3" s="56" t="s">
        <v>4</v>
      </c>
      <c r="B3" s="56" t="s">
        <v>5</v>
      </c>
      <c r="C3" s="56" t="s">
        <v>6</v>
      </c>
      <c r="D3" s="56" t="s">
        <v>7</v>
      </c>
      <c r="E3" s="57" t="s">
        <v>8</v>
      </c>
      <c r="F3" s="56" t="s">
        <v>9</v>
      </c>
      <c r="G3" s="57" t="s">
        <v>10</v>
      </c>
      <c r="H3" s="57" t="s">
        <v>11</v>
      </c>
      <c r="I3" s="57" t="s">
        <v>12</v>
      </c>
      <c r="J3" s="73" t="s">
        <v>13</v>
      </c>
      <c r="K3" s="9" t="s">
        <v>14</v>
      </c>
      <c r="L3" s="57" t="s">
        <v>15</v>
      </c>
      <c r="M3" s="57" t="s">
        <v>5</v>
      </c>
      <c r="N3" s="57" t="s">
        <v>6</v>
      </c>
      <c r="O3" s="57" t="s">
        <v>16</v>
      </c>
      <c r="P3" s="57" t="s">
        <v>17</v>
      </c>
      <c r="Q3" s="56" t="s">
        <v>18</v>
      </c>
      <c r="R3" s="102"/>
      <c r="S3" s="16" t="s">
        <v>78</v>
      </c>
    </row>
    <row r="4" spans="1:19" ht="56.25">
      <c r="A4" s="58">
        <v>3.3</v>
      </c>
      <c r="B4" s="59">
        <v>0.4375</v>
      </c>
      <c r="C4" s="58" t="s">
        <v>24</v>
      </c>
      <c r="D4" s="58" t="s">
        <v>79</v>
      </c>
      <c r="E4" s="60" t="s">
        <v>80</v>
      </c>
      <c r="F4" s="60">
        <v>26.9</v>
      </c>
      <c r="G4" s="61">
        <v>0.32479999999999998</v>
      </c>
      <c r="H4" s="60">
        <f>1270+1280-830</f>
        <v>1720</v>
      </c>
      <c r="I4" s="60" t="s">
        <v>43</v>
      </c>
      <c r="J4" s="70">
        <v>4031619354</v>
      </c>
      <c r="K4" s="37" t="s">
        <v>81</v>
      </c>
      <c r="L4" s="26">
        <v>3.1</v>
      </c>
      <c r="M4" s="25">
        <v>0.67638888888888904</v>
      </c>
      <c r="N4" s="74" t="s">
        <v>24</v>
      </c>
      <c r="O4" s="49">
        <v>150</v>
      </c>
      <c r="P4" s="26" t="s">
        <v>37</v>
      </c>
      <c r="Q4" s="49" t="s">
        <v>57</v>
      </c>
      <c r="R4" s="26">
        <v>1050</v>
      </c>
      <c r="S4" s="15"/>
    </row>
    <row r="5" spans="1:19" ht="56.25">
      <c r="A5" s="58">
        <v>3.11</v>
      </c>
      <c r="B5" s="59">
        <v>0.375</v>
      </c>
      <c r="C5" s="58" t="s">
        <v>24</v>
      </c>
      <c r="D5" s="58" t="s">
        <v>79</v>
      </c>
      <c r="E5" s="60" t="s">
        <v>82</v>
      </c>
      <c r="F5" s="60">
        <v>29.25</v>
      </c>
      <c r="G5" s="61">
        <v>0.316</v>
      </c>
      <c r="H5" s="60">
        <v>2140</v>
      </c>
      <c r="I5" s="60" t="s">
        <v>43</v>
      </c>
      <c r="J5" s="70">
        <v>5729374299</v>
      </c>
      <c r="K5" s="37" t="s">
        <v>31</v>
      </c>
      <c r="L5" s="26">
        <v>3.2</v>
      </c>
      <c r="M5" s="25">
        <v>2.7777777777777801E-2</v>
      </c>
      <c r="N5" s="74" t="s">
        <v>24</v>
      </c>
      <c r="O5" s="49">
        <v>130</v>
      </c>
      <c r="P5" s="26" t="s">
        <v>55</v>
      </c>
      <c r="Q5" s="81" t="s">
        <v>33</v>
      </c>
      <c r="R5" s="26">
        <v>920</v>
      </c>
      <c r="S5" s="15"/>
    </row>
    <row r="6" spans="1:19" ht="56.25">
      <c r="A6" s="58">
        <v>3.19</v>
      </c>
      <c r="B6" s="59">
        <v>0.67500000000000004</v>
      </c>
      <c r="C6" s="58" t="s">
        <v>24</v>
      </c>
      <c r="D6" s="58" t="s">
        <v>79</v>
      </c>
      <c r="E6" s="60" t="s">
        <v>83</v>
      </c>
      <c r="F6" s="60">
        <v>28.35</v>
      </c>
      <c r="G6" s="61">
        <v>0.32519999999999999</v>
      </c>
      <c r="H6" s="60">
        <v>2030</v>
      </c>
      <c r="I6" s="60" t="s">
        <v>48</v>
      </c>
      <c r="J6" s="70">
        <v>3089659693</v>
      </c>
      <c r="K6" s="37" t="s">
        <v>31</v>
      </c>
      <c r="L6" s="26">
        <v>3.2</v>
      </c>
      <c r="M6" s="25">
        <v>0.32638888888888901</v>
      </c>
      <c r="N6" s="74" t="s">
        <v>24</v>
      </c>
      <c r="O6" s="49">
        <v>90</v>
      </c>
      <c r="P6" s="26" t="s">
        <v>55</v>
      </c>
      <c r="Q6" s="26" t="s">
        <v>57</v>
      </c>
      <c r="R6" s="26">
        <v>830</v>
      </c>
      <c r="S6" s="15"/>
    </row>
    <row r="7" spans="1:19" ht="56.25">
      <c r="A7" s="58">
        <v>3.29</v>
      </c>
      <c r="B7" s="62">
        <v>0.33333333333333298</v>
      </c>
      <c r="C7" s="58" t="s">
        <v>24</v>
      </c>
      <c r="D7" s="58" t="s">
        <v>79</v>
      </c>
      <c r="E7" s="60" t="s">
        <v>39</v>
      </c>
      <c r="F7" s="60">
        <v>29.35</v>
      </c>
      <c r="G7" s="61">
        <v>0.32200000000000001</v>
      </c>
      <c r="H7" s="60">
        <f>2900-790</f>
        <v>2110</v>
      </c>
      <c r="I7" s="60" t="s">
        <v>43</v>
      </c>
      <c r="J7" s="70">
        <v>3077781617</v>
      </c>
      <c r="K7" s="37" t="s">
        <v>31</v>
      </c>
      <c r="L7" s="26">
        <v>3.3</v>
      </c>
      <c r="M7" s="25">
        <v>0.4375</v>
      </c>
      <c r="N7" s="74" t="s">
        <v>24</v>
      </c>
      <c r="O7" s="49"/>
      <c r="P7" s="26" t="s">
        <v>43</v>
      </c>
      <c r="Q7" s="26" t="s">
        <v>46</v>
      </c>
      <c r="R7" s="26">
        <f>1270+1280</f>
        <v>2550</v>
      </c>
      <c r="S7" s="15"/>
    </row>
    <row r="8" spans="1:19" ht="20.25">
      <c r="A8" s="58"/>
      <c r="B8" s="62"/>
      <c r="C8" s="58"/>
      <c r="D8" s="58"/>
      <c r="E8" s="60"/>
      <c r="F8" s="60">
        <f>SUM(F4:F7)</f>
        <v>113.85</v>
      </c>
      <c r="G8" s="61"/>
      <c r="H8" s="60"/>
      <c r="I8" s="60"/>
      <c r="J8" s="70"/>
      <c r="K8" s="37"/>
      <c r="L8" s="26">
        <v>3.3</v>
      </c>
      <c r="M8" s="25">
        <v>0.64375000000000004</v>
      </c>
      <c r="N8" s="74" t="s">
        <v>24</v>
      </c>
      <c r="O8" s="49">
        <f>R7-R8</f>
        <v>150</v>
      </c>
      <c r="P8" s="26" t="s">
        <v>43</v>
      </c>
      <c r="Q8" s="81" t="s">
        <v>57</v>
      </c>
      <c r="R8" s="26">
        <v>2400</v>
      </c>
      <c r="S8" s="15"/>
    </row>
    <row r="9" spans="1:19" ht="20.25">
      <c r="A9" s="58"/>
      <c r="B9" s="59"/>
      <c r="C9" s="58"/>
      <c r="D9" s="58"/>
      <c r="E9" s="60"/>
      <c r="F9" s="60"/>
      <c r="G9" s="61"/>
      <c r="H9" s="60"/>
      <c r="I9" s="60"/>
      <c r="J9" s="70"/>
      <c r="K9" s="70"/>
      <c r="L9" s="26">
        <v>3.4</v>
      </c>
      <c r="M9" s="25">
        <v>0.43055555555555602</v>
      </c>
      <c r="N9" s="74" t="s">
        <v>24</v>
      </c>
      <c r="O9" s="49">
        <v>110</v>
      </c>
      <c r="P9" s="26" t="s">
        <v>43</v>
      </c>
      <c r="Q9" s="81" t="s">
        <v>33</v>
      </c>
      <c r="R9" s="26">
        <f>1130+1160</f>
        <v>2290</v>
      </c>
      <c r="S9" s="15"/>
    </row>
    <row r="10" spans="1:19" ht="20.25">
      <c r="A10" s="63"/>
      <c r="B10" s="64"/>
      <c r="C10" s="58"/>
      <c r="D10" s="58"/>
      <c r="E10" s="60"/>
      <c r="F10" s="65"/>
      <c r="G10" s="66"/>
      <c r="H10" s="65"/>
      <c r="I10" s="65"/>
      <c r="J10" s="70"/>
      <c r="K10" s="70"/>
      <c r="L10" s="26">
        <v>3.4</v>
      </c>
      <c r="M10" s="25">
        <v>0.86805555555555503</v>
      </c>
      <c r="N10" s="74" t="s">
        <v>24</v>
      </c>
      <c r="O10" s="49">
        <v>190</v>
      </c>
      <c r="P10" s="26" t="s">
        <v>30</v>
      </c>
      <c r="Q10" s="26" t="s">
        <v>26</v>
      </c>
      <c r="R10" s="26">
        <v>2100</v>
      </c>
      <c r="S10" s="15"/>
    </row>
    <row r="11" spans="1:19" ht="20.25">
      <c r="A11" s="58"/>
      <c r="B11" s="49"/>
      <c r="C11" s="58"/>
      <c r="D11" s="58"/>
      <c r="E11" s="60"/>
      <c r="F11" s="60"/>
      <c r="G11" s="60"/>
      <c r="H11" s="60"/>
      <c r="I11" s="60"/>
      <c r="J11" s="63"/>
      <c r="K11" s="63"/>
      <c r="L11" s="26">
        <v>3.5</v>
      </c>
      <c r="M11" s="25">
        <v>5.2083333333333301E-2</v>
      </c>
      <c r="N11" s="74" t="s">
        <v>24</v>
      </c>
      <c r="O11" s="49">
        <v>100</v>
      </c>
      <c r="P11" s="26" t="s">
        <v>41</v>
      </c>
      <c r="Q11" s="81" t="s">
        <v>57</v>
      </c>
      <c r="R11" s="26">
        <v>2000</v>
      </c>
      <c r="S11" s="15"/>
    </row>
    <row r="12" spans="1:19" ht="20.25">
      <c r="A12" s="58"/>
      <c r="B12" s="49"/>
      <c r="C12" s="58"/>
      <c r="D12" s="58"/>
      <c r="E12" s="60"/>
      <c r="F12" s="60"/>
      <c r="G12" s="60"/>
      <c r="H12" s="60"/>
      <c r="I12" s="60"/>
      <c r="J12" s="63"/>
      <c r="K12" s="63"/>
      <c r="L12" s="26">
        <v>3.5</v>
      </c>
      <c r="M12" s="25">
        <v>0.39583333333333298</v>
      </c>
      <c r="N12" s="74" t="s">
        <v>24</v>
      </c>
      <c r="O12" s="49">
        <v>30</v>
      </c>
      <c r="P12" s="26" t="s">
        <v>43</v>
      </c>
      <c r="Q12" s="26" t="s">
        <v>44</v>
      </c>
      <c r="R12" s="58">
        <v>1970</v>
      </c>
      <c r="S12" s="15"/>
    </row>
    <row r="13" spans="1:19" ht="20.25">
      <c r="A13" s="58"/>
      <c r="B13" s="49"/>
      <c r="C13" s="58"/>
      <c r="D13" s="58"/>
      <c r="E13" s="60"/>
      <c r="F13" s="60"/>
      <c r="G13" s="60"/>
      <c r="H13" s="60"/>
      <c r="I13" s="60"/>
      <c r="J13" s="63"/>
      <c r="K13" s="63"/>
      <c r="L13" s="26">
        <v>3.6</v>
      </c>
      <c r="M13" s="75">
        <v>0.281944444444444</v>
      </c>
      <c r="N13" s="74" t="s">
        <v>24</v>
      </c>
      <c r="O13" s="60">
        <v>120</v>
      </c>
      <c r="P13" s="60" t="s">
        <v>48</v>
      </c>
      <c r="Q13" s="58" t="s">
        <v>62</v>
      </c>
      <c r="R13" s="58">
        <v>1850</v>
      </c>
      <c r="S13" s="15"/>
    </row>
    <row r="14" spans="1:19" ht="20.25">
      <c r="A14" s="58"/>
      <c r="B14" s="49"/>
      <c r="C14" s="58"/>
      <c r="D14" s="58"/>
      <c r="E14" s="60"/>
      <c r="F14" s="60"/>
      <c r="G14" s="60"/>
      <c r="H14" s="60"/>
      <c r="I14" s="60"/>
      <c r="J14" s="63"/>
      <c r="K14" s="63"/>
      <c r="L14" s="26">
        <v>3.6</v>
      </c>
      <c r="M14" s="75">
        <v>0.33958333333333302</v>
      </c>
      <c r="N14" s="74" t="s">
        <v>24</v>
      </c>
      <c r="O14" s="60">
        <v>110</v>
      </c>
      <c r="P14" s="26" t="s">
        <v>41</v>
      </c>
      <c r="Q14" s="81" t="s">
        <v>33</v>
      </c>
      <c r="R14" s="58">
        <v>1740</v>
      </c>
      <c r="S14" s="15"/>
    </row>
    <row r="15" spans="1:19" ht="20.25">
      <c r="A15" s="58"/>
      <c r="B15" s="49"/>
      <c r="C15" s="58"/>
      <c r="D15" s="58"/>
      <c r="E15" s="60"/>
      <c r="F15" s="60"/>
      <c r="G15" s="67"/>
      <c r="H15" s="60"/>
      <c r="I15" s="60"/>
      <c r="J15" s="63"/>
      <c r="K15" s="63"/>
      <c r="L15" s="60">
        <v>3.6</v>
      </c>
      <c r="M15" s="75">
        <v>0.76666666666666705</v>
      </c>
      <c r="N15" s="74" t="s">
        <v>24</v>
      </c>
      <c r="O15" s="49">
        <f>1740-1650</f>
        <v>90</v>
      </c>
      <c r="P15" s="26" t="s">
        <v>51</v>
      </c>
      <c r="Q15" s="26" t="s">
        <v>75</v>
      </c>
      <c r="R15" s="26">
        <v>1650</v>
      </c>
      <c r="S15" s="15"/>
    </row>
    <row r="16" spans="1:19" ht="20.25">
      <c r="A16" s="58"/>
      <c r="B16" s="49"/>
      <c r="C16" s="58"/>
      <c r="D16" s="58"/>
      <c r="E16" s="60"/>
      <c r="F16" s="60"/>
      <c r="G16" s="67"/>
      <c r="H16" s="60"/>
      <c r="I16" s="60"/>
      <c r="J16" s="63"/>
      <c r="K16" s="63"/>
      <c r="L16" s="60">
        <v>3.7</v>
      </c>
      <c r="M16" s="75">
        <v>0.39583333333333298</v>
      </c>
      <c r="N16" s="74" t="s">
        <v>24</v>
      </c>
      <c r="O16" s="49">
        <v>140</v>
      </c>
      <c r="P16" s="26" t="s">
        <v>41</v>
      </c>
      <c r="Q16" s="26" t="s">
        <v>65</v>
      </c>
      <c r="R16" s="58">
        <v>1510</v>
      </c>
      <c r="S16" s="15"/>
    </row>
    <row r="17" spans="1:19" ht="20.25">
      <c r="A17" s="58"/>
      <c r="B17" s="49"/>
      <c r="C17" s="58"/>
      <c r="D17" s="58"/>
      <c r="E17" s="60"/>
      <c r="F17" s="60"/>
      <c r="G17" s="67"/>
      <c r="H17" s="60"/>
      <c r="I17" s="60"/>
      <c r="J17" s="63"/>
      <c r="K17" s="63"/>
      <c r="L17" s="26">
        <v>3.7</v>
      </c>
      <c r="M17" s="75">
        <v>0.88541666666666696</v>
      </c>
      <c r="N17" s="74" t="s">
        <v>24</v>
      </c>
      <c r="O17" s="60">
        <v>140</v>
      </c>
      <c r="P17" s="26" t="s">
        <v>55</v>
      </c>
      <c r="Q17" s="26" t="s">
        <v>26</v>
      </c>
      <c r="R17" s="58">
        <v>1390</v>
      </c>
      <c r="S17" s="15"/>
    </row>
    <row r="18" spans="1:19" ht="20.25">
      <c r="A18" s="58"/>
      <c r="B18" s="49"/>
      <c r="C18" s="58"/>
      <c r="D18" s="58"/>
      <c r="E18" s="60"/>
      <c r="F18" s="60"/>
      <c r="G18" s="60"/>
      <c r="H18" s="60"/>
      <c r="I18" s="60"/>
      <c r="J18" s="63"/>
      <c r="K18" s="63"/>
      <c r="L18" s="26">
        <v>3.8</v>
      </c>
      <c r="M18" s="75">
        <v>0.27430555555555602</v>
      </c>
      <c r="N18" s="74" t="s">
        <v>24</v>
      </c>
      <c r="O18" s="60">
        <v>20</v>
      </c>
      <c r="P18" s="26" t="s">
        <v>84</v>
      </c>
      <c r="Q18" s="26" t="s">
        <v>44</v>
      </c>
      <c r="R18" s="58">
        <v>1370</v>
      </c>
      <c r="S18" s="15"/>
    </row>
    <row r="19" spans="1:19" ht="20.25">
      <c r="A19" s="58"/>
      <c r="B19" s="49"/>
      <c r="C19" s="58"/>
      <c r="D19" s="58"/>
      <c r="E19" s="60"/>
      <c r="F19" s="60"/>
      <c r="G19" s="67"/>
      <c r="H19" s="60"/>
      <c r="I19" s="60"/>
      <c r="J19" s="63"/>
      <c r="K19" s="63"/>
      <c r="L19" s="26">
        <v>3.8</v>
      </c>
      <c r="M19" s="75">
        <v>0.57638888888888895</v>
      </c>
      <c r="N19" s="74" t="s">
        <v>24</v>
      </c>
      <c r="O19" s="49">
        <v>200</v>
      </c>
      <c r="P19" s="60" t="s">
        <v>43</v>
      </c>
      <c r="Q19" s="26" t="s">
        <v>62</v>
      </c>
      <c r="R19" s="26">
        <v>1170</v>
      </c>
      <c r="S19" s="15"/>
    </row>
    <row r="20" spans="1:19" ht="20.25">
      <c r="A20" s="58"/>
      <c r="B20" s="49"/>
      <c r="C20" s="58"/>
      <c r="D20" s="58"/>
      <c r="E20" s="60"/>
      <c r="F20" s="60"/>
      <c r="G20" s="60"/>
      <c r="H20" s="60"/>
      <c r="I20" s="60"/>
      <c r="J20" s="63"/>
      <c r="K20" s="63"/>
      <c r="L20" s="60">
        <v>3.9</v>
      </c>
      <c r="M20" s="75">
        <v>0.56388888888888899</v>
      </c>
      <c r="N20" s="74" t="s">
        <v>24</v>
      </c>
      <c r="O20" s="60">
        <v>120</v>
      </c>
      <c r="P20" s="60" t="s">
        <v>43</v>
      </c>
      <c r="Q20" s="26" t="s">
        <v>26</v>
      </c>
      <c r="R20" s="58">
        <v>1050</v>
      </c>
      <c r="S20" s="15"/>
    </row>
    <row r="21" spans="1:19" ht="20.25">
      <c r="A21" s="58"/>
      <c r="B21" s="49"/>
      <c r="C21" s="58"/>
      <c r="D21" s="58"/>
      <c r="E21" s="60"/>
      <c r="F21" s="60"/>
      <c r="G21" s="60"/>
      <c r="H21" s="60"/>
      <c r="I21" s="60"/>
      <c r="J21" s="63"/>
      <c r="K21" s="63"/>
      <c r="L21" s="60">
        <v>3.9</v>
      </c>
      <c r="M21" s="75">
        <v>0.91666666666666696</v>
      </c>
      <c r="N21" s="74" t="s">
        <v>24</v>
      </c>
      <c r="O21" s="60">
        <v>150</v>
      </c>
      <c r="P21" s="26" t="s">
        <v>37</v>
      </c>
      <c r="Q21" s="49" t="s">
        <v>33</v>
      </c>
      <c r="R21" s="58">
        <v>900</v>
      </c>
      <c r="S21" s="15"/>
    </row>
    <row r="22" spans="1:19" ht="20.25">
      <c r="A22" s="58"/>
      <c r="B22" s="49"/>
      <c r="C22" s="58"/>
      <c r="D22" s="58"/>
      <c r="E22" s="60"/>
      <c r="F22" s="60"/>
      <c r="G22" s="60"/>
      <c r="H22" s="60"/>
      <c r="I22" s="76"/>
      <c r="J22" s="63"/>
      <c r="K22" s="63"/>
      <c r="L22" s="60">
        <v>3.1</v>
      </c>
      <c r="M22" s="75">
        <v>0.76736111111111105</v>
      </c>
      <c r="N22" s="74" t="s">
        <v>24</v>
      </c>
      <c r="O22" s="60">
        <v>280</v>
      </c>
      <c r="P22" s="60" t="s">
        <v>48</v>
      </c>
      <c r="Q22" s="49" t="s">
        <v>71</v>
      </c>
      <c r="R22" s="58">
        <v>620</v>
      </c>
      <c r="S22" s="15"/>
    </row>
    <row r="23" spans="1:19" ht="20.25">
      <c r="A23" s="58"/>
      <c r="B23" s="49"/>
      <c r="C23" s="58"/>
      <c r="D23" s="58"/>
      <c r="E23" s="60"/>
      <c r="F23" s="60"/>
      <c r="G23" s="60"/>
      <c r="H23" s="60"/>
      <c r="I23" s="60"/>
      <c r="J23" s="63"/>
      <c r="K23" s="63"/>
      <c r="L23" s="60">
        <v>3.11</v>
      </c>
      <c r="M23" s="75">
        <v>0.165277777777778</v>
      </c>
      <c r="N23" s="74" t="s">
        <v>24</v>
      </c>
      <c r="O23" s="49">
        <v>120</v>
      </c>
      <c r="P23" s="60" t="s">
        <v>32</v>
      </c>
      <c r="Q23" s="26" t="s">
        <v>57</v>
      </c>
      <c r="R23" s="26">
        <v>500</v>
      </c>
      <c r="S23" s="15"/>
    </row>
    <row r="24" spans="1:19" ht="20.25">
      <c r="A24" s="58"/>
      <c r="B24" s="49"/>
      <c r="C24" s="58"/>
      <c r="D24" s="58"/>
      <c r="E24" s="60"/>
      <c r="F24" s="60"/>
      <c r="G24" s="60"/>
      <c r="H24" s="60"/>
      <c r="I24" s="60"/>
      <c r="J24" s="63"/>
      <c r="K24" s="63"/>
      <c r="L24" s="60">
        <v>3.11</v>
      </c>
      <c r="M24" s="25">
        <v>0.33333333333333298</v>
      </c>
      <c r="N24" s="74" t="s">
        <v>24</v>
      </c>
      <c r="O24" s="49"/>
      <c r="P24" s="60" t="s">
        <v>22</v>
      </c>
      <c r="Q24" s="26" t="s">
        <v>46</v>
      </c>
      <c r="R24" s="26">
        <f>1740+900</f>
        <v>2640</v>
      </c>
      <c r="S24" s="15"/>
    </row>
    <row r="25" spans="1:19" ht="20.25">
      <c r="A25" s="58"/>
      <c r="B25" s="49"/>
      <c r="C25" s="58"/>
      <c r="D25" s="58"/>
      <c r="E25" s="60"/>
      <c r="F25" s="60"/>
      <c r="G25" s="60"/>
      <c r="H25" s="60"/>
      <c r="I25" s="60"/>
      <c r="J25" s="63"/>
      <c r="K25" s="63"/>
      <c r="L25" s="60">
        <v>3.11</v>
      </c>
      <c r="M25" s="25">
        <v>0.375</v>
      </c>
      <c r="N25" s="74" t="s">
        <v>24</v>
      </c>
      <c r="O25" s="49">
        <f>R24-R25</f>
        <v>270</v>
      </c>
      <c r="P25" s="60" t="s">
        <v>43</v>
      </c>
      <c r="Q25" s="26" t="s">
        <v>85</v>
      </c>
      <c r="R25" s="58">
        <f>1170+1200</f>
        <v>2370</v>
      </c>
      <c r="S25" s="15"/>
    </row>
    <row r="26" spans="1:19" ht="20.25">
      <c r="A26" s="58"/>
      <c r="B26" s="49"/>
      <c r="C26" s="58"/>
      <c r="D26" s="58"/>
      <c r="E26" s="60"/>
      <c r="F26" s="60"/>
      <c r="G26" s="67"/>
      <c r="H26" s="60"/>
      <c r="I26" s="60"/>
      <c r="J26" s="63"/>
      <c r="K26" s="63"/>
      <c r="L26" s="60">
        <v>3.11</v>
      </c>
      <c r="M26" s="75">
        <v>0.79166666666666696</v>
      </c>
      <c r="N26" s="74" t="s">
        <v>24</v>
      </c>
      <c r="O26" s="60">
        <v>100</v>
      </c>
      <c r="P26" s="60" t="s">
        <v>48</v>
      </c>
      <c r="Q26" s="49" t="s">
        <v>57</v>
      </c>
      <c r="R26" s="58">
        <v>2270</v>
      </c>
      <c r="S26" s="15"/>
    </row>
    <row r="27" spans="1:19" ht="20.25">
      <c r="A27" s="58"/>
      <c r="B27" s="49"/>
      <c r="C27" s="58"/>
      <c r="D27" s="58"/>
      <c r="E27" s="60"/>
      <c r="F27" s="60"/>
      <c r="G27" s="67"/>
      <c r="H27" s="60"/>
      <c r="I27" s="60"/>
      <c r="J27" s="63"/>
      <c r="K27" s="63"/>
      <c r="L27" s="60">
        <v>3.12</v>
      </c>
      <c r="M27" s="75">
        <v>0.74305555555555503</v>
      </c>
      <c r="N27" s="74" t="s">
        <v>24</v>
      </c>
      <c r="O27" s="49">
        <v>140</v>
      </c>
      <c r="P27" s="26" t="s">
        <v>40</v>
      </c>
      <c r="Q27" s="26" t="s">
        <v>26</v>
      </c>
      <c r="R27" s="58">
        <v>2130</v>
      </c>
      <c r="S27" s="15"/>
    </row>
    <row r="28" spans="1:19">
      <c r="A28" s="58"/>
      <c r="B28" s="49"/>
      <c r="C28" s="58"/>
      <c r="D28" s="58"/>
      <c r="E28" s="60"/>
      <c r="F28" s="60"/>
      <c r="G28" s="67"/>
      <c r="H28" s="60"/>
      <c r="I28" s="60"/>
      <c r="J28" s="63"/>
      <c r="K28" s="63"/>
      <c r="L28" s="60">
        <v>3.13</v>
      </c>
      <c r="M28" s="25">
        <v>0.44097222222222199</v>
      </c>
      <c r="N28" s="60" t="s">
        <v>24</v>
      </c>
      <c r="O28" s="49">
        <v>20</v>
      </c>
      <c r="P28" s="60" t="s">
        <v>32</v>
      </c>
      <c r="Q28" s="26" t="s">
        <v>44</v>
      </c>
      <c r="R28" s="26">
        <v>2110</v>
      </c>
      <c r="S28" s="15"/>
    </row>
    <row r="29" spans="1:19">
      <c r="A29" s="58"/>
      <c r="B29" s="49"/>
      <c r="C29" s="58"/>
      <c r="D29" s="58"/>
      <c r="E29" s="60"/>
      <c r="F29" s="60"/>
      <c r="G29" s="60"/>
      <c r="H29" s="60"/>
      <c r="I29" s="60"/>
      <c r="J29" s="63"/>
      <c r="K29" s="63"/>
      <c r="L29" s="60">
        <v>3.14</v>
      </c>
      <c r="M29" s="75">
        <v>0.18402777777777801</v>
      </c>
      <c r="N29" s="60" t="s">
        <v>24</v>
      </c>
      <c r="O29" s="60">
        <v>80</v>
      </c>
      <c r="P29" s="60" t="s">
        <v>48</v>
      </c>
      <c r="Q29" s="49" t="s">
        <v>57</v>
      </c>
      <c r="R29" s="58">
        <v>2030</v>
      </c>
      <c r="S29" s="15"/>
    </row>
    <row r="30" spans="1:19">
      <c r="A30" s="58"/>
      <c r="B30" s="49"/>
      <c r="C30" s="58"/>
      <c r="D30" s="58"/>
      <c r="E30" s="60"/>
      <c r="F30" s="60"/>
      <c r="G30" s="67"/>
      <c r="H30" s="60"/>
      <c r="I30" s="60"/>
      <c r="J30" s="63"/>
      <c r="K30" s="63"/>
      <c r="L30" s="60">
        <v>3.14</v>
      </c>
      <c r="M30" s="75">
        <v>0.36249999999999999</v>
      </c>
      <c r="N30" s="60" t="s">
        <v>24</v>
      </c>
      <c r="O30" s="60">
        <v>110</v>
      </c>
      <c r="P30" s="26" t="s">
        <v>41</v>
      </c>
      <c r="Q30" s="49" t="s">
        <v>33</v>
      </c>
      <c r="R30" s="58">
        <v>1920</v>
      </c>
      <c r="S30" s="15"/>
    </row>
    <row r="31" spans="1:19" ht="20.25">
      <c r="A31" s="58"/>
      <c r="B31" s="49"/>
      <c r="C31" s="58"/>
      <c r="D31" s="58"/>
      <c r="E31" s="60"/>
      <c r="F31" s="60"/>
      <c r="G31" s="67"/>
      <c r="H31" s="60"/>
      <c r="I31" s="60"/>
      <c r="J31" s="63"/>
      <c r="K31" s="63"/>
      <c r="L31" s="60">
        <v>3.14</v>
      </c>
      <c r="M31" s="25">
        <v>0.83333333333333304</v>
      </c>
      <c r="N31" s="74" t="s">
        <v>24</v>
      </c>
      <c r="O31" s="49">
        <f>1920-1790</f>
        <v>130</v>
      </c>
      <c r="P31" s="60" t="s">
        <v>32</v>
      </c>
      <c r="Q31" s="49" t="s">
        <v>57</v>
      </c>
      <c r="R31" s="58">
        <v>1790</v>
      </c>
      <c r="S31" s="15"/>
    </row>
    <row r="32" spans="1:19" ht="20.25">
      <c r="A32" s="58"/>
      <c r="B32" s="49"/>
      <c r="C32" s="58"/>
      <c r="D32" s="58"/>
      <c r="E32" s="60"/>
      <c r="F32" s="60"/>
      <c r="G32" s="60"/>
      <c r="H32" s="60"/>
      <c r="I32" s="60"/>
      <c r="J32" s="63"/>
      <c r="K32" s="63"/>
      <c r="L32" s="60">
        <v>3.15</v>
      </c>
      <c r="M32" s="75">
        <v>0.17708333333333301</v>
      </c>
      <c r="N32" s="74" t="s">
        <v>24</v>
      </c>
      <c r="O32" s="49">
        <v>100</v>
      </c>
      <c r="P32" s="26" t="s">
        <v>48</v>
      </c>
      <c r="Q32" s="26" t="s">
        <v>54</v>
      </c>
      <c r="R32" s="58">
        <v>1690</v>
      </c>
      <c r="S32" s="15"/>
    </row>
    <row r="33" spans="1:19" ht="20.25">
      <c r="A33" s="58"/>
      <c r="B33" s="68"/>
      <c r="C33" s="58"/>
      <c r="D33" s="58"/>
      <c r="E33" s="60"/>
      <c r="F33" s="60"/>
      <c r="G33" s="67"/>
      <c r="H33" s="60"/>
      <c r="I33" s="60"/>
      <c r="J33" s="70"/>
      <c r="K33" s="70"/>
      <c r="L33" s="60">
        <v>3.15</v>
      </c>
      <c r="M33" s="75">
        <v>0.47222222222222199</v>
      </c>
      <c r="N33" s="74" t="s">
        <v>24</v>
      </c>
      <c r="O33" s="60">
        <f>R32-R33</f>
        <v>140</v>
      </c>
      <c r="P33" s="60" t="s">
        <v>43</v>
      </c>
      <c r="Q33" s="49" t="s">
        <v>33</v>
      </c>
      <c r="R33" s="58">
        <f>750+800</f>
        <v>1550</v>
      </c>
      <c r="S33" s="15"/>
    </row>
    <row r="34" spans="1:19" ht="20.25">
      <c r="A34" s="58"/>
      <c r="B34" s="68"/>
      <c r="C34" s="58"/>
      <c r="D34" s="58"/>
      <c r="E34" s="60"/>
      <c r="F34" s="60"/>
      <c r="G34" s="67"/>
      <c r="H34" s="60"/>
      <c r="I34" s="60"/>
      <c r="J34" s="70"/>
      <c r="K34" s="70"/>
      <c r="L34" s="60">
        <v>3.16</v>
      </c>
      <c r="M34" s="75">
        <v>0.27569444444444402</v>
      </c>
      <c r="N34" s="74" t="s">
        <v>24</v>
      </c>
      <c r="O34" s="60">
        <f>1550-1480</f>
        <v>70</v>
      </c>
      <c r="P34" s="60" t="s">
        <v>84</v>
      </c>
      <c r="Q34" s="49" t="s">
        <v>73</v>
      </c>
      <c r="R34" s="58">
        <f>730+750</f>
        <v>1480</v>
      </c>
      <c r="S34" s="15"/>
    </row>
    <row r="35" spans="1:19" ht="20.25">
      <c r="A35" s="58"/>
      <c r="B35" s="69"/>
      <c r="C35" s="58"/>
      <c r="D35" s="58"/>
      <c r="E35" s="60"/>
      <c r="F35" s="60"/>
      <c r="G35" s="67"/>
      <c r="H35" s="60"/>
      <c r="I35" s="60"/>
      <c r="J35" s="70"/>
      <c r="K35" s="70"/>
      <c r="L35" s="60">
        <v>3.16</v>
      </c>
      <c r="M35" s="75">
        <v>0.74722222222222201</v>
      </c>
      <c r="N35" s="74" t="s">
        <v>24</v>
      </c>
      <c r="O35" s="60">
        <v>180</v>
      </c>
      <c r="P35" s="26" t="s">
        <v>41</v>
      </c>
      <c r="Q35" s="49" t="s">
        <v>57</v>
      </c>
      <c r="R35" s="58">
        <v>1300</v>
      </c>
      <c r="S35" s="15"/>
    </row>
    <row r="36" spans="1:19" ht="20.25">
      <c r="A36" s="58"/>
      <c r="B36" s="68"/>
      <c r="C36" s="58"/>
      <c r="D36" s="58"/>
      <c r="E36" s="60"/>
      <c r="F36" s="60"/>
      <c r="G36" s="60"/>
      <c r="H36" s="60"/>
      <c r="I36" s="60"/>
      <c r="J36" s="70"/>
      <c r="K36" s="70"/>
      <c r="L36" s="26">
        <v>3.17</v>
      </c>
      <c r="M36" s="25">
        <v>0.76736111111111105</v>
      </c>
      <c r="N36" s="74" t="s">
        <v>24</v>
      </c>
      <c r="O36" s="49">
        <v>150</v>
      </c>
      <c r="P36" s="26" t="s">
        <v>41</v>
      </c>
      <c r="Q36" s="49" t="s">
        <v>73</v>
      </c>
      <c r="R36" s="82">
        <v>1150</v>
      </c>
      <c r="S36" s="83"/>
    </row>
    <row r="37" spans="1:19" ht="20.25">
      <c r="A37" s="70"/>
      <c r="B37" s="70"/>
      <c r="C37" s="70"/>
      <c r="D37" s="70"/>
      <c r="E37" s="71"/>
      <c r="F37" s="71"/>
      <c r="G37" s="71"/>
      <c r="H37" s="71"/>
      <c r="I37" s="71"/>
      <c r="J37" s="70"/>
      <c r="K37" s="70"/>
      <c r="L37" s="26">
        <v>3.18</v>
      </c>
      <c r="M37" s="77">
        <v>2.70833333333333E-2</v>
      </c>
      <c r="N37" s="74" t="s">
        <v>24</v>
      </c>
      <c r="O37" s="52">
        <v>150</v>
      </c>
      <c r="P37" s="26" t="s">
        <v>51</v>
      </c>
      <c r="Q37" s="49" t="s">
        <v>33</v>
      </c>
      <c r="R37" s="82">
        <v>1000</v>
      </c>
      <c r="S37" s="15"/>
    </row>
    <row r="38" spans="1:19" ht="20.25">
      <c r="A38" s="70"/>
      <c r="B38" s="70"/>
      <c r="C38" s="70"/>
      <c r="D38" s="70"/>
      <c r="E38" s="71"/>
      <c r="F38" s="71"/>
      <c r="G38" s="71"/>
      <c r="H38" s="71"/>
      <c r="I38" s="71"/>
      <c r="J38" s="70"/>
      <c r="K38" s="70"/>
      <c r="L38" s="26">
        <v>3.18</v>
      </c>
      <c r="M38" s="25">
        <v>0.51388888888888895</v>
      </c>
      <c r="N38" s="74" t="s">
        <v>24</v>
      </c>
      <c r="O38" s="49">
        <v>10</v>
      </c>
      <c r="P38" s="60" t="s">
        <v>43</v>
      </c>
      <c r="Q38" s="49" t="s">
        <v>44</v>
      </c>
      <c r="R38" s="26">
        <v>990</v>
      </c>
      <c r="S38" s="15"/>
    </row>
    <row r="39" spans="1:19" ht="2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26">
        <v>3.19</v>
      </c>
      <c r="M39" s="75">
        <v>0.29166666666666702</v>
      </c>
      <c r="N39" s="74" t="s">
        <v>24</v>
      </c>
      <c r="O39" s="60">
        <v>140</v>
      </c>
      <c r="P39" s="26" t="s">
        <v>55</v>
      </c>
      <c r="Q39" s="26" t="s">
        <v>57</v>
      </c>
      <c r="R39" s="58">
        <v>850</v>
      </c>
      <c r="S39" s="15"/>
    </row>
    <row r="40" spans="1:19" ht="2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26">
        <v>3.19</v>
      </c>
      <c r="M40" s="77">
        <v>0.39583333333333298</v>
      </c>
      <c r="N40" s="74" t="s">
        <v>24</v>
      </c>
      <c r="O40" s="52">
        <v>50</v>
      </c>
      <c r="P40" s="60" t="s">
        <v>43</v>
      </c>
      <c r="Q40" s="49" t="s">
        <v>44</v>
      </c>
      <c r="R40" s="82">
        <v>800</v>
      </c>
      <c r="S40" s="15"/>
    </row>
    <row r="41" spans="1:19" ht="2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26">
        <v>3.19</v>
      </c>
      <c r="M41" s="77">
        <v>0.67500000000000004</v>
      </c>
      <c r="N41" s="74" t="s">
        <v>24</v>
      </c>
      <c r="O41" s="52"/>
      <c r="P41" s="78" t="s">
        <v>48</v>
      </c>
      <c r="Q41" s="26" t="s">
        <v>46</v>
      </c>
      <c r="R41" s="82">
        <v>2830</v>
      </c>
      <c r="S41" s="15"/>
    </row>
    <row r="42" spans="1:19" ht="2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26">
        <v>3.19</v>
      </c>
      <c r="M42" s="77">
        <v>0.95625000000000004</v>
      </c>
      <c r="N42" s="74" t="s">
        <v>24</v>
      </c>
      <c r="O42" s="52">
        <v>100</v>
      </c>
      <c r="P42" s="78" t="s">
        <v>76</v>
      </c>
      <c r="Q42" s="26" t="s">
        <v>26</v>
      </c>
      <c r="R42" s="26">
        <v>2730</v>
      </c>
      <c r="S42" s="15"/>
    </row>
    <row r="43" spans="1:19" ht="2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9">
        <v>3.2</v>
      </c>
      <c r="M43" s="77">
        <v>0.53472222222222199</v>
      </c>
      <c r="N43" s="74" t="s">
        <v>24</v>
      </c>
      <c r="O43" s="52">
        <v>100</v>
      </c>
      <c r="P43" s="60" t="s">
        <v>55</v>
      </c>
      <c r="Q43" s="26" t="s">
        <v>57</v>
      </c>
      <c r="R43" s="26">
        <v>2630</v>
      </c>
      <c r="S43" s="15"/>
    </row>
    <row r="44" spans="1:19" ht="2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9">
        <v>3.21</v>
      </c>
      <c r="M44" s="25">
        <v>0.19305555555555601</v>
      </c>
      <c r="N44" s="74" t="s">
        <v>24</v>
      </c>
      <c r="O44" s="49">
        <v>120</v>
      </c>
      <c r="P44" s="78" t="s">
        <v>37</v>
      </c>
      <c r="Q44" s="26" t="s">
        <v>33</v>
      </c>
      <c r="R44" s="26">
        <v>2450</v>
      </c>
      <c r="S44" s="15"/>
    </row>
    <row r="45" spans="1:19" ht="2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9">
        <v>3.22</v>
      </c>
      <c r="M45" s="25">
        <v>0.43472222222222201</v>
      </c>
      <c r="N45" s="74" t="s">
        <v>24</v>
      </c>
      <c r="O45" s="49">
        <v>100</v>
      </c>
      <c r="P45" s="60" t="s">
        <v>43</v>
      </c>
      <c r="Q45" s="26" t="s">
        <v>54</v>
      </c>
      <c r="R45" s="26">
        <f>1150+1200</f>
        <v>2350</v>
      </c>
      <c r="S45" s="15"/>
    </row>
    <row r="46" spans="1:19" ht="2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26">
        <v>3.22</v>
      </c>
      <c r="M46" s="77">
        <v>0.89236111111111105</v>
      </c>
      <c r="N46" s="74" t="s">
        <v>24</v>
      </c>
      <c r="O46" s="52">
        <f>2350-1080-1100</f>
        <v>170</v>
      </c>
      <c r="P46" s="78" t="s">
        <v>51</v>
      </c>
      <c r="Q46" s="26" t="s">
        <v>65</v>
      </c>
      <c r="R46" s="82">
        <f>1080+1100</f>
        <v>2180</v>
      </c>
      <c r="S46" s="15"/>
    </row>
    <row r="47" spans="1:19" ht="2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26">
        <v>3.23</v>
      </c>
      <c r="M47" s="25">
        <v>0.23055555555555601</v>
      </c>
      <c r="N47" s="74" t="s">
        <v>24</v>
      </c>
      <c r="O47" s="49">
        <v>80</v>
      </c>
      <c r="P47" s="78" t="s">
        <v>48</v>
      </c>
      <c r="Q47" s="26" t="s">
        <v>86</v>
      </c>
      <c r="R47" s="26">
        <v>2100</v>
      </c>
      <c r="S47" s="15"/>
    </row>
    <row r="48" spans="1:19" ht="2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26">
        <v>3.23</v>
      </c>
      <c r="M48" s="25">
        <v>0.33333333333333298</v>
      </c>
      <c r="N48" s="74" t="s">
        <v>24</v>
      </c>
      <c r="O48" s="80">
        <v>120</v>
      </c>
      <c r="P48" s="60" t="s">
        <v>43</v>
      </c>
      <c r="Q48" s="26" t="s">
        <v>54</v>
      </c>
      <c r="R48" s="26">
        <v>1980</v>
      </c>
      <c r="S48" s="15"/>
    </row>
    <row r="49" spans="1:19" ht="2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26">
        <v>3.23</v>
      </c>
      <c r="M49" s="25">
        <v>0.70833333333333304</v>
      </c>
      <c r="N49" s="74" t="s">
        <v>24</v>
      </c>
      <c r="O49" s="49">
        <v>90</v>
      </c>
      <c r="P49" s="60" t="s">
        <v>51</v>
      </c>
      <c r="Q49" s="26" t="s">
        <v>57</v>
      </c>
      <c r="R49" s="26">
        <v>1890</v>
      </c>
      <c r="S49" s="15"/>
    </row>
    <row r="50" spans="1:19" ht="2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26">
        <v>3.24</v>
      </c>
      <c r="M50" s="25">
        <v>0.82083333333333297</v>
      </c>
      <c r="N50" s="74" t="s">
        <v>24</v>
      </c>
      <c r="O50" s="49">
        <v>110</v>
      </c>
      <c r="P50" s="60" t="s">
        <v>37</v>
      </c>
      <c r="Q50" s="26" t="s">
        <v>33</v>
      </c>
      <c r="R50" s="26">
        <v>1780</v>
      </c>
      <c r="S50" s="15"/>
    </row>
    <row r="51" spans="1:19" ht="20.25">
      <c r="A51" s="70"/>
      <c r="B51" s="70"/>
      <c r="C51" s="72"/>
      <c r="D51" s="72"/>
      <c r="E51" s="72"/>
      <c r="F51" s="72"/>
      <c r="G51" s="72"/>
      <c r="H51" s="72"/>
      <c r="I51" s="72"/>
      <c r="J51" s="72"/>
      <c r="K51" s="72"/>
      <c r="L51" s="26">
        <v>3.25</v>
      </c>
      <c r="M51" s="25">
        <v>0.82083333333333297</v>
      </c>
      <c r="N51" s="74" t="s">
        <v>24</v>
      </c>
      <c r="O51" s="3">
        <v>180</v>
      </c>
      <c r="P51" s="60" t="s">
        <v>37</v>
      </c>
      <c r="Q51" s="26" t="s">
        <v>87</v>
      </c>
      <c r="R51" s="3">
        <v>1600</v>
      </c>
      <c r="S51" s="15"/>
    </row>
    <row r="52" spans="1:19" ht="20.25">
      <c r="A52" s="70"/>
      <c r="B52" s="70"/>
      <c r="C52" s="72"/>
      <c r="D52" s="72"/>
      <c r="E52" s="72"/>
      <c r="F52" s="72"/>
      <c r="G52" s="72"/>
      <c r="H52" s="72"/>
      <c r="I52" s="72"/>
      <c r="J52" s="72"/>
      <c r="K52" s="72"/>
      <c r="L52" s="26">
        <v>3.26</v>
      </c>
      <c r="M52" s="4">
        <v>8.6805555555555594E-2</v>
      </c>
      <c r="N52" s="74" t="s">
        <v>24</v>
      </c>
      <c r="O52" s="3">
        <v>100</v>
      </c>
      <c r="P52" s="3" t="s">
        <v>32</v>
      </c>
      <c r="Q52" s="3" t="s">
        <v>26</v>
      </c>
      <c r="R52" s="3">
        <v>1500</v>
      </c>
      <c r="S52" s="15"/>
    </row>
    <row r="53" spans="1:19" ht="20.25">
      <c r="A53" s="70"/>
      <c r="B53" s="70"/>
      <c r="C53" s="72"/>
      <c r="D53" s="72"/>
      <c r="E53" s="72"/>
      <c r="F53" s="72"/>
      <c r="G53" s="72"/>
      <c r="H53" s="72"/>
      <c r="I53" s="72"/>
      <c r="J53" s="72"/>
      <c r="K53" s="72"/>
      <c r="L53" s="26">
        <v>3.26</v>
      </c>
      <c r="M53" s="25">
        <v>0.5</v>
      </c>
      <c r="N53" s="74" t="s">
        <v>24</v>
      </c>
      <c r="O53" s="49">
        <v>50</v>
      </c>
      <c r="P53" s="60" t="s">
        <v>43</v>
      </c>
      <c r="Q53" s="49" t="s">
        <v>44</v>
      </c>
      <c r="R53" s="26">
        <v>1450</v>
      </c>
      <c r="S53" s="15"/>
    </row>
    <row r="54" spans="1:19" ht="20.25">
      <c r="A54" s="70"/>
      <c r="B54" s="70"/>
      <c r="C54" s="72"/>
      <c r="D54" s="72"/>
      <c r="E54" s="72"/>
      <c r="F54" s="72"/>
      <c r="G54" s="72"/>
      <c r="H54" s="72"/>
      <c r="I54" s="72"/>
      <c r="J54" s="72"/>
      <c r="K54" s="72"/>
      <c r="L54" s="26">
        <v>3.26</v>
      </c>
      <c r="M54" s="77">
        <v>0.87013888888888902</v>
      </c>
      <c r="N54" s="74" t="s">
        <v>24</v>
      </c>
      <c r="O54" s="52">
        <v>140</v>
      </c>
      <c r="P54" s="78" t="s">
        <v>48</v>
      </c>
      <c r="Q54" s="26" t="s">
        <v>62</v>
      </c>
      <c r="R54" s="82">
        <v>1310</v>
      </c>
      <c r="S54" s="15"/>
    </row>
    <row r="55" spans="1:19" ht="20.25">
      <c r="A55" s="70"/>
      <c r="B55" s="70"/>
      <c r="C55" s="72"/>
      <c r="D55" s="72"/>
      <c r="E55" s="72"/>
      <c r="F55" s="72"/>
      <c r="G55" s="72"/>
      <c r="H55" s="72"/>
      <c r="I55" s="72"/>
      <c r="J55" s="72"/>
      <c r="K55" s="72"/>
      <c r="L55" s="26">
        <v>3.27</v>
      </c>
      <c r="M55" s="25">
        <v>5.9027777777777797E-2</v>
      </c>
      <c r="N55" s="74" t="s">
        <v>24</v>
      </c>
      <c r="O55" s="49">
        <v>70</v>
      </c>
      <c r="P55" s="3" t="s">
        <v>32</v>
      </c>
      <c r="Q55" s="26" t="s">
        <v>33</v>
      </c>
      <c r="R55" s="26">
        <v>1240</v>
      </c>
      <c r="S55" s="15"/>
    </row>
    <row r="56" spans="1:19" ht="20.25">
      <c r="A56" s="70"/>
      <c r="B56" s="70"/>
      <c r="C56" s="72"/>
      <c r="D56" s="72"/>
      <c r="E56" s="72"/>
      <c r="F56" s="72"/>
      <c r="G56" s="72"/>
      <c r="H56" s="72"/>
      <c r="I56" s="72"/>
      <c r="J56" s="72"/>
      <c r="K56" s="72"/>
      <c r="L56" s="26">
        <v>3.27</v>
      </c>
      <c r="M56" s="25">
        <v>0.88541666666666696</v>
      </c>
      <c r="N56" s="74" t="s">
        <v>24</v>
      </c>
      <c r="O56" s="49">
        <v>140</v>
      </c>
      <c r="P56" s="78" t="s">
        <v>48</v>
      </c>
      <c r="Q56" s="26" t="s">
        <v>57</v>
      </c>
      <c r="R56" s="26">
        <v>1100</v>
      </c>
      <c r="S56" s="15"/>
    </row>
    <row r="57" spans="1:19">
      <c r="A57" s="70"/>
      <c r="B57" s="70"/>
      <c r="C57" s="72"/>
      <c r="D57" s="72"/>
      <c r="E57" s="72"/>
      <c r="F57" s="72"/>
      <c r="G57" s="72"/>
      <c r="H57" s="72"/>
      <c r="I57" s="72"/>
      <c r="J57" s="72"/>
      <c r="K57" s="72"/>
      <c r="L57" s="26">
        <v>3.28</v>
      </c>
      <c r="M57" s="25">
        <v>0.5</v>
      </c>
      <c r="N57" s="60" t="s">
        <v>24</v>
      </c>
      <c r="O57" s="49">
        <v>100</v>
      </c>
      <c r="P57" s="26" t="s">
        <v>32</v>
      </c>
      <c r="Q57" s="49" t="s">
        <v>26</v>
      </c>
      <c r="R57" s="26">
        <v>1000</v>
      </c>
      <c r="S57" s="15"/>
    </row>
    <row r="58" spans="1:19">
      <c r="A58" s="70"/>
      <c r="B58" s="70"/>
      <c r="C58" s="72"/>
      <c r="D58" s="72"/>
      <c r="E58" s="72"/>
      <c r="F58" s="72"/>
      <c r="G58" s="72"/>
      <c r="H58" s="72"/>
      <c r="I58" s="72"/>
      <c r="J58" s="72"/>
      <c r="K58" s="72"/>
      <c r="L58" s="26">
        <v>3.28</v>
      </c>
      <c r="M58" s="25">
        <v>0.95833333333333304</v>
      </c>
      <c r="N58" s="60" t="s">
        <v>24</v>
      </c>
      <c r="O58" s="49">
        <v>100</v>
      </c>
      <c r="P58" s="60" t="s">
        <v>30</v>
      </c>
      <c r="Q58" s="26" t="s">
        <v>88</v>
      </c>
      <c r="R58" s="26">
        <v>900</v>
      </c>
      <c r="S58" s="15"/>
    </row>
    <row r="59" spans="1:19">
      <c r="A59" s="70"/>
      <c r="B59" s="70"/>
      <c r="C59" s="72"/>
      <c r="D59" s="72"/>
      <c r="E59" s="72"/>
      <c r="F59" s="72"/>
      <c r="G59" s="72"/>
      <c r="H59" s="72"/>
      <c r="I59" s="72"/>
      <c r="J59" s="72"/>
      <c r="K59" s="72"/>
      <c r="L59" s="26">
        <v>3.29</v>
      </c>
      <c r="M59" s="25">
        <v>4.8611111111111098E-2</v>
      </c>
      <c r="N59" s="60" t="s">
        <v>24</v>
      </c>
      <c r="O59" s="49">
        <v>110</v>
      </c>
      <c r="P59" s="78" t="s">
        <v>52</v>
      </c>
      <c r="Q59" s="26" t="s">
        <v>57</v>
      </c>
      <c r="R59" s="26">
        <v>790</v>
      </c>
      <c r="S59" s="15"/>
    </row>
    <row r="60" spans="1:19">
      <c r="A60" s="70"/>
      <c r="B60" s="70"/>
      <c r="C60" s="72"/>
      <c r="D60" s="72"/>
      <c r="E60" s="72"/>
      <c r="F60" s="72"/>
      <c r="G60" s="72"/>
      <c r="H60" s="72"/>
      <c r="I60" s="72"/>
      <c r="J60" s="72"/>
      <c r="K60" s="72"/>
      <c r="L60" s="26">
        <v>3.29</v>
      </c>
      <c r="M60" s="25">
        <v>0.33333333333333298</v>
      </c>
      <c r="N60" s="60" t="s">
        <v>24</v>
      </c>
      <c r="O60" s="49"/>
      <c r="P60" s="60" t="s">
        <v>43</v>
      </c>
      <c r="Q60" s="26" t="s">
        <v>46</v>
      </c>
      <c r="R60" s="26">
        <f>2900</f>
        <v>2900</v>
      </c>
      <c r="S60" s="15"/>
    </row>
    <row r="61" spans="1:19">
      <c r="A61" s="70"/>
      <c r="B61" s="70"/>
      <c r="C61" s="72"/>
      <c r="D61" s="72"/>
      <c r="E61" s="72"/>
      <c r="F61" s="72"/>
      <c r="G61" s="72"/>
      <c r="H61" s="72"/>
      <c r="I61" s="72"/>
      <c r="J61" s="72"/>
      <c r="K61" s="72"/>
      <c r="L61" s="26">
        <v>3.29</v>
      </c>
      <c r="M61" s="25">
        <v>0.42361111111111099</v>
      </c>
      <c r="N61" s="60" t="s">
        <v>24</v>
      </c>
      <c r="O61" s="49">
        <f>R60-R61</f>
        <v>250</v>
      </c>
      <c r="P61" s="60" t="s">
        <v>43</v>
      </c>
      <c r="Q61" s="26" t="s">
        <v>89</v>
      </c>
      <c r="R61" s="58">
        <v>2650</v>
      </c>
      <c r="S61" s="15"/>
    </row>
    <row r="62" spans="1:19">
      <c r="A62" s="70"/>
      <c r="B62" s="70"/>
      <c r="C62" s="72"/>
      <c r="D62" s="72"/>
      <c r="E62" s="72"/>
      <c r="F62" s="72"/>
      <c r="G62" s="72"/>
      <c r="H62" s="72"/>
      <c r="I62" s="72"/>
      <c r="J62" s="72"/>
      <c r="K62" s="72"/>
      <c r="L62" s="79">
        <v>3.3</v>
      </c>
      <c r="M62" s="25">
        <v>0.46527777777777801</v>
      </c>
      <c r="N62" s="60" t="s">
        <v>24</v>
      </c>
      <c r="O62" s="49">
        <f>R61-R62</f>
        <v>100</v>
      </c>
      <c r="P62" s="60" t="s">
        <v>43</v>
      </c>
      <c r="Q62" s="26" t="s">
        <v>26</v>
      </c>
      <c r="R62" s="58">
        <f>1250+1300</f>
        <v>2550</v>
      </c>
      <c r="S62" s="15"/>
    </row>
    <row r="63" spans="1:19">
      <c r="A63" s="70"/>
      <c r="B63" s="70"/>
      <c r="C63" s="72"/>
      <c r="D63" s="72"/>
      <c r="E63" s="72"/>
      <c r="F63" s="72"/>
      <c r="G63" s="72"/>
      <c r="H63" s="72"/>
      <c r="I63" s="72"/>
      <c r="J63" s="72"/>
      <c r="K63" s="72"/>
      <c r="L63" s="79">
        <v>3.3</v>
      </c>
      <c r="M63" s="25">
        <v>0.73611111111111105</v>
      </c>
      <c r="N63" s="60" t="s">
        <v>24</v>
      </c>
      <c r="O63" s="49">
        <v>100</v>
      </c>
      <c r="P63" s="26" t="s">
        <v>32</v>
      </c>
      <c r="Q63" s="26" t="s">
        <v>33</v>
      </c>
      <c r="R63" s="26">
        <v>2450</v>
      </c>
      <c r="S63" s="15"/>
    </row>
    <row r="64" spans="1:19">
      <c r="A64" s="70"/>
      <c r="B64" s="70"/>
      <c r="C64" s="72"/>
      <c r="D64" s="72"/>
      <c r="E64" s="72"/>
      <c r="F64" s="72"/>
      <c r="G64" s="72"/>
      <c r="H64" s="72"/>
      <c r="I64" s="72"/>
      <c r="J64" s="72"/>
      <c r="K64" s="72"/>
      <c r="L64" s="79">
        <v>3.31</v>
      </c>
      <c r="M64" s="25">
        <v>5.3472222222222199E-2</v>
      </c>
      <c r="N64" s="60" t="s">
        <v>24</v>
      </c>
      <c r="O64" s="49">
        <v>100</v>
      </c>
      <c r="P64" s="26" t="s">
        <v>48</v>
      </c>
      <c r="Q64" s="49" t="s">
        <v>57</v>
      </c>
      <c r="R64" s="26">
        <v>2350</v>
      </c>
      <c r="S64" s="15"/>
    </row>
    <row r="65" spans="1:19">
      <c r="A65" s="70"/>
      <c r="B65" s="70"/>
      <c r="C65" s="72"/>
      <c r="D65" s="72"/>
      <c r="E65" s="72"/>
      <c r="F65" s="72"/>
      <c r="G65" s="72"/>
      <c r="H65" s="72"/>
      <c r="I65" s="72"/>
      <c r="J65" s="72"/>
      <c r="K65" s="72"/>
      <c r="L65" s="79">
        <v>3.31</v>
      </c>
      <c r="M65" s="25">
        <v>0.375</v>
      </c>
      <c r="N65" s="60" t="s">
        <v>24</v>
      </c>
      <c r="O65" s="49">
        <v>10</v>
      </c>
      <c r="P65" s="60" t="s">
        <v>43</v>
      </c>
      <c r="Q65" s="26" t="s">
        <v>44</v>
      </c>
      <c r="R65" s="26">
        <f>1160+1180</f>
        <v>2340</v>
      </c>
      <c r="S65" s="15"/>
    </row>
    <row r="66" spans="1:19">
      <c r="A66" s="70"/>
      <c r="B66" s="70"/>
      <c r="C66" s="72"/>
      <c r="D66" s="72"/>
      <c r="E66" s="72"/>
      <c r="F66" s="72"/>
      <c r="G66" s="72"/>
      <c r="H66" s="72"/>
      <c r="I66" s="72"/>
      <c r="J66" s="72"/>
      <c r="K66" s="72"/>
      <c r="L66" s="26"/>
      <c r="M66" s="25"/>
      <c r="N66" s="60"/>
      <c r="O66" s="60"/>
      <c r="P66" s="60"/>
      <c r="Q66" s="49"/>
      <c r="R66" s="26"/>
      <c r="S66" s="15"/>
    </row>
    <row r="67" spans="1:19">
      <c r="A67" s="70"/>
      <c r="B67" s="70"/>
      <c r="C67" s="72"/>
      <c r="D67" s="72"/>
      <c r="E67" s="72"/>
      <c r="F67" s="72"/>
      <c r="G67" s="72"/>
      <c r="H67" s="72"/>
      <c r="I67" s="72"/>
      <c r="J67" s="72"/>
      <c r="K67" s="72"/>
      <c r="L67" s="26"/>
      <c r="M67" s="25"/>
      <c r="N67" s="60"/>
      <c r="O67" s="49"/>
      <c r="P67" s="78"/>
      <c r="Q67" s="26"/>
      <c r="R67" s="58"/>
      <c r="S67" s="15"/>
    </row>
    <row r="68" spans="1:19">
      <c r="A68" s="70"/>
      <c r="B68" s="70"/>
      <c r="C68" s="72"/>
      <c r="D68" s="72"/>
      <c r="E68" s="72"/>
      <c r="F68" s="72"/>
      <c r="G68" s="72"/>
      <c r="H68" s="72"/>
      <c r="I68" s="72"/>
      <c r="J68" s="72"/>
      <c r="K68" s="72"/>
      <c r="L68" s="26"/>
      <c r="M68" s="25"/>
      <c r="N68" s="60"/>
      <c r="O68" s="49"/>
      <c r="P68" s="26"/>
      <c r="Q68" s="26"/>
      <c r="R68" s="26"/>
      <c r="S68" s="15"/>
    </row>
    <row r="69" spans="1:19">
      <c r="A69" s="70"/>
      <c r="B69" s="70"/>
      <c r="C69" s="72"/>
      <c r="D69" s="72"/>
      <c r="E69" s="72"/>
      <c r="F69" s="72"/>
      <c r="G69" s="72"/>
      <c r="H69" s="72"/>
      <c r="I69" s="72"/>
      <c r="J69" s="72"/>
      <c r="K69" s="72"/>
      <c r="L69" s="26"/>
      <c r="M69" s="25"/>
      <c r="N69" s="60"/>
      <c r="O69" s="49"/>
      <c r="P69" s="26"/>
      <c r="Q69" s="49"/>
      <c r="R69" s="26"/>
      <c r="S69" s="15"/>
    </row>
    <row r="70" spans="1:19">
      <c r="A70" s="70"/>
      <c r="B70" s="70"/>
      <c r="C70" s="72"/>
      <c r="D70" s="72"/>
      <c r="E70" s="72"/>
      <c r="F70" s="72"/>
      <c r="G70" s="72"/>
      <c r="H70" s="72"/>
      <c r="I70" s="72"/>
      <c r="J70" s="72"/>
      <c r="K70" s="72"/>
      <c r="L70" s="26"/>
      <c r="M70" s="25"/>
      <c r="N70" s="60"/>
      <c r="O70" s="49"/>
      <c r="P70" s="26"/>
      <c r="Q70" s="49"/>
      <c r="R70" s="26"/>
      <c r="S70" s="15"/>
    </row>
    <row r="71" spans="1:19">
      <c r="A71" s="70"/>
      <c r="B71" s="70"/>
      <c r="C71" s="72"/>
      <c r="D71" s="72"/>
      <c r="E71" s="72"/>
      <c r="F71" s="72"/>
      <c r="G71" s="72"/>
      <c r="H71" s="72"/>
      <c r="I71" s="72"/>
      <c r="J71" s="72"/>
      <c r="K71" s="72"/>
      <c r="L71" s="26"/>
      <c r="M71" s="25"/>
      <c r="N71" s="60"/>
      <c r="O71" s="49"/>
      <c r="P71" s="60"/>
      <c r="Q71" s="26"/>
      <c r="R71" s="26"/>
      <c r="S71" s="15"/>
    </row>
    <row r="72" spans="1:19">
      <c r="A72" s="70"/>
      <c r="B72" s="70"/>
      <c r="C72" s="72"/>
      <c r="D72" s="72"/>
      <c r="E72" s="72"/>
      <c r="F72" s="72"/>
      <c r="G72" s="72"/>
      <c r="H72" s="72"/>
      <c r="I72" s="72"/>
      <c r="J72" s="72"/>
      <c r="K72" s="72"/>
      <c r="L72" s="26"/>
      <c r="M72" s="25"/>
      <c r="N72" s="60"/>
      <c r="O72" s="49"/>
      <c r="P72" s="60"/>
      <c r="Q72" s="26"/>
      <c r="R72" s="26"/>
      <c r="S72" s="15"/>
    </row>
    <row r="73" spans="1:19">
      <c r="A73" s="70"/>
      <c r="B73" s="70"/>
      <c r="C73" s="72"/>
      <c r="D73" s="72"/>
      <c r="E73" s="72"/>
      <c r="F73" s="72"/>
      <c r="G73" s="72"/>
      <c r="H73" s="72"/>
      <c r="I73" s="72"/>
      <c r="J73" s="72"/>
      <c r="K73" s="72"/>
      <c r="L73" s="26"/>
      <c r="M73" s="25"/>
      <c r="N73" s="60"/>
      <c r="O73" s="49"/>
      <c r="P73" s="78"/>
      <c r="Q73" s="49"/>
      <c r="R73" s="26"/>
      <c r="S73" s="15"/>
    </row>
    <row r="74" spans="1:19">
      <c r="A74" s="70"/>
      <c r="B74" s="70"/>
      <c r="C74" s="72"/>
      <c r="D74" s="72"/>
      <c r="E74" s="72"/>
      <c r="F74" s="72"/>
      <c r="G74" s="72"/>
      <c r="H74" s="72"/>
      <c r="I74" s="72"/>
      <c r="J74" s="72"/>
      <c r="K74" s="72"/>
      <c r="L74" s="26"/>
      <c r="M74" s="25"/>
      <c r="N74" s="60"/>
      <c r="O74" s="49"/>
      <c r="P74" s="60"/>
      <c r="Q74" s="26"/>
      <c r="R74" s="26"/>
      <c r="S74" s="15"/>
    </row>
    <row r="75" spans="1:19">
      <c r="A75" s="70"/>
      <c r="B75" s="70"/>
      <c r="C75" s="72"/>
      <c r="D75" s="72"/>
      <c r="E75" s="72"/>
      <c r="F75" s="72"/>
      <c r="G75" s="72"/>
      <c r="H75" s="72"/>
      <c r="I75" s="72"/>
      <c r="J75" s="72"/>
      <c r="K75" s="72"/>
      <c r="L75" s="26"/>
      <c r="M75" s="75"/>
      <c r="N75" s="60"/>
      <c r="O75" s="60"/>
      <c r="P75" s="78"/>
      <c r="Q75" s="49"/>
      <c r="R75" s="58"/>
      <c r="S75" s="15"/>
    </row>
    <row r="76" spans="1:19">
      <c r="A76" s="70"/>
      <c r="B76" s="70"/>
      <c r="C76" s="72"/>
      <c r="D76" s="72"/>
      <c r="E76" s="72"/>
      <c r="F76" s="72"/>
      <c r="G76" s="72"/>
      <c r="H76" s="72"/>
      <c r="I76" s="72"/>
      <c r="J76" s="72"/>
      <c r="K76" s="72"/>
      <c r="L76" s="26"/>
      <c r="M76" s="25"/>
      <c r="N76" s="60"/>
      <c r="O76" s="49"/>
      <c r="P76" s="60"/>
      <c r="Q76" s="26"/>
      <c r="R76" s="26"/>
      <c r="S76" s="15"/>
    </row>
    <row r="77" spans="1:19">
      <c r="A77" s="70"/>
      <c r="B77" s="70"/>
      <c r="C77" s="72"/>
      <c r="D77" s="72"/>
      <c r="E77" s="72"/>
      <c r="F77" s="72"/>
      <c r="G77" s="72"/>
      <c r="H77" s="72"/>
      <c r="I77" s="72"/>
      <c r="J77" s="72"/>
      <c r="K77" s="72"/>
      <c r="L77" s="26"/>
      <c r="M77" s="25"/>
      <c r="N77" s="60"/>
      <c r="O77" s="49"/>
      <c r="P77" s="26"/>
      <c r="Q77" s="49"/>
      <c r="R77" s="26"/>
      <c r="S77" s="15"/>
    </row>
    <row r="78" spans="1:19">
      <c r="A78" s="70"/>
      <c r="B78" s="70"/>
      <c r="C78" s="72"/>
      <c r="D78" s="72"/>
      <c r="E78" s="72"/>
      <c r="F78" s="72"/>
      <c r="G78" s="72"/>
      <c r="H78" s="72"/>
      <c r="I78" s="72"/>
      <c r="J78" s="72"/>
      <c r="K78" s="72"/>
      <c r="L78" s="26"/>
      <c r="M78" s="25"/>
      <c r="N78" s="60"/>
      <c r="O78" s="49"/>
      <c r="P78" s="26"/>
      <c r="Q78" s="26"/>
      <c r="R78" s="26"/>
      <c r="S78" s="15"/>
    </row>
    <row r="79" spans="1:19">
      <c r="A79" s="70"/>
      <c r="B79" s="70"/>
      <c r="C79" s="72"/>
      <c r="D79" s="72"/>
      <c r="E79" s="72"/>
      <c r="F79" s="72"/>
      <c r="G79" s="72"/>
      <c r="H79" s="72"/>
      <c r="I79" s="72"/>
      <c r="J79" s="72"/>
      <c r="K79" s="72"/>
      <c r="L79" s="26"/>
      <c r="M79" s="25"/>
      <c r="N79" s="60"/>
      <c r="O79" s="49"/>
      <c r="P79" s="26"/>
      <c r="Q79" s="26"/>
      <c r="R79" s="26"/>
      <c r="S79" s="15"/>
    </row>
    <row r="80" spans="1:19">
      <c r="A80" s="70"/>
      <c r="B80" s="70"/>
      <c r="C80" s="72"/>
      <c r="D80" s="72"/>
      <c r="E80" s="72"/>
      <c r="F80" s="72"/>
      <c r="G80" s="72"/>
      <c r="H80" s="72"/>
      <c r="I80" s="72"/>
      <c r="J80" s="72"/>
      <c r="K80" s="72"/>
      <c r="L80" s="26"/>
      <c r="M80" s="25"/>
      <c r="N80" s="26"/>
      <c r="O80" s="49"/>
      <c r="P80" s="26"/>
      <c r="Q80" s="26"/>
      <c r="R80" s="26"/>
      <c r="S80" s="15"/>
    </row>
    <row r="81" spans="1:19">
      <c r="A81" s="70"/>
      <c r="B81" s="70"/>
      <c r="C81" s="72"/>
      <c r="D81" s="72"/>
      <c r="E81" s="72"/>
      <c r="F81" s="72"/>
      <c r="G81" s="72"/>
      <c r="H81" s="72"/>
      <c r="I81" s="72"/>
      <c r="J81" s="72"/>
      <c r="K81" s="72"/>
      <c r="L81" s="26"/>
      <c r="M81" s="25"/>
      <c r="N81" s="26"/>
      <c r="O81" s="49"/>
      <c r="P81" s="78"/>
      <c r="Q81" s="26"/>
      <c r="R81" s="26"/>
      <c r="S81" s="15"/>
    </row>
    <row r="82" spans="1:19">
      <c r="A82" s="70"/>
      <c r="B82" s="70"/>
      <c r="C82" s="72"/>
      <c r="D82" s="72"/>
      <c r="E82" s="72"/>
      <c r="F82" s="72"/>
      <c r="G82" s="72"/>
      <c r="H82" s="72"/>
      <c r="I82" s="72"/>
      <c r="J82" s="72"/>
      <c r="K82" s="72"/>
      <c r="L82" s="26"/>
      <c r="M82" s="25"/>
      <c r="N82" s="26"/>
      <c r="O82" s="49"/>
      <c r="P82" s="26"/>
      <c r="Q82" s="26"/>
      <c r="R82" s="26"/>
      <c r="S82" s="15"/>
    </row>
    <row r="83" spans="1:19">
      <c r="A83" s="70"/>
      <c r="B83" s="70"/>
      <c r="C83" s="72"/>
      <c r="D83" s="72"/>
      <c r="E83" s="72"/>
      <c r="F83" s="72"/>
      <c r="G83" s="72"/>
      <c r="H83" s="72"/>
      <c r="I83" s="72"/>
      <c r="J83" s="72"/>
      <c r="K83" s="72"/>
      <c r="L83" s="26"/>
      <c r="M83" s="25"/>
      <c r="N83" s="26"/>
      <c r="O83" s="49"/>
      <c r="P83" s="26"/>
      <c r="Q83" s="26"/>
      <c r="R83" s="26"/>
      <c r="S83" s="15"/>
    </row>
    <row r="84" spans="1:19">
      <c r="A84" s="70"/>
      <c r="B84" s="70"/>
      <c r="C84" s="72"/>
      <c r="D84" s="72"/>
      <c r="E84" s="72"/>
      <c r="F84" s="72"/>
      <c r="G84" s="72"/>
      <c r="H84" s="72"/>
      <c r="I84" s="72"/>
      <c r="J84" s="72"/>
      <c r="K84" s="72"/>
      <c r="L84" s="26"/>
      <c r="M84" s="25"/>
      <c r="N84" s="26"/>
      <c r="O84" s="49"/>
      <c r="P84" s="26"/>
      <c r="Q84" s="26"/>
      <c r="R84" s="26"/>
      <c r="S84" s="15"/>
    </row>
    <row r="85" spans="1:19">
      <c r="A85" s="70"/>
      <c r="B85" s="70"/>
      <c r="C85" s="72"/>
      <c r="D85" s="72"/>
      <c r="E85" s="72"/>
      <c r="F85" s="72"/>
      <c r="G85" s="72"/>
      <c r="H85" s="72"/>
      <c r="I85" s="72"/>
      <c r="J85" s="72"/>
      <c r="K85" s="72"/>
      <c r="L85" s="26"/>
      <c r="M85" s="25"/>
      <c r="N85" s="26"/>
      <c r="O85" s="49"/>
      <c r="P85" s="26"/>
      <c r="Q85" s="26"/>
      <c r="R85" s="26"/>
      <c r="S85" s="15"/>
    </row>
    <row r="86" spans="1:19">
      <c r="A86" s="70"/>
      <c r="B86" s="70"/>
      <c r="C86" s="72"/>
      <c r="D86" s="72"/>
      <c r="E86" s="72"/>
      <c r="F86" s="72"/>
      <c r="G86" s="72"/>
      <c r="H86" s="72"/>
      <c r="I86" s="72"/>
      <c r="J86" s="72"/>
      <c r="K86" s="72"/>
      <c r="L86" s="26"/>
      <c r="M86" s="25"/>
      <c r="N86" s="26"/>
      <c r="O86" s="49"/>
      <c r="P86" s="78"/>
      <c r="Q86" s="26"/>
      <c r="R86" s="26"/>
      <c r="S86" s="15"/>
    </row>
    <row r="87" spans="1:19">
      <c r="A87" s="70"/>
      <c r="B87" s="70"/>
      <c r="C87" s="72"/>
      <c r="D87" s="72"/>
      <c r="E87" s="72"/>
      <c r="F87" s="72"/>
      <c r="G87" s="72"/>
      <c r="H87" s="72"/>
      <c r="I87" s="72"/>
      <c r="J87" s="72"/>
      <c r="K87" s="72"/>
      <c r="L87" s="26"/>
      <c r="M87" s="25"/>
      <c r="N87" s="26"/>
      <c r="O87" s="49"/>
      <c r="P87" s="78"/>
      <c r="Q87" s="26"/>
      <c r="R87" s="26"/>
      <c r="S87" s="15"/>
    </row>
    <row r="88" spans="1:19">
      <c r="A88" s="70"/>
      <c r="B88" s="70"/>
      <c r="C88" s="72"/>
      <c r="D88" s="72"/>
      <c r="E88" s="72"/>
      <c r="F88" s="72"/>
      <c r="G88" s="72"/>
      <c r="H88" s="72"/>
      <c r="I88" s="72"/>
      <c r="J88" s="72"/>
      <c r="K88" s="72"/>
      <c r="L88" s="26"/>
      <c r="M88" s="25"/>
      <c r="N88" s="26"/>
      <c r="O88" s="49"/>
      <c r="P88" s="26"/>
      <c r="Q88" s="26"/>
      <c r="R88" s="26"/>
      <c r="S88" s="15"/>
    </row>
    <row r="89" spans="1:19">
      <c r="A89" s="70"/>
      <c r="B89" s="70"/>
      <c r="C89" s="72"/>
      <c r="D89" s="72"/>
      <c r="E89" s="72"/>
      <c r="F89" s="72"/>
      <c r="G89" s="72"/>
      <c r="H89" s="72"/>
      <c r="I89" s="72"/>
      <c r="J89" s="72"/>
      <c r="K89" s="72"/>
      <c r="L89" s="26"/>
      <c r="M89" s="25"/>
      <c r="N89" s="26"/>
      <c r="O89" s="49"/>
      <c r="P89" s="26"/>
      <c r="Q89" s="26"/>
      <c r="R89" s="26"/>
      <c r="S89" s="15"/>
    </row>
    <row r="90" spans="1:19">
      <c r="A90" s="70"/>
      <c r="B90" s="70"/>
      <c r="C90" s="72"/>
      <c r="D90" s="72"/>
      <c r="E90" s="72"/>
      <c r="F90" s="72"/>
      <c r="G90" s="72"/>
      <c r="H90" s="72"/>
      <c r="I90" s="72"/>
      <c r="J90" s="72"/>
      <c r="K90" s="72"/>
      <c r="L90" s="26"/>
      <c r="M90" s="25"/>
      <c r="N90" s="26"/>
      <c r="O90" s="49"/>
      <c r="P90" s="26"/>
      <c r="Q90" s="26"/>
      <c r="R90" s="26"/>
      <c r="S90" s="15"/>
    </row>
    <row r="91" spans="1:19">
      <c r="A91" s="70"/>
      <c r="B91" s="70"/>
      <c r="C91" s="72"/>
      <c r="D91" s="72"/>
      <c r="E91" s="72"/>
      <c r="F91" s="72"/>
      <c r="G91" s="72"/>
      <c r="H91" s="72"/>
      <c r="I91" s="72"/>
      <c r="J91" s="72"/>
      <c r="K91" s="72"/>
      <c r="L91" s="26"/>
      <c r="M91" s="25"/>
      <c r="N91" s="26"/>
      <c r="O91" s="49"/>
      <c r="P91" s="78"/>
      <c r="Q91" s="26"/>
      <c r="R91" s="26"/>
      <c r="S91" s="15"/>
    </row>
    <row r="92" spans="1:19">
      <c r="A92" s="70"/>
      <c r="B92" s="70"/>
      <c r="C92" s="72"/>
      <c r="D92" s="72"/>
      <c r="E92" s="72"/>
      <c r="F92" s="72"/>
      <c r="G92" s="72"/>
      <c r="H92" s="72"/>
      <c r="I92" s="72"/>
      <c r="J92" s="72"/>
      <c r="K92" s="84"/>
      <c r="L92" s="26"/>
      <c r="M92" s="25"/>
      <c r="N92" s="26"/>
      <c r="O92" s="49"/>
      <c r="P92" s="26"/>
      <c r="Q92" s="26"/>
      <c r="R92" s="26"/>
      <c r="S92" s="15"/>
    </row>
    <row r="93" spans="1:19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26"/>
      <c r="M93" s="25"/>
      <c r="N93" s="26"/>
      <c r="O93" s="49"/>
      <c r="P93" s="26"/>
      <c r="Q93" s="26"/>
      <c r="R93" s="26"/>
      <c r="S93" s="15"/>
    </row>
    <row r="94" spans="1:19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26"/>
      <c r="M94" s="25"/>
      <c r="N94" s="26"/>
      <c r="O94" s="49"/>
      <c r="P94" s="26"/>
      <c r="Q94" s="26"/>
      <c r="R94" s="26"/>
      <c r="S94" s="15"/>
    </row>
    <row r="95" spans="1:19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26"/>
      <c r="M95" s="25"/>
      <c r="N95" s="26"/>
      <c r="O95" s="49"/>
      <c r="P95" s="26"/>
      <c r="Q95" s="26"/>
      <c r="R95" s="26"/>
      <c r="S95" s="15"/>
    </row>
    <row r="96" spans="1:19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26"/>
      <c r="M96" s="25"/>
      <c r="N96" s="26"/>
      <c r="O96" s="49"/>
      <c r="P96" s="26"/>
      <c r="Q96" s="26"/>
      <c r="R96" s="26"/>
      <c r="S96" s="15"/>
    </row>
    <row r="97" spans="1:19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26"/>
      <c r="M97" s="25"/>
      <c r="N97" s="26"/>
      <c r="O97" s="49"/>
      <c r="P97" s="26"/>
      <c r="Q97" s="26"/>
      <c r="R97" s="26"/>
      <c r="S97" s="15"/>
    </row>
    <row r="98" spans="1:19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26"/>
      <c r="M98" s="25"/>
      <c r="N98" s="26"/>
      <c r="O98" s="49"/>
      <c r="P98" s="26"/>
      <c r="Q98" s="26"/>
      <c r="R98" s="26"/>
      <c r="S98" s="15"/>
    </row>
    <row r="99" spans="1:1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26"/>
      <c r="M99" s="25"/>
      <c r="N99" s="26"/>
      <c r="O99" s="49"/>
      <c r="P99" s="26"/>
      <c r="Q99" s="26"/>
      <c r="R99" s="26"/>
      <c r="S99" s="15"/>
    </row>
    <row r="100" spans="1:19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26"/>
      <c r="M100" s="25"/>
      <c r="N100" s="26"/>
      <c r="O100" s="49"/>
      <c r="P100" s="78"/>
      <c r="Q100" s="26"/>
      <c r="R100" s="26"/>
      <c r="S100" s="15"/>
    </row>
    <row r="101" spans="1:19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26"/>
      <c r="M101" s="25"/>
      <c r="N101" s="26"/>
      <c r="O101" s="49"/>
      <c r="P101" s="26"/>
      <c r="Q101" s="26"/>
      <c r="R101" s="26"/>
      <c r="S101" s="15"/>
    </row>
    <row r="102" spans="1:19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26"/>
      <c r="M102" s="25"/>
      <c r="N102" s="26"/>
      <c r="O102" s="49"/>
      <c r="P102" s="26"/>
      <c r="Q102" s="26"/>
      <c r="R102" s="26"/>
      <c r="S102" s="15"/>
    </row>
    <row r="103" spans="1:19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26"/>
      <c r="M103" s="25"/>
      <c r="N103" s="26"/>
      <c r="O103" s="49"/>
      <c r="P103" s="26"/>
      <c r="Q103" s="26"/>
      <c r="R103" s="26"/>
      <c r="S103" s="15"/>
    </row>
    <row r="104" spans="1:19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26"/>
      <c r="M104" s="25"/>
      <c r="N104" s="26"/>
      <c r="O104" s="49"/>
      <c r="P104" s="78"/>
      <c r="Q104" s="26"/>
      <c r="R104" s="26"/>
      <c r="S104" s="15"/>
    </row>
    <row r="105" spans="1:19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26"/>
      <c r="M105" s="25"/>
      <c r="N105" s="26"/>
      <c r="O105" s="49"/>
      <c r="P105" s="26"/>
      <c r="Q105" s="26"/>
      <c r="R105" s="26"/>
      <c r="S105" s="15"/>
    </row>
    <row r="106" spans="1:19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26"/>
      <c r="M106" s="25"/>
      <c r="N106" s="26"/>
      <c r="O106" s="49"/>
      <c r="P106" s="26"/>
      <c r="Q106" s="26"/>
      <c r="R106" s="26"/>
      <c r="S106" s="15"/>
    </row>
    <row r="107" spans="1:19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26"/>
      <c r="M107" s="25"/>
      <c r="N107" s="26"/>
      <c r="O107" s="49"/>
      <c r="P107" s="26"/>
      <c r="Q107" s="26"/>
      <c r="R107" s="26"/>
      <c r="S107" s="15"/>
    </row>
    <row r="108" spans="1:19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26"/>
      <c r="M108" s="25"/>
      <c r="N108" s="26"/>
      <c r="O108" s="49"/>
      <c r="P108" s="78"/>
      <c r="Q108" s="26"/>
      <c r="R108" s="26"/>
      <c r="S108" s="15"/>
    </row>
    <row r="109" spans="1:1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26"/>
      <c r="M109" s="25"/>
      <c r="N109" s="26"/>
      <c r="O109" s="49"/>
      <c r="P109" s="26"/>
      <c r="Q109" s="49"/>
      <c r="R109" s="26"/>
      <c r="S109" s="15"/>
    </row>
    <row r="110" spans="1:19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26"/>
      <c r="M110" s="25"/>
      <c r="N110" s="26"/>
      <c r="O110" s="49"/>
      <c r="P110" s="26"/>
      <c r="Q110" s="26"/>
      <c r="R110" s="26"/>
      <c r="S110" s="15"/>
    </row>
    <row r="111" spans="1:19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26"/>
      <c r="M111" s="25"/>
      <c r="N111" s="26"/>
      <c r="O111" s="49"/>
      <c r="P111" s="26"/>
      <c r="Q111" s="26"/>
      <c r="R111" s="26"/>
      <c r="S111" s="15"/>
    </row>
    <row r="112" spans="1:19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26"/>
      <c r="M112" s="25"/>
      <c r="N112" s="26"/>
      <c r="O112" s="49"/>
      <c r="P112" s="26"/>
      <c r="Q112" s="26"/>
      <c r="R112" s="26"/>
      <c r="S112" s="15"/>
    </row>
    <row r="113" spans="1:19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26"/>
      <c r="M113" s="25"/>
      <c r="N113" s="26"/>
      <c r="O113" s="49"/>
      <c r="P113" s="26"/>
      <c r="Q113" s="26"/>
      <c r="R113" s="26"/>
      <c r="S113" s="15"/>
    </row>
    <row r="114" spans="1:19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26"/>
      <c r="M114" s="25"/>
      <c r="N114" s="26"/>
      <c r="O114" s="3"/>
      <c r="P114" s="78"/>
      <c r="Q114" s="26"/>
      <c r="R114" s="85"/>
      <c r="S114" s="15"/>
    </row>
    <row r="115" spans="1:19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26"/>
      <c r="M115" s="25"/>
      <c r="N115" s="26"/>
      <c r="O115" s="3"/>
      <c r="P115" s="26"/>
      <c r="Q115" s="26"/>
      <c r="R115" s="85"/>
      <c r="S115" s="15"/>
    </row>
    <row r="116" spans="1:19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26"/>
      <c r="M116" s="25"/>
      <c r="N116" s="26"/>
      <c r="O116" s="3"/>
      <c r="P116" s="85"/>
      <c r="Q116" s="26"/>
      <c r="R116" s="85"/>
      <c r="S116" s="15"/>
    </row>
    <row r="117" spans="1:19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26"/>
      <c r="M117" s="25"/>
      <c r="N117" s="26"/>
      <c r="O117" s="3"/>
      <c r="P117" s="85"/>
      <c r="Q117" s="26"/>
      <c r="R117" s="85"/>
      <c r="S117" s="15"/>
    </row>
    <row r="118" spans="1:19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26"/>
      <c r="M118" s="25"/>
      <c r="N118" s="72"/>
      <c r="O118" s="3"/>
      <c r="P118" s="85"/>
      <c r="Q118" s="26"/>
      <c r="R118" s="85"/>
      <c r="S118" s="15"/>
    </row>
    <row r="119" spans="1: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26"/>
      <c r="M119" s="25"/>
      <c r="N119" s="72"/>
      <c r="O119" s="3"/>
      <c r="P119" s="78"/>
      <c r="Q119" s="26"/>
      <c r="R119" s="85"/>
      <c r="S119" s="15"/>
    </row>
    <row r="120" spans="1:19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26"/>
      <c r="M120" s="25"/>
      <c r="N120" s="72"/>
      <c r="O120" s="3"/>
      <c r="P120" s="78"/>
      <c r="Q120" s="26"/>
      <c r="R120" s="85"/>
      <c r="S120" s="15"/>
    </row>
    <row r="121" spans="1:19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26"/>
      <c r="M121" s="25"/>
      <c r="N121" s="72"/>
      <c r="O121" s="3"/>
      <c r="P121" s="85"/>
      <c r="Q121" s="26"/>
      <c r="R121" s="85"/>
      <c r="S121" s="15"/>
    </row>
    <row r="122" spans="1:19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26"/>
      <c r="M122" s="25"/>
      <c r="N122" s="72"/>
      <c r="O122" s="3"/>
      <c r="P122" s="85"/>
      <c r="Q122" s="26"/>
      <c r="R122" s="85"/>
      <c r="S122" s="15"/>
    </row>
    <row r="123" spans="1:19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26"/>
      <c r="M123" s="25"/>
      <c r="N123" s="72"/>
      <c r="O123" s="3"/>
      <c r="P123" s="78"/>
      <c r="Q123" s="26"/>
      <c r="R123" s="85"/>
      <c r="S123" s="15"/>
    </row>
    <row r="124" spans="1:19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26"/>
      <c r="M124" s="25"/>
      <c r="N124" s="72"/>
      <c r="O124" s="3"/>
      <c r="P124" s="85"/>
      <c r="Q124" s="26"/>
      <c r="R124" s="85"/>
      <c r="S124" s="15"/>
    </row>
    <row r="125" spans="1:19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26"/>
      <c r="M125" s="26"/>
      <c r="N125" s="72"/>
      <c r="O125" s="3"/>
      <c r="P125" s="85"/>
      <c r="Q125" s="26"/>
      <c r="R125" s="85"/>
      <c r="S125" s="15"/>
    </row>
    <row r="126" spans="1:19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26"/>
      <c r="M126" s="26"/>
      <c r="N126" s="72"/>
      <c r="O126" s="3"/>
      <c r="P126" s="85"/>
      <c r="Q126" s="26"/>
      <c r="R126" s="85"/>
      <c r="S126" s="15"/>
    </row>
    <row r="127" spans="1:19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26"/>
      <c r="M127" s="26"/>
      <c r="N127" s="72"/>
      <c r="O127" s="3"/>
      <c r="P127" s="85"/>
      <c r="Q127" s="26"/>
      <c r="R127" s="85"/>
      <c r="S127" s="15"/>
    </row>
    <row r="128" spans="1:19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26"/>
      <c r="M128" s="26"/>
      <c r="N128" s="72"/>
      <c r="O128" s="3"/>
      <c r="P128" s="85"/>
      <c r="Q128" s="26"/>
      <c r="R128" s="85"/>
      <c r="S128" s="15"/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56"/>
  <sheetViews>
    <sheetView workbookViewId="0">
      <selection activeCell="K6" sqref="K6"/>
    </sheetView>
  </sheetViews>
  <sheetFormatPr defaultColWidth="9" defaultRowHeight="13.5"/>
  <cols>
    <col min="1" max="1" width="10.75" customWidth="1"/>
    <col min="7" max="7" width="9.5" style="40" customWidth="1"/>
    <col min="10" max="10" width="16.125" customWidth="1"/>
    <col min="12" max="12" width="16.875" customWidth="1"/>
    <col min="17" max="17" width="40.25" customWidth="1"/>
    <col min="18" max="18" width="19.375" customWidth="1"/>
  </cols>
  <sheetData>
    <row r="1" spans="1:19" ht="27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 ht="18.75">
      <c r="A2" s="103" t="s">
        <v>1</v>
      </c>
      <c r="B2" s="104"/>
      <c r="C2" s="104"/>
      <c r="D2" s="104"/>
      <c r="E2" s="104"/>
      <c r="F2" s="104"/>
      <c r="G2" s="104"/>
      <c r="H2" s="104"/>
      <c r="I2" s="105"/>
      <c r="J2" s="103" t="s">
        <v>2</v>
      </c>
      <c r="K2" s="104"/>
      <c r="L2" s="104"/>
      <c r="M2" s="104"/>
      <c r="N2" s="104"/>
      <c r="O2" s="104"/>
      <c r="P2" s="104"/>
      <c r="Q2" s="105"/>
      <c r="R2" s="101" t="s">
        <v>3</v>
      </c>
      <c r="S2" s="39"/>
    </row>
    <row r="3" spans="1:19" ht="71.25">
      <c r="A3" s="1" t="s">
        <v>4</v>
      </c>
      <c r="B3" s="1" t="s">
        <v>5</v>
      </c>
      <c r="C3" s="1" t="s">
        <v>6</v>
      </c>
      <c r="D3" s="1" t="s">
        <v>7</v>
      </c>
      <c r="E3" s="2" t="s">
        <v>8</v>
      </c>
      <c r="F3" s="1" t="s">
        <v>9</v>
      </c>
      <c r="G3" s="41" t="s">
        <v>10</v>
      </c>
      <c r="H3" s="2" t="s">
        <v>11</v>
      </c>
      <c r="I3" s="2" t="s">
        <v>12</v>
      </c>
      <c r="J3" s="22" t="s">
        <v>13</v>
      </c>
      <c r="K3" s="48" t="s">
        <v>14</v>
      </c>
      <c r="L3" s="2" t="s">
        <v>15</v>
      </c>
      <c r="M3" s="2" t="s">
        <v>5</v>
      </c>
      <c r="N3" s="2" t="s">
        <v>6</v>
      </c>
      <c r="O3" s="2" t="s">
        <v>16</v>
      </c>
      <c r="P3" s="2" t="s">
        <v>17</v>
      </c>
      <c r="Q3" s="1" t="s">
        <v>18</v>
      </c>
      <c r="R3" s="106"/>
      <c r="S3" s="54" t="s">
        <v>90</v>
      </c>
    </row>
    <row r="4" spans="1:19" ht="20.25">
      <c r="A4" s="5" t="s">
        <v>91</v>
      </c>
      <c r="B4" s="42">
        <v>0.35416666666666702</v>
      </c>
      <c r="C4" s="5" t="s">
        <v>24</v>
      </c>
      <c r="D4" s="5" t="s">
        <v>35</v>
      </c>
      <c r="E4" s="5" t="s">
        <v>80</v>
      </c>
      <c r="F4" s="5">
        <v>30.05</v>
      </c>
      <c r="G4" s="43">
        <v>0.32990000000000003</v>
      </c>
      <c r="H4" s="5">
        <f>2590-359</f>
        <v>2231</v>
      </c>
      <c r="I4" s="5" t="s">
        <v>43</v>
      </c>
      <c r="J4" s="5">
        <v>5825282579</v>
      </c>
      <c r="K4" s="37" t="s">
        <v>31</v>
      </c>
      <c r="L4" s="49" t="s">
        <v>92</v>
      </c>
      <c r="M4" s="50">
        <v>0.420833333333333</v>
      </c>
      <c r="N4" s="51" t="s">
        <v>24</v>
      </c>
      <c r="O4" s="49">
        <f>2340-R4</f>
        <v>100</v>
      </c>
      <c r="P4" s="52" t="s">
        <v>43</v>
      </c>
      <c r="Q4" s="49" t="s">
        <v>26</v>
      </c>
      <c r="R4" s="49">
        <f>1100+1140</f>
        <v>2240</v>
      </c>
      <c r="S4" s="7"/>
    </row>
    <row r="5" spans="1:19" ht="20.25">
      <c r="A5" s="5" t="s">
        <v>93</v>
      </c>
      <c r="B5" s="42">
        <v>0.5625</v>
      </c>
      <c r="C5" s="5" t="s">
        <v>24</v>
      </c>
      <c r="D5" s="5" t="s">
        <v>35</v>
      </c>
      <c r="E5" s="5" t="s">
        <v>94</v>
      </c>
      <c r="F5" s="5">
        <v>26.95</v>
      </c>
      <c r="G5" s="43">
        <v>0.32040000000000002</v>
      </c>
      <c r="H5" s="5">
        <v>2180</v>
      </c>
      <c r="I5" s="5" t="s">
        <v>43</v>
      </c>
      <c r="J5" s="5">
        <v>4509121422</v>
      </c>
      <c r="K5" s="37" t="s">
        <v>31</v>
      </c>
      <c r="L5" s="49" t="s">
        <v>92</v>
      </c>
      <c r="M5" s="50">
        <v>0.875</v>
      </c>
      <c r="N5" s="51" t="s">
        <v>24</v>
      </c>
      <c r="O5" s="49">
        <v>40</v>
      </c>
      <c r="P5" s="52" t="s">
        <v>52</v>
      </c>
      <c r="Q5" s="49" t="s">
        <v>44</v>
      </c>
      <c r="R5" s="49">
        <v>2200</v>
      </c>
      <c r="S5" s="7"/>
    </row>
    <row r="6" spans="1:19" ht="20.25">
      <c r="A6" s="5" t="s">
        <v>95</v>
      </c>
      <c r="B6" s="42">
        <v>0.50694444444444398</v>
      </c>
      <c r="C6" s="5" t="s">
        <v>24</v>
      </c>
      <c r="D6" s="5" t="s">
        <v>35</v>
      </c>
      <c r="E6" s="5" t="s">
        <v>80</v>
      </c>
      <c r="F6" s="5">
        <v>29.4</v>
      </c>
      <c r="G6" s="43">
        <v>0.31979999999999997</v>
      </c>
      <c r="H6" s="5">
        <f>1230+1230-300</f>
        <v>2160</v>
      </c>
      <c r="I6" s="5" t="s">
        <v>43</v>
      </c>
      <c r="J6" s="5">
        <v>7295102954</v>
      </c>
      <c r="K6" s="37" t="s">
        <v>31</v>
      </c>
      <c r="L6" s="49" t="s">
        <v>96</v>
      </c>
      <c r="M6" s="4">
        <v>0.27916666666666701</v>
      </c>
      <c r="N6" s="49" t="s">
        <v>24</v>
      </c>
      <c r="O6" s="3">
        <v>100</v>
      </c>
      <c r="P6" s="3" t="s">
        <v>97</v>
      </c>
      <c r="Q6" s="49" t="s">
        <v>33</v>
      </c>
      <c r="R6" s="3">
        <v>2100</v>
      </c>
      <c r="S6" s="7"/>
    </row>
    <row r="7" spans="1:19" ht="20.25">
      <c r="A7" s="5"/>
      <c r="B7" s="42"/>
      <c r="C7" s="5"/>
      <c r="D7" s="5"/>
      <c r="E7" s="5"/>
      <c r="F7" s="5">
        <f>SUM(F4:F6)</f>
        <v>86.4</v>
      </c>
      <c r="G7" s="43"/>
      <c r="H7" s="5"/>
      <c r="I7" s="5"/>
      <c r="J7" s="5"/>
      <c r="K7" s="10"/>
      <c r="L7" s="49" t="s">
        <v>96</v>
      </c>
      <c r="M7" s="4">
        <v>0.58194444444444404</v>
      </c>
      <c r="N7" s="49" t="s">
        <v>24</v>
      </c>
      <c r="O7" s="3">
        <f>2100-1930</f>
        <v>170</v>
      </c>
      <c r="P7" s="52" t="s">
        <v>43</v>
      </c>
      <c r="Q7" s="49" t="s">
        <v>62</v>
      </c>
      <c r="R7" s="3">
        <v>1930</v>
      </c>
      <c r="S7" s="7"/>
    </row>
    <row r="8" spans="1:19" ht="20.25">
      <c r="A8" s="5"/>
      <c r="B8" s="42"/>
      <c r="C8" s="5"/>
      <c r="D8" s="5"/>
      <c r="E8" s="5"/>
      <c r="F8" s="5"/>
      <c r="G8" s="43"/>
      <c r="H8" s="5"/>
      <c r="I8" s="5"/>
      <c r="J8" s="5"/>
      <c r="K8" s="10"/>
      <c r="L8" s="49" t="s">
        <v>96</v>
      </c>
      <c r="M8" s="4">
        <v>0.69444444444444497</v>
      </c>
      <c r="N8" s="49" t="s">
        <v>24</v>
      </c>
      <c r="O8" s="3">
        <v>20</v>
      </c>
      <c r="P8" s="52" t="s">
        <v>52</v>
      </c>
      <c r="Q8" s="49" t="s">
        <v>44</v>
      </c>
      <c r="R8" s="3">
        <v>1910</v>
      </c>
      <c r="S8" s="7"/>
    </row>
    <row r="9" spans="1:19" ht="20.25">
      <c r="A9" s="5"/>
      <c r="B9" s="5"/>
      <c r="C9" s="5"/>
      <c r="D9" s="5"/>
      <c r="E9" s="5"/>
      <c r="F9" s="5"/>
      <c r="G9" s="43"/>
      <c r="H9" s="5"/>
      <c r="I9" s="5"/>
      <c r="J9" s="5"/>
      <c r="K9" s="7"/>
      <c r="L9" s="49" t="s">
        <v>98</v>
      </c>
      <c r="M9" s="4">
        <v>0.56527777777777799</v>
      </c>
      <c r="N9" s="49" t="s">
        <v>24</v>
      </c>
      <c r="O9" s="3">
        <v>150</v>
      </c>
      <c r="P9" s="52" t="s">
        <v>40</v>
      </c>
      <c r="Q9" s="49" t="s">
        <v>63</v>
      </c>
      <c r="R9" s="3">
        <v>1760</v>
      </c>
      <c r="S9" s="7"/>
    </row>
    <row r="10" spans="1:19" ht="20.25">
      <c r="A10" s="5"/>
      <c r="B10" s="5"/>
      <c r="C10" s="5"/>
      <c r="D10" s="5"/>
      <c r="E10" s="5"/>
      <c r="F10" s="5"/>
      <c r="G10" s="43"/>
      <c r="H10" s="5"/>
      <c r="I10" s="5"/>
      <c r="J10" s="5"/>
      <c r="K10" s="7"/>
      <c r="L10" s="49" t="s">
        <v>99</v>
      </c>
      <c r="M10" s="4">
        <v>0.31597222222222199</v>
      </c>
      <c r="N10" s="3" t="s">
        <v>24</v>
      </c>
      <c r="O10" s="3">
        <v>110</v>
      </c>
      <c r="P10" s="3" t="s">
        <v>55</v>
      </c>
      <c r="Q10" s="3" t="s">
        <v>44</v>
      </c>
      <c r="R10" s="3">
        <v>1650</v>
      </c>
      <c r="S10" s="7"/>
    </row>
    <row r="11" spans="1:19" ht="20.25">
      <c r="A11" s="5"/>
      <c r="B11" s="5"/>
      <c r="C11" s="5"/>
      <c r="D11" s="5"/>
      <c r="E11" s="5"/>
      <c r="F11" s="5"/>
      <c r="G11" s="43"/>
      <c r="H11" s="5"/>
      <c r="I11" s="5"/>
      <c r="J11" s="5"/>
      <c r="K11" s="7"/>
      <c r="L11" s="3" t="s">
        <v>99</v>
      </c>
      <c r="M11" s="4">
        <v>0.52500000000000002</v>
      </c>
      <c r="N11" s="3" t="s">
        <v>24</v>
      </c>
      <c r="O11" s="3">
        <v>150</v>
      </c>
      <c r="P11" s="3" t="s">
        <v>30</v>
      </c>
      <c r="Q11" s="3" t="s">
        <v>57</v>
      </c>
      <c r="R11" s="3">
        <v>1500</v>
      </c>
      <c r="S11" s="7"/>
    </row>
    <row r="12" spans="1:19" ht="20.25">
      <c r="A12" s="5"/>
      <c r="B12" s="5"/>
      <c r="C12" s="5"/>
      <c r="D12" s="5"/>
      <c r="E12" s="5"/>
      <c r="F12" s="5"/>
      <c r="G12" s="43"/>
      <c r="H12" s="5"/>
      <c r="I12" s="5"/>
      <c r="J12" s="5"/>
      <c r="K12" s="7"/>
      <c r="L12" s="3" t="s">
        <v>100</v>
      </c>
      <c r="M12" s="4">
        <v>0.21527777777777801</v>
      </c>
      <c r="N12" s="3" t="s">
        <v>24</v>
      </c>
      <c r="O12" s="3">
        <v>100</v>
      </c>
      <c r="P12" s="3" t="s">
        <v>37</v>
      </c>
      <c r="Q12" s="3" t="s">
        <v>26</v>
      </c>
      <c r="R12" s="3">
        <v>1400</v>
      </c>
      <c r="S12" s="7"/>
    </row>
    <row r="13" spans="1:19" ht="20.25">
      <c r="A13" s="5"/>
      <c r="B13" s="5"/>
      <c r="C13" s="5"/>
      <c r="D13" s="5"/>
      <c r="E13" s="5"/>
      <c r="F13" s="5"/>
      <c r="G13" s="43"/>
      <c r="H13" s="5"/>
      <c r="I13" s="5"/>
      <c r="J13" s="5"/>
      <c r="K13" s="7"/>
      <c r="L13" s="3" t="s">
        <v>100</v>
      </c>
      <c r="M13" s="4">
        <v>0.56944444444444398</v>
      </c>
      <c r="N13" s="3" t="s">
        <v>24</v>
      </c>
      <c r="O13" s="3">
        <v>100</v>
      </c>
      <c r="P13" s="3" t="s">
        <v>55</v>
      </c>
      <c r="Q13" s="3" t="s">
        <v>33</v>
      </c>
      <c r="R13" s="3">
        <v>1300</v>
      </c>
      <c r="S13" s="7"/>
    </row>
    <row r="14" spans="1:19" ht="20.25">
      <c r="A14" s="7"/>
      <c r="B14" s="7"/>
      <c r="C14" s="7"/>
      <c r="D14" s="7"/>
      <c r="E14" s="7"/>
      <c r="F14" s="7"/>
      <c r="G14" s="44"/>
      <c r="H14" s="7"/>
      <c r="I14" s="7"/>
      <c r="J14" s="7"/>
      <c r="K14" s="7"/>
      <c r="L14" s="3" t="s">
        <v>101</v>
      </c>
      <c r="M14" s="4">
        <v>2.0833333333333301E-2</v>
      </c>
      <c r="N14" s="3" t="s">
        <v>24</v>
      </c>
      <c r="O14" s="3">
        <v>140</v>
      </c>
      <c r="P14" s="3" t="s">
        <v>41</v>
      </c>
      <c r="Q14" s="3" t="s">
        <v>57</v>
      </c>
      <c r="R14" s="3">
        <v>1160</v>
      </c>
      <c r="S14" s="7"/>
    </row>
    <row r="15" spans="1:19" ht="20.25">
      <c r="A15" s="7"/>
      <c r="B15" s="7"/>
      <c r="C15" s="7"/>
      <c r="D15" s="7"/>
      <c r="E15" s="7"/>
      <c r="F15" s="7"/>
      <c r="G15" s="44"/>
      <c r="H15" s="7"/>
      <c r="I15" s="7"/>
      <c r="J15" s="7"/>
      <c r="K15" s="7"/>
      <c r="L15" s="3" t="s">
        <v>102</v>
      </c>
      <c r="M15" s="4">
        <v>0.25277777777777799</v>
      </c>
      <c r="N15" s="3" t="s">
        <v>24</v>
      </c>
      <c r="O15" s="3">
        <v>110</v>
      </c>
      <c r="P15" s="3" t="s">
        <v>48</v>
      </c>
      <c r="Q15" s="3" t="s">
        <v>33</v>
      </c>
      <c r="R15" s="3">
        <v>1050</v>
      </c>
      <c r="S15" s="7"/>
    </row>
    <row r="16" spans="1:19" ht="20.25">
      <c r="A16" s="7"/>
      <c r="B16" s="7"/>
      <c r="C16" s="7"/>
      <c r="D16" s="7"/>
      <c r="E16" s="7"/>
      <c r="F16" s="7"/>
      <c r="G16" s="44"/>
      <c r="H16" s="7"/>
      <c r="I16" s="7"/>
      <c r="J16" s="7"/>
      <c r="K16" s="7"/>
      <c r="L16" s="3" t="s">
        <v>102</v>
      </c>
      <c r="M16" s="4">
        <v>0.375</v>
      </c>
      <c r="N16" s="3" t="s">
        <v>24</v>
      </c>
      <c r="O16" s="3">
        <f>R15-R16</f>
        <v>120</v>
      </c>
      <c r="P16" s="52" t="s">
        <v>43</v>
      </c>
      <c r="Q16" s="3" t="s">
        <v>54</v>
      </c>
      <c r="R16" s="3">
        <v>930</v>
      </c>
      <c r="S16" s="7"/>
    </row>
    <row r="17" spans="1:19" ht="20.25">
      <c r="A17" s="7"/>
      <c r="B17" s="7"/>
      <c r="C17" s="7"/>
      <c r="D17" s="7"/>
      <c r="E17" s="7"/>
      <c r="F17" s="7"/>
      <c r="G17" s="44"/>
      <c r="H17" s="7"/>
      <c r="I17" s="7"/>
      <c r="J17" s="7"/>
      <c r="K17" s="7"/>
      <c r="L17" s="3" t="s">
        <v>102</v>
      </c>
      <c r="M17" s="4">
        <v>0.89583333333333304</v>
      </c>
      <c r="N17" s="3" t="s">
        <v>24</v>
      </c>
      <c r="O17" s="3">
        <v>50</v>
      </c>
      <c r="P17" s="3" t="s">
        <v>55</v>
      </c>
      <c r="Q17" s="49" t="s">
        <v>44</v>
      </c>
      <c r="R17" s="3">
        <v>880</v>
      </c>
      <c r="S17" s="7"/>
    </row>
    <row r="18" spans="1:19" ht="20.25">
      <c r="A18" s="7"/>
      <c r="B18" s="7"/>
      <c r="C18" s="7"/>
      <c r="D18" s="7"/>
      <c r="E18" s="7"/>
      <c r="F18" s="7"/>
      <c r="G18" s="44"/>
      <c r="H18" s="7"/>
      <c r="I18" s="7"/>
      <c r="J18" s="7"/>
      <c r="K18" s="7"/>
      <c r="L18" s="3" t="s">
        <v>103</v>
      </c>
      <c r="M18" s="4">
        <v>0.26388888888888901</v>
      </c>
      <c r="N18" s="3" t="s">
        <v>24</v>
      </c>
      <c r="O18" s="3">
        <v>170</v>
      </c>
      <c r="P18" s="3" t="s">
        <v>48</v>
      </c>
      <c r="Q18" s="3" t="s">
        <v>65</v>
      </c>
      <c r="R18" s="3">
        <v>710</v>
      </c>
      <c r="S18" s="7"/>
    </row>
    <row r="19" spans="1:19" ht="20.25">
      <c r="A19" s="7"/>
      <c r="B19" s="7"/>
      <c r="C19" s="7"/>
      <c r="D19" s="7"/>
      <c r="E19" s="7"/>
      <c r="F19" s="7"/>
      <c r="G19" s="44"/>
      <c r="H19" s="7"/>
      <c r="I19" s="7"/>
      <c r="J19" s="7"/>
      <c r="K19" s="7"/>
      <c r="L19" s="3" t="s">
        <v>104</v>
      </c>
      <c r="M19" s="4">
        <v>8.3333333333333301E-2</v>
      </c>
      <c r="N19" s="3" t="s">
        <v>24</v>
      </c>
      <c r="O19" s="3">
        <f>R18-R19</f>
        <v>351</v>
      </c>
      <c r="P19" s="3" t="s">
        <v>97</v>
      </c>
      <c r="Q19" s="3" t="s">
        <v>105</v>
      </c>
      <c r="R19" s="3">
        <v>359</v>
      </c>
      <c r="S19" s="7"/>
    </row>
    <row r="20" spans="1:19" ht="20.25">
      <c r="A20" s="7"/>
      <c r="B20" s="7"/>
      <c r="C20" s="7"/>
      <c r="D20" s="7"/>
      <c r="E20" s="7"/>
      <c r="F20" s="7"/>
      <c r="G20" s="44"/>
      <c r="H20" s="7"/>
      <c r="I20" s="7"/>
      <c r="J20" s="7"/>
      <c r="K20" s="7"/>
      <c r="L20" s="3" t="s">
        <v>104</v>
      </c>
      <c r="M20" s="4">
        <v>0.35416666666666702</v>
      </c>
      <c r="N20" s="3" t="s">
        <v>24</v>
      </c>
      <c r="O20" s="3"/>
      <c r="P20" s="52" t="s">
        <v>43</v>
      </c>
      <c r="Q20" s="3" t="s">
        <v>46</v>
      </c>
      <c r="R20" s="3">
        <v>2590</v>
      </c>
      <c r="S20" s="7"/>
    </row>
    <row r="21" spans="1:19" ht="20.25">
      <c r="A21" s="7"/>
      <c r="B21" s="7"/>
      <c r="C21" s="7"/>
      <c r="D21" s="7"/>
      <c r="E21" s="7"/>
      <c r="F21" s="7"/>
      <c r="G21" s="44"/>
      <c r="H21" s="7"/>
      <c r="I21" s="7"/>
      <c r="J21" s="7"/>
      <c r="K21" s="7"/>
      <c r="L21" s="3" t="s">
        <v>104</v>
      </c>
      <c r="M21" s="4">
        <v>0.60277777777777797</v>
      </c>
      <c r="N21" s="3" t="s">
        <v>24</v>
      </c>
      <c r="O21" s="3">
        <f>R20-R21</f>
        <v>100</v>
      </c>
      <c r="P21" s="52" t="s">
        <v>43</v>
      </c>
      <c r="Q21" s="3" t="s">
        <v>26</v>
      </c>
      <c r="R21" s="3">
        <f>1220+1270</f>
        <v>2490</v>
      </c>
      <c r="S21" s="7"/>
    </row>
    <row r="22" spans="1:19" ht="20.25">
      <c r="A22" s="7"/>
      <c r="B22" s="7"/>
      <c r="C22" s="7"/>
      <c r="D22" s="7"/>
      <c r="E22" s="7"/>
      <c r="F22" s="7"/>
      <c r="G22" s="44"/>
      <c r="H22" s="7"/>
      <c r="I22" s="7"/>
      <c r="J22" s="7"/>
      <c r="K22" s="7"/>
      <c r="L22" s="3" t="s">
        <v>104</v>
      </c>
      <c r="M22" s="4">
        <v>0.95833333333333304</v>
      </c>
      <c r="N22" s="3" t="s">
        <v>24</v>
      </c>
      <c r="O22" s="3">
        <v>60</v>
      </c>
      <c r="P22" s="3" t="s">
        <v>37</v>
      </c>
      <c r="Q22" s="49" t="s">
        <v>44</v>
      </c>
      <c r="R22" s="3">
        <v>2420</v>
      </c>
      <c r="S22" s="7"/>
    </row>
    <row r="23" spans="1:19" ht="20.25">
      <c r="A23" s="7"/>
      <c r="B23" s="7"/>
      <c r="C23" s="7"/>
      <c r="D23" s="7"/>
      <c r="E23" s="7"/>
      <c r="F23" s="7"/>
      <c r="G23" s="44"/>
      <c r="H23" s="7"/>
      <c r="I23" s="7"/>
      <c r="J23" s="7"/>
      <c r="K23" s="7"/>
      <c r="L23" s="3" t="s">
        <v>106</v>
      </c>
      <c r="M23" s="4">
        <v>8.7499999999999994E-2</v>
      </c>
      <c r="N23" s="3" t="s">
        <v>24</v>
      </c>
      <c r="O23" s="3">
        <v>220</v>
      </c>
      <c r="P23" s="3" t="s">
        <v>84</v>
      </c>
      <c r="Q23" s="3" t="s">
        <v>65</v>
      </c>
      <c r="R23" s="3">
        <v>2200</v>
      </c>
      <c r="S23" s="7"/>
    </row>
    <row r="24" spans="1:19" ht="20.25">
      <c r="A24" s="7"/>
      <c r="B24" s="7"/>
      <c r="C24" s="7"/>
      <c r="D24" s="7"/>
      <c r="E24" s="7"/>
      <c r="F24" s="7"/>
      <c r="G24" s="44"/>
      <c r="H24" s="7"/>
      <c r="I24" s="7"/>
      <c r="J24" s="7"/>
      <c r="K24" s="7"/>
      <c r="L24" s="3" t="s">
        <v>107</v>
      </c>
      <c r="M24" s="4">
        <v>0.44513888888888897</v>
      </c>
      <c r="N24" s="3" t="s">
        <v>24</v>
      </c>
      <c r="O24" s="3">
        <v>150</v>
      </c>
      <c r="P24" s="3" t="s">
        <v>30</v>
      </c>
      <c r="Q24" s="3" t="s">
        <v>54</v>
      </c>
      <c r="R24" s="3">
        <v>2050</v>
      </c>
      <c r="S24" s="7"/>
    </row>
    <row r="25" spans="1:19" ht="20.25">
      <c r="A25" s="7"/>
      <c r="B25" s="7"/>
      <c r="C25" s="7"/>
      <c r="D25" s="7"/>
      <c r="E25" s="7"/>
      <c r="F25" s="7"/>
      <c r="G25" s="45"/>
      <c r="H25" s="7"/>
      <c r="I25" s="7"/>
      <c r="J25" s="7"/>
      <c r="K25" s="7"/>
      <c r="L25" s="3" t="s">
        <v>107</v>
      </c>
      <c r="M25" s="4">
        <v>0.92708333333333304</v>
      </c>
      <c r="N25" s="3" t="s">
        <v>24</v>
      </c>
      <c r="O25" s="3">
        <v>80</v>
      </c>
      <c r="P25" s="3" t="s">
        <v>48</v>
      </c>
      <c r="Q25" s="3" t="s">
        <v>33</v>
      </c>
      <c r="R25" s="3">
        <v>1970</v>
      </c>
      <c r="S25" s="7"/>
    </row>
    <row r="26" spans="1:19" ht="20.25">
      <c r="A26" s="7"/>
      <c r="B26" s="7"/>
      <c r="C26" s="7"/>
      <c r="D26" s="7"/>
      <c r="E26" s="7"/>
      <c r="F26" s="7"/>
      <c r="G26" s="45"/>
      <c r="H26" s="7"/>
      <c r="I26" s="7"/>
      <c r="J26" s="7"/>
      <c r="K26" s="7"/>
      <c r="L26" s="3" t="s">
        <v>108</v>
      </c>
      <c r="M26" s="4">
        <v>0.58333333333333304</v>
      </c>
      <c r="N26" s="3" t="s">
        <v>24</v>
      </c>
      <c r="O26" s="3">
        <v>20</v>
      </c>
      <c r="P26" s="52" t="s">
        <v>43</v>
      </c>
      <c r="Q26" s="49" t="s">
        <v>44</v>
      </c>
      <c r="R26" s="3">
        <v>1950</v>
      </c>
      <c r="S26" s="7"/>
    </row>
    <row r="27" spans="1:19" ht="20.25">
      <c r="A27" s="7"/>
      <c r="B27" s="7"/>
      <c r="C27" s="7"/>
      <c r="D27" s="7"/>
      <c r="E27" s="7"/>
      <c r="F27" s="7"/>
      <c r="G27" s="45"/>
      <c r="H27" s="7"/>
      <c r="I27" s="7"/>
      <c r="J27" s="7"/>
      <c r="K27" s="7"/>
      <c r="L27" s="3" t="s">
        <v>108</v>
      </c>
      <c r="M27" s="4">
        <v>0.96111111111111103</v>
      </c>
      <c r="N27" s="3" t="s">
        <v>24</v>
      </c>
      <c r="O27" s="3">
        <v>120</v>
      </c>
      <c r="P27" s="3" t="s">
        <v>48</v>
      </c>
      <c r="Q27" s="3" t="s">
        <v>65</v>
      </c>
      <c r="R27" s="3">
        <v>1830</v>
      </c>
      <c r="S27" s="7"/>
    </row>
    <row r="28" spans="1:19" ht="20.25">
      <c r="A28" s="21"/>
      <c r="B28" s="21"/>
      <c r="C28" s="21"/>
      <c r="D28" s="21"/>
      <c r="E28" s="21"/>
      <c r="F28" s="21"/>
      <c r="G28" s="46"/>
      <c r="H28" s="21"/>
      <c r="I28" s="21"/>
      <c r="J28" s="21"/>
      <c r="K28" s="21"/>
      <c r="L28" s="3" t="s">
        <v>109</v>
      </c>
      <c r="M28" s="53">
        <v>2.9861111111111099E-2</v>
      </c>
      <c r="N28" s="3" t="s">
        <v>24</v>
      </c>
      <c r="O28" s="3">
        <v>80</v>
      </c>
      <c r="P28" s="20" t="s">
        <v>37</v>
      </c>
      <c r="Q28" s="3" t="s">
        <v>72</v>
      </c>
      <c r="R28" s="3">
        <v>1750</v>
      </c>
      <c r="S28" s="21"/>
    </row>
    <row r="29" spans="1:19" ht="20.25">
      <c r="A29" s="21"/>
      <c r="B29" s="21"/>
      <c r="C29" s="21"/>
      <c r="D29" s="21"/>
      <c r="E29" s="21"/>
      <c r="F29" s="21"/>
      <c r="G29" s="46"/>
      <c r="H29" s="21"/>
      <c r="I29" s="21"/>
      <c r="J29" s="21"/>
      <c r="K29" s="21"/>
      <c r="L29" s="3" t="s">
        <v>109</v>
      </c>
      <c r="M29" s="4">
        <v>0.47916666666666702</v>
      </c>
      <c r="N29" s="3" t="s">
        <v>24</v>
      </c>
      <c r="O29" s="3">
        <f>R28-R29</f>
        <v>170</v>
      </c>
      <c r="P29" s="52" t="s">
        <v>43</v>
      </c>
      <c r="Q29" s="3" t="s">
        <v>54</v>
      </c>
      <c r="R29" s="3">
        <f>780+800</f>
        <v>1580</v>
      </c>
      <c r="S29" s="21"/>
    </row>
    <row r="30" spans="1:19" ht="20.25">
      <c r="A30" s="21"/>
      <c r="B30" s="21"/>
      <c r="C30" s="21"/>
      <c r="D30" s="21"/>
      <c r="E30" s="21"/>
      <c r="F30" s="21"/>
      <c r="G30" s="46"/>
      <c r="H30" s="21"/>
      <c r="I30" s="21"/>
      <c r="J30" s="21"/>
      <c r="K30" s="21"/>
      <c r="L30" s="3" t="s">
        <v>110</v>
      </c>
      <c r="M30" s="4">
        <v>0.1875</v>
      </c>
      <c r="N30" s="3" t="s">
        <v>24</v>
      </c>
      <c r="O30" s="3">
        <v>100</v>
      </c>
      <c r="P30" s="20" t="s">
        <v>37</v>
      </c>
      <c r="Q30" s="3" t="s">
        <v>57</v>
      </c>
      <c r="R30" s="3">
        <v>1480</v>
      </c>
      <c r="S30" s="21"/>
    </row>
    <row r="31" spans="1:19" ht="20.25">
      <c r="A31" s="21"/>
      <c r="B31" s="21"/>
      <c r="C31" s="21"/>
      <c r="D31" s="21"/>
      <c r="E31" s="21"/>
      <c r="F31" s="21"/>
      <c r="G31" s="46"/>
      <c r="H31" s="21"/>
      <c r="I31" s="21"/>
      <c r="J31" s="21"/>
      <c r="K31" s="21"/>
      <c r="L31" s="3" t="s">
        <v>110</v>
      </c>
      <c r="M31" s="4">
        <v>0.5625</v>
      </c>
      <c r="N31" s="3" t="s">
        <v>24</v>
      </c>
      <c r="O31" s="3">
        <v>120</v>
      </c>
      <c r="P31" s="3" t="s">
        <v>32</v>
      </c>
      <c r="Q31" s="3" t="s">
        <v>111</v>
      </c>
      <c r="R31" s="3">
        <v>1360</v>
      </c>
      <c r="S31" s="21"/>
    </row>
    <row r="32" spans="1:19" ht="20.25">
      <c r="A32" s="21"/>
      <c r="B32" s="21"/>
      <c r="C32" s="21"/>
      <c r="D32" s="21"/>
      <c r="E32" s="21"/>
      <c r="F32" s="21"/>
      <c r="G32" s="46"/>
      <c r="H32" s="21"/>
      <c r="I32" s="21"/>
      <c r="J32" s="21"/>
      <c r="K32" s="21"/>
      <c r="L32" s="3" t="s">
        <v>110</v>
      </c>
      <c r="M32" s="30">
        <v>0.96875</v>
      </c>
      <c r="N32" s="3" t="s">
        <v>24</v>
      </c>
      <c r="O32" s="29">
        <v>100</v>
      </c>
      <c r="P32" s="29" t="s">
        <v>30</v>
      </c>
      <c r="Q32" s="29" t="s">
        <v>56</v>
      </c>
      <c r="R32" s="29">
        <v>1260</v>
      </c>
      <c r="S32" s="21"/>
    </row>
    <row r="33" spans="1:19" ht="20.25">
      <c r="A33" s="21"/>
      <c r="B33" s="21"/>
      <c r="C33" s="21"/>
      <c r="D33" s="21"/>
      <c r="E33" s="21"/>
      <c r="F33" s="21"/>
      <c r="G33" s="46"/>
      <c r="H33" s="21"/>
      <c r="I33" s="21"/>
      <c r="J33" s="21"/>
      <c r="K33" s="21"/>
      <c r="L33" s="3" t="s">
        <v>112</v>
      </c>
      <c r="M33" s="4">
        <v>0.28125</v>
      </c>
      <c r="N33" s="3" t="s">
        <v>24</v>
      </c>
      <c r="O33" s="3">
        <v>10</v>
      </c>
      <c r="P33" s="3" t="s">
        <v>25</v>
      </c>
      <c r="Q33" s="3" t="s">
        <v>44</v>
      </c>
      <c r="R33" s="3">
        <v>1250</v>
      </c>
      <c r="S33" s="21"/>
    </row>
    <row r="34" spans="1:19" ht="20.25">
      <c r="A34" s="21"/>
      <c r="B34" s="21"/>
      <c r="C34" s="21"/>
      <c r="D34" s="21"/>
      <c r="E34" s="21"/>
      <c r="F34" s="21"/>
      <c r="G34" s="46"/>
      <c r="H34" s="21"/>
      <c r="I34" s="21"/>
      <c r="J34" s="21"/>
      <c r="K34" s="21"/>
      <c r="L34" s="3" t="s">
        <v>112</v>
      </c>
      <c r="M34" s="4">
        <v>0.530555555555556</v>
      </c>
      <c r="N34" s="3" t="s">
        <v>24</v>
      </c>
      <c r="O34" s="3">
        <v>50</v>
      </c>
      <c r="P34" s="3" t="s">
        <v>37</v>
      </c>
      <c r="Q34" s="3" t="s">
        <v>73</v>
      </c>
      <c r="R34" s="3">
        <v>1200</v>
      </c>
      <c r="S34" s="21"/>
    </row>
    <row r="35" spans="1:19" ht="20.25">
      <c r="A35" s="21"/>
      <c r="B35" s="21"/>
      <c r="C35" s="21"/>
      <c r="D35" s="21"/>
      <c r="E35" s="21"/>
      <c r="F35" s="21"/>
      <c r="G35" s="46"/>
      <c r="H35" s="21"/>
      <c r="I35" s="21"/>
      <c r="J35" s="21"/>
      <c r="K35" s="21"/>
      <c r="L35" s="3" t="s">
        <v>112</v>
      </c>
      <c r="M35" s="4">
        <v>0.76805555555555605</v>
      </c>
      <c r="N35" s="3" t="s">
        <v>24</v>
      </c>
      <c r="O35" s="3">
        <v>200</v>
      </c>
      <c r="P35" s="3" t="s">
        <v>32</v>
      </c>
      <c r="Q35" s="3" t="s">
        <v>65</v>
      </c>
      <c r="R35" s="3">
        <v>1000</v>
      </c>
      <c r="S35" s="21"/>
    </row>
    <row r="36" spans="1:19" ht="20.25">
      <c r="A36" s="21"/>
      <c r="B36" s="21"/>
      <c r="C36" s="21"/>
      <c r="D36" s="21"/>
      <c r="E36" s="21"/>
      <c r="F36" s="21"/>
      <c r="G36" s="46"/>
      <c r="H36" s="21"/>
      <c r="I36" s="21"/>
      <c r="J36" s="21"/>
      <c r="K36" s="21"/>
      <c r="L36" s="3" t="s">
        <v>113</v>
      </c>
      <c r="M36" s="4">
        <v>0.141666666666667</v>
      </c>
      <c r="N36" s="3" t="s">
        <v>24</v>
      </c>
      <c r="O36" s="3">
        <v>170</v>
      </c>
      <c r="P36" s="3" t="s">
        <v>48</v>
      </c>
      <c r="Q36" s="3" t="s">
        <v>63</v>
      </c>
      <c r="R36" s="3">
        <v>830</v>
      </c>
      <c r="S36" s="21"/>
    </row>
    <row r="37" spans="1:19" ht="20.25">
      <c r="A37" s="21"/>
      <c r="B37" s="21"/>
      <c r="C37" s="21"/>
      <c r="D37" s="21"/>
      <c r="E37" s="21"/>
      <c r="F37" s="21"/>
      <c r="G37" s="47"/>
      <c r="H37" s="21"/>
      <c r="I37" s="21"/>
      <c r="J37" s="21"/>
      <c r="K37" s="21"/>
      <c r="L37" s="3" t="s">
        <v>113</v>
      </c>
      <c r="M37" s="42">
        <v>0.61111111111111105</v>
      </c>
      <c r="N37" s="3" t="s">
        <v>24</v>
      </c>
      <c r="O37" s="5">
        <v>130</v>
      </c>
      <c r="P37" s="20" t="s">
        <v>37</v>
      </c>
      <c r="Q37" s="3" t="s">
        <v>33</v>
      </c>
      <c r="R37" s="5">
        <v>700</v>
      </c>
      <c r="S37" s="21"/>
    </row>
    <row r="38" spans="1:19" ht="20.25">
      <c r="A38" s="21"/>
      <c r="B38" s="21"/>
      <c r="C38" s="21"/>
      <c r="D38" s="21"/>
      <c r="E38" s="21"/>
      <c r="F38" s="21"/>
      <c r="G38" s="47"/>
      <c r="H38" s="21"/>
      <c r="I38" s="21"/>
      <c r="J38" s="21"/>
      <c r="K38" s="21"/>
      <c r="L38" s="3" t="s">
        <v>113</v>
      </c>
      <c r="M38" s="42">
        <v>0.92708333333333304</v>
      </c>
      <c r="N38" s="5" t="s">
        <v>24</v>
      </c>
      <c r="O38" s="5">
        <v>220</v>
      </c>
      <c r="P38" s="5" t="s">
        <v>32</v>
      </c>
      <c r="Q38" s="5" t="s">
        <v>65</v>
      </c>
      <c r="R38" s="5">
        <v>480</v>
      </c>
      <c r="S38" s="21"/>
    </row>
    <row r="39" spans="1:19" ht="20.25">
      <c r="A39" s="21"/>
      <c r="B39" s="21"/>
      <c r="C39" s="21"/>
      <c r="D39" s="21"/>
      <c r="E39" s="21"/>
      <c r="F39" s="21"/>
      <c r="G39" s="47"/>
      <c r="H39" s="21"/>
      <c r="I39" s="21"/>
      <c r="J39" s="21"/>
      <c r="K39" s="21"/>
      <c r="L39" s="3" t="s">
        <v>114</v>
      </c>
      <c r="M39" s="11">
        <v>0.60069444444444398</v>
      </c>
      <c r="N39" s="5" t="s">
        <v>24</v>
      </c>
      <c r="O39" s="7">
        <v>210</v>
      </c>
      <c r="P39" s="5" t="s">
        <v>48</v>
      </c>
      <c r="Q39" s="3" t="s">
        <v>54</v>
      </c>
      <c r="R39" s="7">
        <v>270</v>
      </c>
      <c r="S39" s="21"/>
    </row>
    <row r="40" spans="1:19" ht="20.25">
      <c r="A40" s="21"/>
      <c r="B40" s="21"/>
      <c r="C40" s="21"/>
      <c r="D40" s="21"/>
      <c r="E40" s="21"/>
      <c r="F40" s="21"/>
      <c r="G40" s="47"/>
      <c r="H40" s="21"/>
      <c r="I40" s="21"/>
      <c r="J40" s="21"/>
      <c r="K40" s="21"/>
      <c r="L40" s="3" t="s">
        <v>115</v>
      </c>
      <c r="M40" s="11">
        <v>0.20833333333333301</v>
      </c>
      <c r="N40" s="5" t="s">
        <v>24</v>
      </c>
      <c r="O40" s="7">
        <v>270</v>
      </c>
      <c r="P40" s="7" t="s">
        <v>84</v>
      </c>
      <c r="Q40" s="3" t="s">
        <v>65</v>
      </c>
      <c r="R40" s="7">
        <v>0</v>
      </c>
      <c r="S40" s="21"/>
    </row>
    <row r="41" spans="1:19" ht="20.25">
      <c r="A41" s="21"/>
      <c r="B41" s="21"/>
      <c r="C41" s="21"/>
      <c r="D41" s="21"/>
      <c r="E41" s="21"/>
      <c r="F41" s="21"/>
      <c r="G41" s="47"/>
      <c r="H41" s="21"/>
      <c r="I41" s="21"/>
      <c r="J41" s="21"/>
      <c r="K41" s="21"/>
      <c r="L41" s="3" t="s">
        <v>115</v>
      </c>
      <c r="M41" s="11">
        <v>0.5625</v>
      </c>
      <c r="N41" s="5" t="s">
        <v>24</v>
      </c>
      <c r="O41" s="7"/>
      <c r="P41" s="52" t="s">
        <v>43</v>
      </c>
      <c r="Q41" s="3" t="s">
        <v>46</v>
      </c>
      <c r="R41" s="7">
        <f>1100+1080</f>
        <v>2180</v>
      </c>
      <c r="S41" s="21"/>
    </row>
    <row r="42" spans="1:19" ht="20.25">
      <c r="A42" s="21"/>
      <c r="B42" s="21"/>
      <c r="C42" s="21"/>
      <c r="D42" s="21"/>
      <c r="E42" s="21"/>
      <c r="F42" s="21"/>
      <c r="G42" s="47"/>
      <c r="H42" s="21"/>
      <c r="I42" s="21"/>
      <c r="J42" s="21"/>
      <c r="K42" s="21"/>
      <c r="L42" s="3" t="s">
        <v>116</v>
      </c>
      <c r="M42" s="11">
        <v>6.25E-2</v>
      </c>
      <c r="N42" s="5" t="s">
        <v>24</v>
      </c>
      <c r="O42" s="7">
        <v>170</v>
      </c>
      <c r="P42" s="7" t="s">
        <v>51</v>
      </c>
      <c r="Q42" s="3" t="s">
        <v>111</v>
      </c>
      <c r="R42" s="3">
        <v>2010</v>
      </c>
      <c r="S42" s="21"/>
    </row>
    <row r="43" spans="1:19" ht="20.25">
      <c r="A43" s="21"/>
      <c r="B43" s="21"/>
      <c r="C43" s="21"/>
      <c r="D43" s="21"/>
      <c r="E43" s="21"/>
      <c r="F43" s="21"/>
      <c r="G43" s="47"/>
      <c r="H43" s="21"/>
      <c r="I43" s="21"/>
      <c r="J43" s="21"/>
      <c r="K43" s="21"/>
      <c r="L43" s="3" t="s">
        <v>117</v>
      </c>
      <c r="M43" s="11">
        <v>0.25347222222222199</v>
      </c>
      <c r="N43" s="5" t="s">
        <v>24</v>
      </c>
      <c r="O43" s="7">
        <v>110</v>
      </c>
      <c r="P43" s="7" t="s">
        <v>55</v>
      </c>
      <c r="Q43" s="3" t="s">
        <v>62</v>
      </c>
      <c r="R43" s="7">
        <v>1900</v>
      </c>
      <c r="S43" s="21"/>
    </row>
    <row r="44" spans="1:19" ht="20.25">
      <c r="A44" s="21"/>
      <c r="B44" s="21"/>
      <c r="C44" s="21"/>
      <c r="D44" s="21"/>
      <c r="E44" s="21"/>
      <c r="F44" s="21"/>
      <c r="G44" s="47"/>
      <c r="H44" s="21"/>
      <c r="I44" s="21"/>
      <c r="J44" s="21"/>
      <c r="K44" s="21"/>
      <c r="L44" s="3" t="s">
        <v>117</v>
      </c>
      <c r="M44" s="11">
        <v>0.37222222222222201</v>
      </c>
      <c r="N44" s="5" t="s">
        <v>24</v>
      </c>
      <c r="O44" s="7">
        <v>120</v>
      </c>
      <c r="P44" s="52" t="s">
        <v>43</v>
      </c>
      <c r="Q44" s="3" t="s">
        <v>26</v>
      </c>
      <c r="R44" s="7">
        <f>880+900</f>
        <v>1780</v>
      </c>
      <c r="S44" s="21"/>
    </row>
    <row r="45" spans="1:19" ht="20.25">
      <c r="A45" s="21"/>
      <c r="B45" s="21"/>
      <c r="C45" s="21"/>
      <c r="D45" s="21"/>
      <c r="E45" s="21"/>
      <c r="F45" s="21"/>
      <c r="G45" s="47"/>
      <c r="H45" s="21"/>
      <c r="I45" s="21"/>
      <c r="J45" s="21"/>
      <c r="K45" s="21"/>
      <c r="L45" s="3" t="s">
        <v>118</v>
      </c>
      <c r="M45" s="28">
        <v>0.38888888888888901</v>
      </c>
      <c r="N45" s="5" t="s">
        <v>24</v>
      </c>
      <c r="O45" s="7">
        <f>R44-R45</f>
        <v>120</v>
      </c>
      <c r="P45" s="52" t="s">
        <v>43</v>
      </c>
      <c r="Q45" s="3" t="s">
        <v>65</v>
      </c>
      <c r="R45" s="7">
        <v>1660</v>
      </c>
      <c r="S45" s="21"/>
    </row>
    <row r="46" spans="1:19" ht="20.25">
      <c r="A46" s="21"/>
      <c r="B46" s="21"/>
      <c r="C46" s="21"/>
      <c r="D46" s="21"/>
      <c r="E46" s="21"/>
      <c r="F46" s="21"/>
      <c r="G46" s="47"/>
      <c r="H46" s="21"/>
      <c r="I46" s="21"/>
      <c r="J46" s="21"/>
      <c r="K46" s="21"/>
      <c r="L46" s="3" t="s">
        <v>118</v>
      </c>
      <c r="M46" s="28">
        <v>0.68125000000000002</v>
      </c>
      <c r="N46" s="5" t="s">
        <v>24</v>
      </c>
      <c r="O46" s="7">
        <f>R45-R46</f>
        <v>250</v>
      </c>
      <c r="P46" s="21" t="s">
        <v>84</v>
      </c>
      <c r="Q46" s="21" t="s">
        <v>119</v>
      </c>
      <c r="R46" s="7">
        <v>1410</v>
      </c>
      <c r="S46" s="21"/>
    </row>
    <row r="47" spans="1:19" ht="20.25">
      <c r="C47" s="21"/>
      <c r="D47" s="21"/>
      <c r="E47" s="21"/>
      <c r="F47" s="21"/>
      <c r="G47" s="47"/>
      <c r="H47" s="21"/>
      <c r="I47" s="21"/>
      <c r="J47" s="21"/>
      <c r="K47" s="21"/>
      <c r="L47" s="3" t="s">
        <v>120</v>
      </c>
      <c r="M47" s="11">
        <v>0.45833333333333298</v>
      </c>
      <c r="N47" s="5" t="s">
        <v>24</v>
      </c>
      <c r="O47" s="7">
        <f>R46-R47</f>
        <v>150</v>
      </c>
      <c r="P47" s="52" t="s">
        <v>43</v>
      </c>
      <c r="Q47" s="3" t="s">
        <v>65</v>
      </c>
      <c r="R47" s="7">
        <v>1260</v>
      </c>
      <c r="S47" s="21"/>
    </row>
    <row r="48" spans="1:19" ht="20.25">
      <c r="C48" s="21"/>
      <c r="D48" s="21"/>
      <c r="E48" s="21"/>
      <c r="F48" s="21"/>
      <c r="G48" s="47"/>
      <c r="H48" s="21"/>
      <c r="I48" s="21"/>
      <c r="J48" s="21"/>
      <c r="K48" s="21"/>
      <c r="L48" s="3" t="s">
        <v>121</v>
      </c>
      <c r="M48" s="28">
        <v>0.23263888888888901</v>
      </c>
      <c r="N48" s="5" t="s">
        <v>24</v>
      </c>
      <c r="O48" s="7">
        <v>10</v>
      </c>
      <c r="P48" s="7" t="s">
        <v>48</v>
      </c>
      <c r="Q48" s="3" t="s">
        <v>44</v>
      </c>
      <c r="R48" s="7">
        <v>1250</v>
      </c>
      <c r="S48" s="21"/>
    </row>
    <row r="49" spans="3:19" ht="20.25">
      <c r="C49" s="21"/>
      <c r="D49" s="21"/>
      <c r="E49" s="21"/>
      <c r="F49" s="21"/>
      <c r="G49" s="47"/>
      <c r="H49" s="21"/>
      <c r="I49" s="21"/>
      <c r="J49" s="21"/>
      <c r="K49" s="21"/>
      <c r="L49" s="3" t="s">
        <v>121</v>
      </c>
      <c r="M49" s="28">
        <v>0.51388888888888895</v>
      </c>
      <c r="N49" s="5" t="s">
        <v>24</v>
      </c>
      <c r="O49" s="7">
        <f>R48-R49</f>
        <v>230</v>
      </c>
      <c r="P49" s="52" t="s">
        <v>43</v>
      </c>
      <c r="Q49" s="3" t="s">
        <v>122</v>
      </c>
      <c r="R49" s="7">
        <v>1020</v>
      </c>
      <c r="S49" s="21"/>
    </row>
    <row r="50" spans="3:19" ht="20.25">
      <c r="C50" s="21"/>
      <c r="D50" s="21"/>
      <c r="E50" s="21"/>
      <c r="F50" s="21"/>
      <c r="G50" s="47"/>
      <c r="H50" s="21"/>
      <c r="I50" s="21"/>
      <c r="J50" s="21"/>
      <c r="K50" s="21"/>
      <c r="L50" s="3" t="s">
        <v>121</v>
      </c>
      <c r="M50" s="11">
        <v>0.87708333333333299</v>
      </c>
      <c r="N50" s="5" t="s">
        <v>24</v>
      </c>
      <c r="O50" s="7">
        <f>1020-890</f>
        <v>130</v>
      </c>
      <c r="P50" s="7" t="s">
        <v>51</v>
      </c>
      <c r="Q50" s="3" t="s">
        <v>123</v>
      </c>
      <c r="R50" s="7">
        <v>890</v>
      </c>
      <c r="S50" s="21"/>
    </row>
    <row r="51" spans="3:19" ht="20.25">
      <c r="C51" s="21"/>
      <c r="D51" s="21"/>
      <c r="E51" s="21"/>
      <c r="F51" s="21"/>
      <c r="G51" s="47"/>
      <c r="H51" s="21"/>
      <c r="I51" s="21"/>
      <c r="J51" s="21"/>
      <c r="K51" s="21"/>
      <c r="L51" s="3" t="s">
        <v>124</v>
      </c>
      <c r="M51" s="28">
        <v>6.8055555555555494E-2</v>
      </c>
      <c r="N51" s="5" t="s">
        <v>24</v>
      </c>
      <c r="O51" s="7">
        <f>890-760</f>
        <v>130</v>
      </c>
      <c r="P51" s="21" t="s">
        <v>48</v>
      </c>
      <c r="Q51" s="7" t="s">
        <v>26</v>
      </c>
      <c r="R51" s="7">
        <v>760</v>
      </c>
      <c r="S51" s="21"/>
    </row>
    <row r="52" spans="3:19" ht="20.25">
      <c r="C52" s="21"/>
      <c r="D52" s="21"/>
      <c r="E52" s="21"/>
      <c r="F52" s="21"/>
      <c r="G52" s="47"/>
      <c r="H52" s="21"/>
      <c r="I52" s="21"/>
      <c r="J52" s="21"/>
      <c r="K52" s="21"/>
      <c r="L52" s="3" t="s">
        <v>124</v>
      </c>
      <c r="M52" s="28">
        <v>0.55694444444444402</v>
      </c>
      <c r="N52" s="5" t="s">
        <v>24</v>
      </c>
      <c r="O52" s="7">
        <f>760-640</f>
        <v>120</v>
      </c>
      <c r="P52" s="21" t="s">
        <v>52</v>
      </c>
      <c r="Q52" s="7" t="s">
        <v>65</v>
      </c>
      <c r="R52" s="7">
        <v>640</v>
      </c>
      <c r="S52" s="21"/>
    </row>
    <row r="53" spans="3:19" ht="20.25">
      <c r="C53" s="21"/>
      <c r="D53" s="21"/>
      <c r="E53" s="21"/>
      <c r="F53" s="21"/>
      <c r="G53" s="47"/>
      <c r="H53" s="21"/>
      <c r="I53" s="21"/>
      <c r="J53" s="21"/>
      <c r="K53" s="21"/>
      <c r="L53" s="3" t="s">
        <v>125</v>
      </c>
      <c r="M53" s="11">
        <v>0.30555555555555602</v>
      </c>
      <c r="N53" s="5" t="s">
        <v>24</v>
      </c>
      <c r="O53" s="7">
        <v>210</v>
      </c>
      <c r="P53" s="7" t="s">
        <v>84</v>
      </c>
      <c r="Q53" s="7" t="s">
        <v>44</v>
      </c>
      <c r="R53" s="7">
        <v>430</v>
      </c>
      <c r="S53" s="21"/>
    </row>
    <row r="54" spans="3:19" ht="20.25">
      <c r="C54" s="21"/>
      <c r="D54" s="21"/>
      <c r="E54" s="21"/>
      <c r="F54" s="21"/>
      <c r="G54" s="47"/>
      <c r="H54" s="21"/>
      <c r="I54" s="21"/>
      <c r="J54" s="21"/>
      <c r="K54" s="21"/>
      <c r="L54" s="3" t="s">
        <v>125</v>
      </c>
      <c r="M54" s="28">
        <v>0.35416666666666702</v>
      </c>
      <c r="N54" s="5" t="s">
        <v>24</v>
      </c>
      <c r="O54" s="7">
        <v>130</v>
      </c>
      <c r="P54" s="52" t="s">
        <v>43</v>
      </c>
      <c r="Q54" s="7" t="s">
        <v>26</v>
      </c>
      <c r="R54" s="7">
        <v>300</v>
      </c>
      <c r="S54" s="21"/>
    </row>
    <row r="55" spans="3:19" ht="20.25">
      <c r="C55" s="21"/>
      <c r="D55" s="21"/>
      <c r="E55" s="21"/>
      <c r="F55" s="21"/>
      <c r="G55" s="47"/>
      <c r="H55" s="21"/>
      <c r="I55" s="21"/>
      <c r="J55" s="21"/>
      <c r="K55" s="21"/>
      <c r="L55" s="3" t="s">
        <v>125</v>
      </c>
      <c r="M55" s="28">
        <v>0.50694444444444398</v>
      </c>
      <c r="N55" s="5" t="s">
        <v>24</v>
      </c>
      <c r="O55" s="7"/>
      <c r="P55" s="52" t="s">
        <v>43</v>
      </c>
      <c r="Q55" s="7" t="s">
        <v>46</v>
      </c>
      <c r="R55" s="7">
        <f>1230+1230</f>
        <v>2460</v>
      </c>
      <c r="S55" s="21"/>
    </row>
    <row r="56" spans="3:19" ht="20.25">
      <c r="C56" s="21"/>
      <c r="D56" s="21"/>
      <c r="E56" s="21"/>
      <c r="F56" s="21"/>
      <c r="G56" s="47"/>
      <c r="H56" s="21"/>
      <c r="I56" s="21"/>
      <c r="J56" s="21"/>
      <c r="K56" s="21"/>
      <c r="L56" s="3" t="s">
        <v>125</v>
      </c>
      <c r="M56" s="28">
        <v>0.90972222222222199</v>
      </c>
      <c r="N56" s="5" t="s">
        <v>24</v>
      </c>
      <c r="O56" s="7">
        <f>2460-2330</f>
        <v>130</v>
      </c>
      <c r="P56" s="21" t="s">
        <v>52</v>
      </c>
      <c r="Q56" s="7" t="s">
        <v>42</v>
      </c>
      <c r="R56" s="7">
        <v>2330</v>
      </c>
      <c r="S56" s="21"/>
    </row>
    <row r="57" spans="3:19" ht="20.25">
      <c r="C57" s="21"/>
      <c r="D57" s="21"/>
      <c r="E57" s="21"/>
      <c r="F57" s="21"/>
      <c r="G57" s="47"/>
      <c r="H57" s="21"/>
      <c r="I57" s="21"/>
      <c r="J57" s="21"/>
      <c r="K57" s="21"/>
      <c r="L57" s="3" t="s">
        <v>126</v>
      </c>
      <c r="M57" s="28">
        <v>0.203472222222222</v>
      </c>
      <c r="N57" s="5" t="s">
        <v>24</v>
      </c>
      <c r="O57" s="7">
        <f>R56-R57</f>
        <v>120</v>
      </c>
      <c r="P57" s="21" t="s">
        <v>84</v>
      </c>
      <c r="Q57" s="7" t="s">
        <v>65</v>
      </c>
      <c r="R57" s="7">
        <f>1090+1120</f>
        <v>2210</v>
      </c>
      <c r="S57" s="21"/>
    </row>
    <row r="58" spans="3:19" ht="20.25">
      <c r="C58" s="21"/>
      <c r="D58" s="21"/>
      <c r="E58" s="21"/>
      <c r="F58" s="21"/>
      <c r="G58" s="47"/>
      <c r="H58" s="21"/>
      <c r="I58" s="21"/>
      <c r="J58" s="21"/>
      <c r="K58" s="21"/>
      <c r="L58" s="3" t="s">
        <v>126</v>
      </c>
      <c r="M58" s="28">
        <v>0.70833333333333304</v>
      </c>
      <c r="N58" s="5" t="s">
        <v>24</v>
      </c>
      <c r="O58" s="7">
        <f>2210-1900</f>
        <v>310</v>
      </c>
      <c r="P58" s="21" t="s">
        <v>52</v>
      </c>
      <c r="Q58" s="7" t="s">
        <v>127</v>
      </c>
      <c r="R58" s="7">
        <f>930+970</f>
        <v>1900</v>
      </c>
      <c r="S58" s="21"/>
    </row>
    <row r="59" spans="3:19" ht="20.25">
      <c r="C59" s="21"/>
      <c r="D59" s="21"/>
      <c r="E59" s="21"/>
      <c r="F59" s="21"/>
      <c r="G59" s="47"/>
      <c r="H59" s="21"/>
      <c r="I59" s="21"/>
      <c r="J59" s="21"/>
      <c r="K59" s="21"/>
      <c r="L59" s="3" t="s">
        <v>128</v>
      </c>
      <c r="M59" s="11">
        <v>0.48194444444444401</v>
      </c>
      <c r="N59" s="5" t="s">
        <v>24</v>
      </c>
      <c r="O59" s="7">
        <v>100</v>
      </c>
      <c r="P59" s="7" t="s">
        <v>129</v>
      </c>
      <c r="Q59" s="7" t="s">
        <v>42</v>
      </c>
      <c r="R59" s="7">
        <v>1800</v>
      </c>
      <c r="S59" s="21"/>
    </row>
    <row r="60" spans="3:19" ht="20.25">
      <c r="C60" s="21"/>
      <c r="D60" s="21"/>
      <c r="E60" s="21"/>
      <c r="F60" s="21"/>
      <c r="G60" s="47"/>
      <c r="H60" s="21"/>
      <c r="I60" s="21"/>
      <c r="J60" s="21"/>
      <c r="K60" s="21"/>
      <c r="L60" s="7" t="s">
        <v>128</v>
      </c>
      <c r="M60" s="11">
        <v>0.75</v>
      </c>
      <c r="N60" s="5" t="s">
        <v>24</v>
      </c>
      <c r="O60" s="7">
        <v>220</v>
      </c>
      <c r="P60" s="7" t="s">
        <v>25</v>
      </c>
      <c r="Q60" s="7" t="s">
        <v>65</v>
      </c>
      <c r="R60" s="7">
        <v>1580</v>
      </c>
      <c r="S60" s="21"/>
    </row>
    <row r="61" spans="3:19" ht="20.25">
      <c r="C61" s="21"/>
      <c r="D61" s="21"/>
      <c r="E61" s="21"/>
      <c r="F61" s="21"/>
      <c r="G61" s="47"/>
      <c r="H61" s="21"/>
      <c r="I61" s="21"/>
      <c r="J61" s="21"/>
      <c r="K61" s="21"/>
      <c r="L61" s="7" t="s">
        <v>130</v>
      </c>
      <c r="M61" s="11">
        <v>0.87291666666666701</v>
      </c>
      <c r="N61" s="5" t="s">
        <v>24</v>
      </c>
      <c r="O61" s="7">
        <v>100</v>
      </c>
      <c r="P61" s="7" t="s">
        <v>76</v>
      </c>
      <c r="Q61" s="7" t="s">
        <v>26</v>
      </c>
      <c r="R61" s="7">
        <v>1480</v>
      </c>
      <c r="S61" s="21"/>
    </row>
    <row r="62" spans="3:19" ht="20.25">
      <c r="C62" s="21"/>
      <c r="D62" s="21"/>
      <c r="E62" s="21"/>
      <c r="F62" s="21"/>
      <c r="G62" s="47"/>
      <c r="H62" s="21"/>
      <c r="I62" s="21"/>
      <c r="J62" s="21"/>
      <c r="K62" s="21"/>
      <c r="L62" s="7" t="s">
        <v>131</v>
      </c>
      <c r="M62" s="11">
        <v>0.35416666666666702</v>
      </c>
      <c r="N62" s="5" t="s">
        <v>24</v>
      </c>
      <c r="O62" s="7">
        <f>R61-R62</f>
        <v>190</v>
      </c>
      <c r="P62" s="52" t="s">
        <v>43</v>
      </c>
      <c r="Q62" s="7" t="s">
        <v>65</v>
      </c>
      <c r="R62" s="7">
        <f>640+650</f>
        <v>1290</v>
      </c>
      <c r="S62" s="21"/>
    </row>
    <row r="63" spans="3:19" ht="20.25">
      <c r="C63" s="21"/>
      <c r="D63" s="21"/>
      <c r="E63" s="21"/>
      <c r="F63" s="21"/>
      <c r="G63" s="47"/>
      <c r="H63" s="21"/>
      <c r="I63" s="21"/>
      <c r="J63" s="21"/>
      <c r="K63" s="21"/>
      <c r="L63" s="7" t="s">
        <v>131</v>
      </c>
      <c r="M63" s="11">
        <v>0.68194444444444402</v>
      </c>
      <c r="N63" s="5" t="s">
        <v>24</v>
      </c>
      <c r="O63" s="7">
        <f t="shared" ref="O63:O64" si="0">R62-R63</f>
        <v>160</v>
      </c>
      <c r="P63" s="7" t="s">
        <v>84</v>
      </c>
      <c r="Q63" s="7" t="s">
        <v>33</v>
      </c>
      <c r="R63" s="7">
        <f>530+600</f>
        <v>1130</v>
      </c>
      <c r="S63" s="21"/>
    </row>
    <row r="64" spans="3:19" ht="20.25">
      <c r="C64" s="21"/>
      <c r="D64" s="21"/>
      <c r="E64" s="21"/>
      <c r="F64" s="21"/>
      <c r="G64" s="47"/>
      <c r="H64" s="21"/>
      <c r="I64" s="21"/>
      <c r="J64" s="21"/>
      <c r="K64" s="21"/>
      <c r="L64" s="7" t="s">
        <v>132</v>
      </c>
      <c r="M64" s="11">
        <v>0.39583333333333298</v>
      </c>
      <c r="N64" s="5" t="s">
        <v>24</v>
      </c>
      <c r="O64" s="7">
        <f t="shared" si="0"/>
        <v>110</v>
      </c>
      <c r="P64" s="52" t="s">
        <v>43</v>
      </c>
      <c r="Q64" s="7" t="s">
        <v>57</v>
      </c>
      <c r="R64" s="7">
        <v>1020</v>
      </c>
      <c r="S64" s="21"/>
    </row>
    <row r="65" spans="3:19" ht="20.25">
      <c r="C65" s="21"/>
      <c r="D65" s="21"/>
      <c r="E65" s="21"/>
      <c r="F65" s="21"/>
      <c r="G65" s="47"/>
      <c r="H65" s="21"/>
      <c r="I65" s="21"/>
      <c r="J65" s="21"/>
      <c r="K65" s="21"/>
      <c r="L65" s="7"/>
      <c r="M65" s="11"/>
      <c r="N65" s="5"/>
      <c r="O65" s="7"/>
      <c r="P65" s="7"/>
      <c r="Q65" s="7"/>
      <c r="R65" s="7"/>
      <c r="S65" s="21"/>
    </row>
    <row r="66" spans="3:19" ht="20.25">
      <c r="C66" s="21"/>
      <c r="D66" s="21"/>
      <c r="E66" s="21"/>
      <c r="F66" s="21"/>
      <c r="G66" s="47"/>
      <c r="H66" s="21"/>
      <c r="I66" s="21"/>
      <c r="J66" s="21"/>
      <c r="K66" s="21"/>
      <c r="L66" s="7"/>
      <c r="M66" s="7"/>
      <c r="N66" s="5" t="s">
        <v>24</v>
      </c>
      <c r="O66" s="7"/>
      <c r="P66" s="7"/>
      <c r="Q66" s="7"/>
      <c r="R66" s="7"/>
      <c r="S66" s="21"/>
    </row>
    <row r="67" spans="3:19" ht="20.25">
      <c r="C67" s="21"/>
      <c r="D67" s="21"/>
      <c r="E67" s="21"/>
      <c r="F67" s="21"/>
      <c r="G67" s="47"/>
      <c r="H67" s="21"/>
      <c r="I67" s="21"/>
      <c r="J67" s="21"/>
      <c r="K67" s="21"/>
      <c r="L67" s="7"/>
      <c r="M67" s="7"/>
      <c r="N67" s="5" t="s">
        <v>24</v>
      </c>
      <c r="O67" s="7"/>
      <c r="P67" s="7"/>
      <c r="Q67" s="7"/>
      <c r="R67" s="7"/>
      <c r="S67" s="21"/>
    </row>
    <row r="68" spans="3:19" ht="20.25">
      <c r="C68" s="21"/>
      <c r="D68" s="21"/>
      <c r="E68" s="21"/>
      <c r="F68" s="21"/>
      <c r="G68" s="47"/>
      <c r="H68" s="21"/>
      <c r="I68" s="21"/>
      <c r="J68" s="21"/>
      <c r="K68" s="21"/>
      <c r="L68" s="7"/>
      <c r="M68" s="7"/>
      <c r="N68" s="5" t="s">
        <v>24</v>
      </c>
      <c r="O68" s="7"/>
      <c r="P68" s="7"/>
      <c r="Q68" s="7"/>
      <c r="R68" s="7"/>
      <c r="S68" s="21"/>
    </row>
    <row r="69" spans="3:19" ht="20.25">
      <c r="C69" s="21"/>
      <c r="D69" s="21"/>
      <c r="E69" s="21"/>
      <c r="F69" s="21"/>
      <c r="G69" s="47"/>
      <c r="H69" s="21"/>
      <c r="I69" s="21"/>
      <c r="J69" s="21"/>
      <c r="K69" s="21"/>
      <c r="L69" s="21"/>
      <c r="M69" s="21"/>
      <c r="N69" s="5" t="s">
        <v>24</v>
      </c>
      <c r="O69" s="21"/>
      <c r="P69" s="21"/>
      <c r="Q69" s="21"/>
      <c r="R69" s="21"/>
      <c r="S69" s="21"/>
    </row>
    <row r="70" spans="3:19" ht="20.25">
      <c r="C70" s="21"/>
      <c r="D70" s="21"/>
      <c r="E70" s="21"/>
      <c r="F70" s="21"/>
      <c r="G70" s="47"/>
      <c r="H70" s="21"/>
      <c r="I70" s="21"/>
      <c r="J70" s="21"/>
      <c r="K70" s="21"/>
      <c r="L70" s="21"/>
      <c r="M70" s="21"/>
      <c r="N70" s="5" t="s">
        <v>24</v>
      </c>
      <c r="O70" s="21"/>
      <c r="P70" s="21"/>
      <c r="Q70" s="21"/>
      <c r="R70" s="21"/>
      <c r="S70" s="21"/>
    </row>
    <row r="71" spans="3:19" ht="20.25">
      <c r="C71" s="21"/>
      <c r="D71" s="21"/>
      <c r="E71" s="21"/>
      <c r="F71" s="21"/>
      <c r="G71" s="47"/>
      <c r="H71" s="21"/>
      <c r="I71" s="21"/>
      <c r="J71" s="21"/>
      <c r="K71" s="21"/>
      <c r="L71" s="7"/>
      <c r="M71" s="7"/>
      <c r="N71" s="5" t="s">
        <v>24</v>
      </c>
      <c r="O71" s="7"/>
      <c r="P71" s="7"/>
      <c r="Q71" s="7"/>
      <c r="R71" s="7"/>
      <c r="S71" s="21"/>
    </row>
    <row r="72" spans="3:19" ht="20.25">
      <c r="C72" s="21"/>
      <c r="D72" s="21"/>
      <c r="E72" s="21"/>
      <c r="F72" s="21"/>
      <c r="G72" s="47"/>
      <c r="H72" s="21"/>
      <c r="I72" s="21"/>
      <c r="J72" s="21"/>
      <c r="K72" s="21"/>
      <c r="L72" s="21"/>
      <c r="M72" s="21"/>
      <c r="N72" s="5" t="s">
        <v>24</v>
      </c>
      <c r="O72" s="21"/>
      <c r="P72" s="21"/>
      <c r="Q72" s="21"/>
      <c r="R72" s="21"/>
      <c r="S72" s="21"/>
    </row>
    <row r="73" spans="3:19" ht="20.25">
      <c r="C73" s="21"/>
      <c r="D73" s="21"/>
      <c r="E73" s="21"/>
      <c r="F73" s="21"/>
      <c r="G73" s="47"/>
      <c r="H73" s="21"/>
      <c r="I73" s="21"/>
      <c r="J73" s="21"/>
      <c r="K73" s="21"/>
      <c r="L73" s="21"/>
      <c r="M73" s="21"/>
      <c r="N73" s="5" t="s">
        <v>24</v>
      </c>
      <c r="O73" s="21"/>
      <c r="P73" s="21"/>
      <c r="Q73" s="21"/>
      <c r="R73" s="21"/>
      <c r="S73" s="21"/>
    </row>
    <row r="74" spans="3:19" ht="20.25">
      <c r="C74" s="21"/>
      <c r="D74" s="21"/>
      <c r="E74" s="21"/>
      <c r="F74" s="21"/>
      <c r="G74" s="47"/>
      <c r="H74" s="21"/>
      <c r="I74" s="21"/>
      <c r="J74" s="21"/>
      <c r="K74" s="21"/>
      <c r="L74" s="7"/>
      <c r="M74" s="7"/>
      <c r="N74" s="5" t="s">
        <v>24</v>
      </c>
      <c r="O74" s="7"/>
      <c r="P74" s="7"/>
      <c r="Q74" s="7"/>
      <c r="R74" s="7"/>
      <c r="S74" s="21"/>
    </row>
    <row r="75" spans="3:19" ht="20.25">
      <c r="C75" s="21"/>
      <c r="D75" s="21"/>
      <c r="E75" s="21"/>
      <c r="F75" s="21"/>
      <c r="G75" s="47"/>
      <c r="H75" s="21"/>
      <c r="I75" s="21"/>
      <c r="J75" s="21"/>
      <c r="K75" s="21"/>
      <c r="L75" s="21"/>
      <c r="M75" s="21"/>
      <c r="N75" s="5" t="s">
        <v>24</v>
      </c>
      <c r="O75" s="21"/>
      <c r="P75" s="21"/>
      <c r="Q75" s="21"/>
      <c r="R75" s="21"/>
      <c r="S75" s="21"/>
    </row>
    <row r="76" spans="3:19" ht="20.25">
      <c r="C76" s="21"/>
      <c r="D76" s="21"/>
      <c r="E76" s="21"/>
      <c r="F76" s="21"/>
      <c r="G76" s="47"/>
      <c r="H76" s="21"/>
      <c r="I76" s="21"/>
      <c r="J76" s="21"/>
      <c r="K76" s="21"/>
      <c r="L76" s="21"/>
      <c r="M76" s="21"/>
      <c r="N76" s="5" t="s">
        <v>24</v>
      </c>
      <c r="O76" s="21"/>
      <c r="P76" s="21"/>
      <c r="Q76" s="21"/>
      <c r="R76" s="21"/>
      <c r="S76" s="21"/>
    </row>
    <row r="77" spans="3:19" ht="20.25">
      <c r="C77" s="21"/>
      <c r="D77" s="21"/>
      <c r="E77" s="21"/>
      <c r="F77" s="21"/>
      <c r="G77" s="47"/>
      <c r="H77" s="21"/>
      <c r="I77" s="21"/>
      <c r="J77" s="21"/>
      <c r="K77" s="21"/>
      <c r="L77" s="7"/>
      <c r="M77" s="7"/>
      <c r="N77" s="5" t="s">
        <v>24</v>
      </c>
      <c r="O77" s="7"/>
      <c r="P77" s="7"/>
      <c r="Q77" s="7"/>
      <c r="R77" s="7"/>
      <c r="S77" s="21"/>
    </row>
    <row r="78" spans="3:19" ht="20.25">
      <c r="C78" s="21"/>
      <c r="D78" s="21"/>
      <c r="E78" s="21"/>
      <c r="F78" s="21"/>
      <c r="G78" s="47"/>
      <c r="H78" s="21"/>
      <c r="I78" s="21"/>
      <c r="J78" s="21"/>
      <c r="K78" s="21"/>
      <c r="L78" s="21"/>
      <c r="M78" s="21"/>
      <c r="N78" s="5" t="s">
        <v>24</v>
      </c>
      <c r="O78" s="21"/>
      <c r="P78" s="21"/>
      <c r="Q78" s="21"/>
      <c r="R78" s="21"/>
      <c r="S78" s="21"/>
    </row>
    <row r="79" spans="3:19" ht="20.25">
      <c r="C79" s="21"/>
      <c r="D79" s="21"/>
      <c r="E79" s="21"/>
      <c r="F79" s="21"/>
      <c r="G79" s="47"/>
      <c r="H79" s="21"/>
      <c r="I79" s="21"/>
      <c r="J79" s="21"/>
      <c r="K79" s="21"/>
      <c r="L79" s="21"/>
      <c r="M79" s="21"/>
      <c r="N79" s="5" t="s">
        <v>24</v>
      </c>
      <c r="O79" s="21"/>
      <c r="P79" s="21"/>
      <c r="Q79" s="21"/>
      <c r="R79" s="21"/>
      <c r="S79" s="21"/>
    </row>
    <row r="80" spans="3:19" ht="20.25">
      <c r="C80" s="21"/>
      <c r="D80" s="21"/>
      <c r="E80" s="21"/>
      <c r="F80" s="21"/>
      <c r="G80" s="47"/>
      <c r="H80" s="21"/>
      <c r="I80" s="21"/>
      <c r="J80" s="21"/>
      <c r="K80" s="21"/>
      <c r="L80" s="7"/>
      <c r="M80" s="7"/>
      <c r="N80" s="5" t="s">
        <v>24</v>
      </c>
      <c r="O80" s="7"/>
      <c r="P80" s="7"/>
      <c r="Q80" s="7"/>
      <c r="R80" s="7"/>
      <c r="S80" s="21"/>
    </row>
    <row r="81" spans="3:19" ht="20.25">
      <c r="C81" s="21"/>
      <c r="D81" s="21"/>
      <c r="E81" s="21"/>
      <c r="F81" s="21"/>
      <c r="G81" s="47"/>
      <c r="H81" s="21"/>
      <c r="I81" s="21"/>
      <c r="J81" s="21"/>
      <c r="K81" s="21"/>
      <c r="L81" s="21"/>
      <c r="M81" s="21"/>
      <c r="N81" s="5" t="s">
        <v>24</v>
      </c>
      <c r="O81" s="21"/>
      <c r="P81" s="21"/>
      <c r="Q81" s="21"/>
      <c r="R81" s="21"/>
      <c r="S81" s="21"/>
    </row>
    <row r="82" spans="3:19" ht="20.25">
      <c r="C82" s="21"/>
      <c r="D82" s="21"/>
      <c r="E82" s="21"/>
      <c r="F82" s="21"/>
      <c r="G82" s="47"/>
      <c r="H82" s="21"/>
      <c r="I82" s="21"/>
      <c r="J82" s="21"/>
      <c r="K82" s="21"/>
      <c r="L82" s="21"/>
      <c r="M82" s="21"/>
      <c r="N82" s="5" t="s">
        <v>24</v>
      </c>
      <c r="O82" s="21"/>
      <c r="P82" s="21"/>
      <c r="Q82" s="21"/>
      <c r="R82" s="21"/>
      <c r="S82" s="21"/>
    </row>
    <row r="83" spans="3:19" ht="20.25">
      <c r="C83" s="21"/>
      <c r="D83" s="21"/>
      <c r="E83" s="21"/>
      <c r="F83" s="21"/>
      <c r="G83" s="47"/>
      <c r="H83" s="21"/>
      <c r="I83" s="21"/>
      <c r="J83" s="21"/>
      <c r="K83" s="21"/>
      <c r="L83" s="7"/>
      <c r="M83" s="7"/>
      <c r="N83" s="5" t="s">
        <v>24</v>
      </c>
      <c r="O83" s="7"/>
      <c r="P83" s="7"/>
      <c r="Q83" s="7"/>
      <c r="R83" s="7"/>
      <c r="S83" s="21"/>
    </row>
    <row r="84" spans="3:19" ht="20.25">
      <c r="C84" s="21"/>
      <c r="D84" s="21"/>
      <c r="E84" s="21"/>
      <c r="F84" s="21"/>
      <c r="G84" s="47"/>
      <c r="H84" s="21"/>
      <c r="I84" s="21"/>
      <c r="J84" s="21"/>
      <c r="K84" s="21"/>
      <c r="L84" s="21"/>
      <c r="M84" s="21"/>
      <c r="N84" s="5" t="s">
        <v>24</v>
      </c>
      <c r="O84" s="21"/>
      <c r="P84" s="21"/>
      <c r="Q84" s="21"/>
      <c r="R84" s="21"/>
      <c r="S84" s="21"/>
    </row>
    <row r="85" spans="3:19" ht="20.25">
      <c r="C85" s="21"/>
      <c r="D85" s="21"/>
      <c r="E85" s="21"/>
      <c r="F85" s="21"/>
      <c r="G85" s="47"/>
      <c r="H85" s="21"/>
      <c r="I85" s="21"/>
      <c r="J85" s="21"/>
      <c r="K85" s="21"/>
      <c r="L85" s="21"/>
      <c r="M85" s="21"/>
      <c r="N85" s="5" t="s">
        <v>24</v>
      </c>
      <c r="O85" s="21"/>
      <c r="P85" s="21"/>
      <c r="Q85" s="21"/>
      <c r="R85" s="21"/>
      <c r="S85" s="21"/>
    </row>
    <row r="86" spans="3:19" ht="20.25">
      <c r="C86" s="21"/>
      <c r="D86" s="21"/>
      <c r="E86" s="21"/>
      <c r="F86" s="21"/>
      <c r="G86" s="47"/>
      <c r="H86" s="21"/>
      <c r="I86" s="21"/>
      <c r="J86" s="21"/>
      <c r="K86" s="21"/>
      <c r="L86" s="7"/>
      <c r="M86" s="7"/>
      <c r="N86" s="5" t="s">
        <v>24</v>
      </c>
      <c r="O86" s="7"/>
      <c r="P86" s="7"/>
      <c r="Q86" s="7"/>
      <c r="R86" s="7"/>
      <c r="S86" s="21"/>
    </row>
    <row r="87" spans="3:19" ht="20.25">
      <c r="C87" s="21"/>
      <c r="D87" s="21"/>
      <c r="E87" s="21"/>
      <c r="F87" s="21"/>
      <c r="G87" s="47"/>
      <c r="H87" s="21"/>
      <c r="I87" s="21"/>
      <c r="J87" s="21"/>
      <c r="K87" s="21"/>
      <c r="L87" s="21"/>
      <c r="M87" s="21"/>
      <c r="N87" s="5" t="s">
        <v>24</v>
      </c>
      <c r="O87" s="21"/>
      <c r="P87" s="21"/>
      <c r="Q87" s="21"/>
      <c r="R87" s="21"/>
      <c r="S87" s="21"/>
    </row>
    <row r="88" spans="3:19" ht="20.25">
      <c r="C88" s="21"/>
      <c r="D88" s="21"/>
      <c r="E88" s="21"/>
      <c r="F88" s="21"/>
      <c r="G88" s="47"/>
      <c r="H88" s="21"/>
      <c r="I88" s="21"/>
      <c r="J88" s="21"/>
      <c r="K88" s="21"/>
      <c r="L88" s="21"/>
      <c r="M88" s="21"/>
      <c r="N88" s="5" t="s">
        <v>24</v>
      </c>
      <c r="O88" s="21"/>
      <c r="P88" s="21"/>
      <c r="Q88" s="21"/>
      <c r="R88" s="21"/>
      <c r="S88" s="21"/>
    </row>
    <row r="89" spans="3:19" ht="20.25">
      <c r="C89" s="21"/>
      <c r="D89" s="21"/>
      <c r="E89" s="21"/>
      <c r="F89" s="21"/>
      <c r="G89" s="47"/>
      <c r="H89" s="21"/>
      <c r="I89" s="21"/>
      <c r="J89" s="21"/>
      <c r="K89" s="21"/>
      <c r="L89" s="7"/>
      <c r="M89" s="7"/>
      <c r="N89" s="5" t="s">
        <v>24</v>
      </c>
      <c r="O89" s="7"/>
      <c r="P89" s="7"/>
      <c r="Q89" s="7"/>
      <c r="R89" s="7"/>
      <c r="S89" s="21"/>
    </row>
    <row r="90" spans="3:19" ht="20.25">
      <c r="C90" s="21"/>
      <c r="D90" s="21"/>
      <c r="E90" s="21"/>
      <c r="F90" s="21"/>
      <c r="G90" s="47"/>
      <c r="H90" s="21"/>
      <c r="I90" s="21"/>
      <c r="J90" s="21"/>
      <c r="K90" s="21"/>
      <c r="L90" s="21"/>
      <c r="M90" s="21"/>
      <c r="N90" s="5" t="s">
        <v>24</v>
      </c>
      <c r="O90" s="21"/>
      <c r="P90" s="21"/>
      <c r="Q90" s="21"/>
      <c r="R90" s="21"/>
      <c r="S90" s="21"/>
    </row>
    <row r="91" spans="3:19" ht="20.25">
      <c r="C91" s="21"/>
      <c r="D91" s="21"/>
      <c r="E91" s="21"/>
      <c r="F91" s="21"/>
      <c r="G91" s="47"/>
      <c r="H91" s="21"/>
      <c r="I91" s="21"/>
      <c r="J91" s="21"/>
      <c r="K91" s="21"/>
      <c r="L91" s="21"/>
      <c r="M91" s="21"/>
      <c r="N91" s="5" t="s">
        <v>24</v>
      </c>
      <c r="O91" s="21"/>
      <c r="P91" s="21"/>
      <c r="Q91" s="21"/>
      <c r="R91" s="21"/>
      <c r="S91" s="21"/>
    </row>
    <row r="92" spans="3:19" ht="20.25">
      <c r="C92" s="21"/>
      <c r="D92" s="21"/>
      <c r="E92" s="21"/>
      <c r="F92" s="21"/>
      <c r="G92" s="47"/>
      <c r="H92" s="21"/>
      <c r="I92" s="21"/>
      <c r="J92" s="21"/>
      <c r="K92" s="21"/>
      <c r="L92" s="7"/>
      <c r="M92" s="7"/>
      <c r="N92" s="5" t="s">
        <v>24</v>
      </c>
      <c r="O92" s="7"/>
      <c r="P92" s="7"/>
      <c r="Q92" s="7"/>
      <c r="R92" s="7"/>
      <c r="S92" s="21"/>
    </row>
    <row r="93" spans="3:19" ht="20.25">
      <c r="C93" s="21"/>
      <c r="D93" s="21"/>
      <c r="E93" s="21"/>
      <c r="F93" s="21"/>
      <c r="G93" s="47"/>
      <c r="H93" s="21"/>
      <c r="I93" s="21"/>
      <c r="J93" s="21"/>
      <c r="K93" s="21"/>
      <c r="L93" s="21"/>
      <c r="M93" s="21"/>
      <c r="N93" s="5" t="s">
        <v>24</v>
      </c>
      <c r="O93" s="21"/>
      <c r="P93" s="21"/>
      <c r="Q93" s="21"/>
      <c r="R93" s="21"/>
      <c r="S93" s="21"/>
    </row>
    <row r="94" spans="3:19" ht="20.25">
      <c r="C94" s="21"/>
      <c r="D94" s="21"/>
      <c r="E94" s="21"/>
      <c r="F94" s="21"/>
      <c r="G94" s="47"/>
      <c r="H94" s="21"/>
      <c r="I94" s="21"/>
      <c r="J94" s="21"/>
      <c r="K94" s="21"/>
      <c r="L94" s="21"/>
      <c r="M94" s="21"/>
      <c r="N94" s="5" t="s">
        <v>24</v>
      </c>
      <c r="O94" s="21"/>
      <c r="P94" s="21"/>
      <c r="Q94" s="21"/>
      <c r="R94" s="21"/>
      <c r="S94" s="21"/>
    </row>
    <row r="95" spans="3:19" ht="20.25">
      <c r="C95" s="21"/>
      <c r="D95" s="21"/>
      <c r="E95" s="21"/>
      <c r="F95" s="21"/>
      <c r="G95" s="47"/>
      <c r="H95" s="21"/>
      <c r="I95" s="21"/>
      <c r="J95" s="21"/>
      <c r="K95" s="21"/>
      <c r="L95" s="7"/>
      <c r="M95" s="7"/>
      <c r="N95" s="5" t="s">
        <v>24</v>
      </c>
      <c r="O95" s="7"/>
      <c r="P95" s="7"/>
      <c r="Q95" s="7"/>
      <c r="R95" s="7"/>
      <c r="S95" s="21"/>
    </row>
    <row r="96" spans="3:19" ht="20.25">
      <c r="C96" s="21"/>
      <c r="D96" s="21"/>
      <c r="E96" s="21"/>
      <c r="F96" s="21"/>
      <c r="G96" s="47"/>
      <c r="H96" s="21"/>
      <c r="I96" s="21"/>
      <c r="J96" s="21"/>
      <c r="K96" s="21"/>
      <c r="L96" s="21"/>
      <c r="M96" s="21"/>
      <c r="N96" s="5" t="s">
        <v>24</v>
      </c>
      <c r="O96" s="21"/>
      <c r="P96" s="21"/>
      <c r="Q96" s="21"/>
      <c r="R96" s="21"/>
      <c r="S96" s="21"/>
    </row>
    <row r="97" spans="3:19" ht="20.25">
      <c r="C97" s="21"/>
      <c r="D97" s="21"/>
      <c r="E97" s="21"/>
      <c r="F97" s="21"/>
      <c r="G97" s="47"/>
      <c r="H97" s="21"/>
      <c r="I97" s="21"/>
      <c r="J97" s="21"/>
      <c r="K97" s="21"/>
      <c r="L97" s="21"/>
      <c r="M97" s="21"/>
      <c r="N97" s="5" t="s">
        <v>24</v>
      </c>
      <c r="O97" s="21"/>
      <c r="P97" s="21"/>
      <c r="Q97" s="21"/>
      <c r="R97" s="21"/>
      <c r="S97" s="21"/>
    </row>
    <row r="98" spans="3:19" ht="20.25">
      <c r="C98" s="21"/>
      <c r="D98" s="21"/>
      <c r="E98" s="21"/>
      <c r="F98" s="21"/>
      <c r="G98" s="47"/>
      <c r="H98" s="21"/>
      <c r="I98" s="21"/>
      <c r="J98" s="21"/>
      <c r="K98" s="21"/>
      <c r="L98" s="7"/>
      <c r="M98" s="7"/>
      <c r="N98" s="5" t="s">
        <v>24</v>
      </c>
      <c r="O98" s="7"/>
      <c r="P98" s="7"/>
      <c r="Q98" s="7"/>
      <c r="R98" s="7"/>
      <c r="S98" s="21"/>
    </row>
    <row r="99" spans="3:19" ht="20.25">
      <c r="C99" s="21"/>
      <c r="D99" s="21"/>
      <c r="E99" s="21"/>
      <c r="F99" s="21"/>
      <c r="G99" s="47"/>
      <c r="H99" s="21"/>
      <c r="I99" s="21"/>
      <c r="J99" s="21"/>
      <c r="K99" s="21"/>
      <c r="L99" s="21"/>
      <c r="M99" s="21"/>
      <c r="N99" s="5" t="s">
        <v>24</v>
      </c>
      <c r="O99" s="21"/>
      <c r="P99" s="21"/>
      <c r="Q99" s="21"/>
      <c r="R99" s="21"/>
      <c r="S99" s="21"/>
    </row>
    <row r="100" spans="3:19" ht="20.25">
      <c r="C100" s="21"/>
      <c r="D100" s="21"/>
      <c r="E100" s="21"/>
      <c r="F100" s="21"/>
      <c r="G100" s="47"/>
      <c r="H100" s="21"/>
      <c r="I100" s="21"/>
      <c r="J100" s="21"/>
      <c r="K100" s="21"/>
      <c r="L100" s="21"/>
      <c r="M100" s="21"/>
      <c r="N100" s="5" t="s">
        <v>24</v>
      </c>
      <c r="O100" s="21"/>
      <c r="P100" s="21"/>
      <c r="Q100" s="21"/>
      <c r="R100" s="21"/>
      <c r="S100" s="21"/>
    </row>
    <row r="101" spans="3:19" ht="20.25">
      <c r="C101" s="21"/>
      <c r="D101" s="21"/>
      <c r="E101" s="21"/>
      <c r="F101" s="21"/>
      <c r="G101" s="47"/>
      <c r="H101" s="21"/>
      <c r="I101" s="21"/>
      <c r="J101" s="21"/>
      <c r="K101" s="21"/>
      <c r="L101" s="7"/>
      <c r="M101" s="7"/>
      <c r="N101" s="5" t="s">
        <v>24</v>
      </c>
      <c r="O101" s="7"/>
      <c r="P101" s="7"/>
      <c r="Q101" s="7"/>
      <c r="R101" s="7"/>
      <c r="S101" s="21"/>
    </row>
    <row r="102" spans="3:19" ht="20.25">
      <c r="C102" s="21"/>
      <c r="D102" s="21"/>
      <c r="E102" s="21"/>
      <c r="F102" s="21"/>
      <c r="G102" s="47"/>
      <c r="H102" s="21"/>
      <c r="I102" s="21"/>
      <c r="J102" s="21"/>
      <c r="K102" s="21"/>
      <c r="L102" s="21"/>
      <c r="M102" s="21"/>
      <c r="N102" s="5" t="s">
        <v>24</v>
      </c>
      <c r="O102" s="21"/>
      <c r="P102" s="21"/>
      <c r="Q102" s="21"/>
      <c r="R102" s="21"/>
      <c r="S102" s="21"/>
    </row>
    <row r="103" spans="3:19" ht="20.25">
      <c r="C103" s="21"/>
      <c r="D103" s="21"/>
      <c r="E103" s="21"/>
      <c r="F103" s="21"/>
      <c r="G103" s="47"/>
      <c r="H103" s="21"/>
      <c r="I103" s="21"/>
      <c r="J103" s="21"/>
      <c r="K103" s="21"/>
      <c r="L103" s="21"/>
      <c r="M103" s="21"/>
      <c r="N103" s="5" t="s">
        <v>24</v>
      </c>
      <c r="O103" s="21"/>
      <c r="P103" s="21"/>
      <c r="Q103" s="21"/>
      <c r="R103" s="21"/>
      <c r="S103" s="21"/>
    </row>
    <row r="104" spans="3:19" ht="20.25">
      <c r="C104" s="21"/>
      <c r="D104" s="21"/>
      <c r="E104" s="21"/>
      <c r="F104" s="21"/>
      <c r="G104" s="47"/>
      <c r="H104" s="21"/>
      <c r="I104" s="21"/>
      <c r="J104" s="21"/>
      <c r="K104" s="21"/>
      <c r="L104" s="7"/>
      <c r="M104" s="7"/>
      <c r="N104" s="5" t="s">
        <v>24</v>
      </c>
      <c r="O104" s="7"/>
      <c r="P104" s="7"/>
      <c r="Q104" s="7"/>
      <c r="R104" s="7"/>
      <c r="S104" s="21"/>
    </row>
    <row r="105" spans="3:19" ht="20.25">
      <c r="C105" s="21"/>
      <c r="D105" s="21"/>
      <c r="E105" s="21"/>
      <c r="F105" s="21"/>
      <c r="G105" s="47"/>
      <c r="H105" s="21"/>
      <c r="I105" s="21"/>
      <c r="J105" s="21"/>
      <c r="K105" s="21"/>
      <c r="L105" s="21"/>
      <c r="M105" s="21"/>
      <c r="N105" s="5" t="s">
        <v>24</v>
      </c>
      <c r="O105" s="21"/>
      <c r="P105" s="21"/>
      <c r="Q105" s="21"/>
      <c r="R105" s="21"/>
      <c r="S105" s="21"/>
    </row>
    <row r="106" spans="3:19" ht="20.25">
      <c r="C106" s="21"/>
      <c r="D106" s="21"/>
      <c r="E106" s="21"/>
      <c r="F106" s="21"/>
      <c r="G106" s="47"/>
      <c r="H106" s="21"/>
      <c r="I106" s="21"/>
      <c r="J106" s="21"/>
      <c r="K106" s="21"/>
      <c r="L106" s="21"/>
      <c r="M106" s="21"/>
      <c r="N106" s="5" t="s">
        <v>24</v>
      </c>
      <c r="O106" s="21"/>
      <c r="P106" s="21"/>
      <c r="Q106" s="21"/>
      <c r="R106" s="21"/>
      <c r="S106" s="21"/>
    </row>
    <row r="107" spans="3:19" ht="20.25">
      <c r="C107" s="21"/>
      <c r="D107" s="21"/>
      <c r="E107" s="21"/>
      <c r="F107" s="21"/>
      <c r="G107" s="47"/>
      <c r="H107" s="21"/>
      <c r="I107" s="21"/>
      <c r="J107" s="21"/>
      <c r="K107" s="21"/>
      <c r="L107" s="7"/>
      <c r="M107" s="7"/>
      <c r="N107" s="5" t="s">
        <v>24</v>
      </c>
      <c r="O107" s="7"/>
      <c r="P107" s="7"/>
      <c r="Q107" s="7"/>
      <c r="R107" s="7"/>
      <c r="S107" s="21"/>
    </row>
    <row r="108" spans="3:19" ht="20.25">
      <c r="C108" s="21"/>
      <c r="D108" s="21"/>
      <c r="E108" s="21"/>
      <c r="F108" s="21"/>
      <c r="G108" s="47"/>
      <c r="H108" s="21"/>
      <c r="I108" s="21"/>
      <c r="J108" s="21"/>
      <c r="K108" s="21"/>
      <c r="L108" s="21"/>
      <c r="M108" s="21"/>
      <c r="N108" s="5" t="s">
        <v>24</v>
      </c>
      <c r="O108" s="21"/>
      <c r="P108" s="21"/>
      <c r="Q108" s="21"/>
      <c r="R108" s="21"/>
      <c r="S108" s="21"/>
    </row>
    <row r="109" spans="3:19" ht="20.25">
      <c r="C109" s="21"/>
      <c r="D109" s="21"/>
      <c r="E109" s="21"/>
      <c r="F109" s="21"/>
      <c r="G109" s="47"/>
      <c r="H109" s="21"/>
      <c r="I109" s="21"/>
      <c r="J109" s="21"/>
      <c r="K109" s="21"/>
      <c r="L109" s="21"/>
      <c r="M109" s="21"/>
      <c r="N109" s="5" t="s">
        <v>24</v>
      </c>
      <c r="O109" s="21"/>
      <c r="P109" s="21"/>
      <c r="Q109" s="21"/>
      <c r="R109" s="21"/>
      <c r="S109" s="21"/>
    </row>
    <row r="110" spans="3:19" ht="20.25">
      <c r="C110" s="21"/>
      <c r="D110" s="21"/>
      <c r="E110" s="21"/>
      <c r="F110" s="21"/>
      <c r="G110" s="47"/>
      <c r="H110" s="21"/>
      <c r="I110" s="21"/>
      <c r="J110" s="21"/>
      <c r="K110" s="21"/>
      <c r="L110" s="7"/>
      <c r="M110" s="7"/>
      <c r="N110" s="5" t="s">
        <v>24</v>
      </c>
      <c r="O110" s="7"/>
      <c r="P110" s="7"/>
      <c r="Q110" s="7"/>
      <c r="R110" s="7"/>
      <c r="S110" s="21"/>
    </row>
    <row r="111" spans="3:19" ht="20.25">
      <c r="C111" s="21"/>
      <c r="D111" s="21"/>
      <c r="E111" s="21"/>
      <c r="F111" s="21"/>
      <c r="G111" s="47"/>
      <c r="H111" s="21"/>
      <c r="I111" s="21"/>
      <c r="J111" s="21"/>
      <c r="K111" s="21"/>
      <c r="L111" s="21"/>
      <c r="M111" s="21"/>
      <c r="N111" s="5" t="s">
        <v>24</v>
      </c>
      <c r="O111" s="21"/>
      <c r="P111" s="21"/>
      <c r="Q111" s="21"/>
      <c r="R111" s="21"/>
      <c r="S111" s="21"/>
    </row>
    <row r="112" spans="3:19" ht="20.25">
      <c r="C112" s="21"/>
      <c r="D112" s="21"/>
      <c r="E112" s="21"/>
      <c r="F112" s="21"/>
      <c r="G112" s="47"/>
      <c r="H112" s="21"/>
      <c r="I112" s="21"/>
      <c r="J112" s="21"/>
      <c r="K112" s="21"/>
      <c r="L112" s="21"/>
      <c r="M112" s="21"/>
      <c r="N112" s="5" t="s">
        <v>24</v>
      </c>
      <c r="O112" s="21"/>
      <c r="P112" s="21"/>
      <c r="Q112" s="21"/>
      <c r="R112" s="21"/>
      <c r="S112" s="21"/>
    </row>
    <row r="113" spans="3:19" ht="20.25">
      <c r="C113" s="21"/>
      <c r="D113" s="21"/>
      <c r="E113" s="21"/>
      <c r="F113" s="21"/>
      <c r="G113" s="47"/>
      <c r="H113" s="21"/>
      <c r="I113" s="21"/>
      <c r="J113" s="21"/>
      <c r="K113" s="21"/>
      <c r="L113" s="7"/>
      <c r="M113" s="7"/>
      <c r="N113" s="5" t="s">
        <v>24</v>
      </c>
      <c r="O113" s="7"/>
      <c r="P113" s="7"/>
      <c r="Q113" s="7"/>
      <c r="R113" s="7"/>
      <c r="S113" s="21"/>
    </row>
    <row r="114" spans="3:19" ht="20.25">
      <c r="C114" s="21"/>
      <c r="D114" s="21"/>
      <c r="E114" s="21"/>
      <c r="F114" s="21"/>
      <c r="G114" s="47"/>
      <c r="H114" s="21"/>
      <c r="I114" s="21"/>
      <c r="J114" s="21"/>
      <c r="K114" s="21"/>
      <c r="L114" s="21"/>
      <c r="M114" s="21"/>
      <c r="N114" s="5" t="s">
        <v>24</v>
      </c>
      <c r="O114" s="21"/>
      <c r="P114" s="21"/>
      <c r="Q114" s="21"/>
      <c r="R114" s="21"/>
      <c r="S114" s="21"/>
    </row>
    <row r="115" spans="3:19" ht="20.25">
      <c r="C115" s="21"/>
      <c r="D115" s="21"/>
      <c r="E115" s="21"/>
      <c r="F115" s="21"/>
      <c r="G115" s="47"/>
      <c r="H115" s="21"/>
      <c r="I115" s="21"/>
      <c r="J115" s="21"/>
      <c r="K115" s="21"/>
      <c r="L115" s="21"/>
      <c r="M115" s="21"/>
      <c r="N115" s="5" t="s">
        <v>24</v>
      </c>
      <c r="O115" s="21"/>
      <c r="P115" s="21"/>
      <c r="Q115" s="21"/>
      <c r="R115" s="21"/>
      <c r="S115" s="21"/>
    </row>
    <row r="116" spans="3:19" ht="20.25">
      <c r="C116" s="21"/>
      <c r="D116" s="21"/>
      <c r="E116" s="21"/>
      <c r="F116" s="21"/>
      <c r="G116" s="47"/>
      <c r="H116" s="21"/>
      <c r="I116" s="21"/>
      <c r="J116" s="21"/>
      <c r="K116" s="21"/>
      <c r="L116" s="7"/>
      <c r="M116" s="7"/>
      <c r="N116" s="5" t="s">
        <v>24</v>
      </c>
      <c r="O116" s="7"/>
      <c r="P116" s="7"/>
      <c r="Q116" s="7"/>
      <c r="R116" s="7"/>
      <c r="S116" s="21"/>
    </row>
    <row r="117" spans="3:19" ht="20.25">
      <c r="C117" s="21"/>
      <c r="D117" s="21"/>
      <c r="E117" s="21"/>
      <c r="F117" s="21"/>
      <c r="G117" s="47"/>
      <c r="H117" s="21"/>
      <c r="I117" s="21"/>
      <c r="J117" s="21"/>
      <c r="K117" s="21"/>
      <c r="L117" s="21"/>
      <c r="M117" s="21"/>
      <c r="N117" s="5" t="s">
        <v>24</v>
      </c>
      <c r="O117" s="21"/>
      <c r="P117" s="21"/>
      <c r="Q117" s="21"/>
      <c r="R117" s="21"/>
      <c r="S117" s="21"/>
    </row>
    <row r="118" spans="3:19" ht="20.25">
      <c r="C118" s="21"/>
      <c r="D118" s="21"/>
      <c r="E118" s="21"/>
      <c r="F118" s="21"/>
      <c r="G118" s="47"/>
      <c r="H118" s="21"/>
      <c r="I118" s="21"/>
      <c r="J118" s="21"/>
      <c r="K118" s="21"/>
      <c r="L118" s="21"/>
      <c r="M118" s="21"/>
      <c r="N118" s="5" t="s">
        <v>24</v>
      </c>
      <c r="O118" s="21"/>
      <c r="P118" s="21"/>
      <c r="Q118" s="21"/>
      <c r="R118" s="21"/>
      <c r="S118" s="21"/>
    </row>
    <row r="119" spans="3:19" ht="20.25">
      <c r="C119" s="21"/>
      <c r="D119" s="21"/>
      <c r="E119" s="21"/>
      <c r="F119" s="21"/>
      <c r="G119" s="47"/>
      <c r="H119" s="21"/>
      <c r="I119" s="21"/>
      <c r="J119" s="21"/>
      <c r="K119" s="21"/>
      <c r="L119" s="7"/>
      <c r="M119" s="7"/>
      <c r="N119" s="5" t="s">
        <v>24</v>
      </c>
      <c r="O119" s="7"/>
      <c r="P119" s="7"/>
      <c r="Q119" s="7"/>
      <c r="R119" s="7"/>
      <c r="S119" s="21"/>
    </row>
    <row r="120" spans="3:19" ht="20.25">
      <c r="C120" s="21"/>
      <c r="D120" s="21"/>
      <c r="E120" s="21"/>
      <c r="F120" s="21"/>
      <c r="G120" s="47"/>
      <c r="H120" s="21"/>
      <c r="I120" s="21"/>
      <c r="J120" s="21"/>
      <c r="K120" s="21"/>
      <c r="L120" s="21"/>
      <c r="M120" s="21"/>
      <c r="N120" s="5" t="s">
        <v>24</v>
      </c>
      <c r="O120" s="21"/>
      <c r="P120" s="21"/>
      <c r="Q120" s="21"/>
      <c r="R120" s="21"/>
      <c r="S120" s="21"/>
    </row>
    <row r="121" spans="3:19" ht="20.25">
      <c r="C121" s="21"/>
      <c r="D121" s="21"/>
      <c r="E121" s="21"/>
      <c r="F121" s="21"/>
      <c r="G121" s="47"/>
      <c r="H121" s="21"/>
      <c r="I121" s="21"/>
      <c r="J121" s="21"/>
      <c r="K121" s="21"/>
      <c r="L121" s="21"/>
      <c r="M121" s="21"/>
      <c r="N121" s="5" t="s">
        <v>24</v>
      </c>
      <c r="O121" s="21"/>
      <c r="P121" s="21"/>
      <c r="Q121" s="21"/>
      <c r="R121" s="21"/>
      <c r="S121" s="21"/>
    </row>
    <row r="122" spans="3:19" ht="20.25">
      <c r="C122" s="21"/>
      <c r="D122" s="21"/>
      <c r="E122" s="21"/>
      <c r="F122" s="21"/>
      <c r="G122" s="47"/>
      <c r="H122" s="21"/>
      <c r="I122" s="21"/>
      <c r="J122" s="21"/>
      <c r="K122" s="21"/>
      <c r="L122" s="7"/>
      <c r="M122" s="7"/>
      <c r="N122" s="5" t="s">
        <v>24</v>
      </c>
      <c r="O122" s="7"/>
      <c r="P122" s="7"/>
      <c r="Q122" s="7"/>
      <c r="R122" s="7"/>
      <c r="S122" s="21"/>
    </row>
    <row r="123" spans="3:19" ht="20.25">
      <c r="C123" s="21"/>
      <c r="D123" s="21"/>
      <c r="E123" s="21"/>
      <c r="F123" s="21"/>
      <c r="G123" s="47"/>
      <c r="H123" s="21"/>
      <c r="I123" s="21"/>
      <c r="J123" s="21"/>
      <c r="K123" s="21"/>
      <c r="L123" s="21"/>
      <c r="M123" s="21"/>
      <c r="N123" s="5" t="s">
        <v>24</v>
      </c>
      <c r="O123" s="21"/>
      <c r="P123" s="21"/>
      <c r="Q123" s="21"/>
      <c r="R123" s="21"/>
      <c r="S123" s="21"/>
    </row>
    <row r="124" spans="3:19" ht="20.25">
      <c r="C124" s="21"/>
      <c r="D124" s="21"/>
      <c r="E124" s="21"/>
      <c r="F124" s="21"/>
      <c r="G124" s="47"/>
      <c r="H124" s="21"/>
      <c r="I124" s="21"/>
      <c r="J124" s="21"/>
      <c r="K124" s="21"/>
      <c r="L124" s="21"/>
      <c r="M124" s="21"/>
      <c r="N124" s="5" t="s">
        <v>24</v>
      </c>
      <c r="O124" s="21"/>
      <c r="P124" s="21"/>
      <c r="Q124" s="21"/>
      <c r="R124" s="21"/>
      <c r="S124" s="21"/>
    </row>
    <row r="125" spans="3:19" ht="20.25">
      <c r="C125" s="21"/>
      <c r="D125" s="21"/>
      <c r="E125" s="21"/>
      <c r="F125" s="21"/>
      <c r="G125" s="47"/>
      <c r="H125" s="21"/>
      <c r="I125" s="21"/>
      <c r="J125" s="21"/>
      <c r="K125" s="21"/>
      <c r="L125" s="7"/>
      <c r="M125" s="7"/>
      <c r="N125" s="5" t="s">
        <v>24</v>
      </c>
      <c r="O125" s="7"/>
      <c r="P125" s="7"/>
      <c r="Q125" s="7"/>
      <c r="R125" s="7"/>
      <c r="S125" s="21"/>
    </row>
    <row r="126" spans="3:19" ht="20.25">
      <c r="C126" s="21"/>
      <c r="D126" s="21"/>
      <c r="E126" s="21"/>
      <c r="F126" s="21"/>
      <c r="G126" s="47"/>
      <c r="H126" s="21"/>
      <c r="I126" s="21"/>
      <c r="J126" s="21"/>
      <c r="K126" s="21"/>
      <c r="L126" s="21"/>
      <c r="M126" s="21"/>
      <c r="N126" s="5" t="s">
        <v>24</v>
      </c>
      <c r="O126" s="21"/>
      <c r="P126" s="21"/>
      <c r="Q126" s="21"/>
      <c r="R126" s="21"/>
      <c r="S126" s="21"/>
    </row>
    <row r="127" spans="3:19" ht="20.25">
      <c r="C127" s="21"/>
      <c r="D127" s="21"/>
      <c r="E127" s="21"/>
      <c r="F127" s="21"/>
      <c r="G127" s="47"/>
      <c r="H127" s="21"/>
      <c r="I127" s="21"/>
      <c r="J127" s="21"/>
      <c r="K127" s="21"/>
      <c r="L127" s="21"/>
      <c r="M127" s="21"/>
      <c r="N127" s="5" t="s">
        <v>24</v>
      </c>
      <c r="O127" s="21"/>
      <c r="P127" s="21"/>
      <c r="Q127" s="21"/>
      <c r="R127" s="21"/>
      <c r="S127" s="21"/>
    </row>
    <row r="128" spans="3:19" ht="20.25">
      <c r="C128" s="21"/>
      <c r="D128" s="21"/>
      <c r="E128" s="21"/>
      <c r="F128" s="21"/>
      <c r="G128" s="47"/>
      <c r="H128" s="21"/>
      <c r="I128" s="21"/>
      <c r="J128" s="21"/>
      <c r="K128" s="21"/>
      <c r="L128" s="7"/>
      <c r="M128" s="7"/>
      <c r="N128" s="5" t="s">
        <v>24</v>
      </c>
      <c r="O128" s="7"/>
      <c r="P128" s="7"/>
      <c r="Q128" s="7"/>
      <c r="R128" s="7"/>
      <c r="S128" s="21"/>
    </row>
    <row r="129" spans="3:19" ht="20.25">
      <c r="C129" s="21"/>
      <c r="D129" s="21"/>
      <c r="E129" s="21"/>
      <c r="F129" s="21"/>
      <c r="G129" s="47"/>
      <c r="H129" s="21"/>
      <c r="I129" s="21"/>
      <c r="J129" s="21"/>
      <c r="K129" s="21"/>
      <c r="L129" s="21"/>
      <c r="M129" s="21"/>
      <c r="N129" s="5" t="s">
        <v>24</v>
      </c>
      <c r="O129" s="21"/>
      <c r="P129" s="21"/>
      <c r="Q129" s="21"/>
      <c r="R129" s="21"/>
      <c r="S129" s="21"/>
    </row>
    <row r="130" spans="3:19" ht="20.25">
      <c r="C130" s="21"/>
      <c r="D130" s="21"/>
      <c r="E130" s="21"/>
      <c r="F130" s="21"/>
      <c r="G130" s="47"/>
      <c r="H130" s="21"/>
      <c r="I130" s="21"/>
      <c r="J130" s="21"/>
      <c r="K130" s="21"/>
      <c r="L130" s="21"/>
      <c r="M130" s="21"/>
      <c r="N130" s="5" t="s">
        <v>24</v>
      </c>
      <c r="O130" s="21"/>
      <c r="P130" s="21"/>
      <c r="Q130" s="21"/>
      <c r="R130" s="21"/>
      <c r="S130" s="21"/>
    </row>
    <row r="131" spans="3:19" ht="20.25">
      <c r="C131" s="21"/>
      <c r="D131" s="21"/>
      <c r="E131" s="21"/>
      <c r="F131" s="21"/>
      <c r="G131" s="47"/>
      <c r="H131" s="21"/>
      <c r="I131" s="21"/>
      <c r="J131" s="21"/>
      <c r="K131" s="21"/>
      <c r="L131" s="7"/>
      <c r="M131" s="7"/>
      <c r="N131" s="5" t="s">
        <v>24</v>
      </c>
      <c r="O131" s="7"/>
      <c r="P131" s="7"/>
      <c r="Q131" s="7"/>
      <c r="R131" s="7"/>
      <c r="S131" s="21"/>
    </row>
    <row r="132" spans="3:19" ht="20.25">
      <c r="C132" s="21"/>
      <c r="D132" s="21"/>
      <c r="E132" s="21"/>
      <c r="F132" s="21"/>
      <c r="G132" s="47"/>
      <c r="H132" s="21"/>
      <c r="I132" s="21"/>
      <c r="J132" s="21"/>
      <c r="K132" s="21"/>
      <c r="L132" s="21"/>
      <c r="M132" s="21"/>
      <c r="N132" s="5" t="s">
        <v>24</v>
      </c>
      <c r="O132" s="21"/>
      <c r="P132" s="21"/>
      <c r="Q132" s="21"/>
      <c r="R132" s="21"/>
      <c r="S132" s="21"/>
    </row>
    <row r="133" spans="3:19" ht="20.25">
      <c r="C133" s="21"/>
      <c r="D133" s="21"/>
      <c r="E133" s="21"/>
      <c r="F133" s="21"/>
      <c r="G133" s="47"/>
      <c r="H133" s="21"/>
      <c r="I133" s="21"/>
      <c r="J133" s="21"/>
      <c r="K133" s="21"/>
      <c r="L133" s="21"/>
      <c r="M133" s="21"/>
      <c r="N133" s="5" t="s">
        <v>24</v>
      </c>
      <c r="O133" s="21"/>
      <c r="P133" s="21"/>
      <c r="Q133" s="21"/>
      <c r="R133" s="21"/>
      <c r="S133" s="21"/>
    </row>
    <row r="134" spans="3:19" ht="20.25">
      <c r="C134" s="21"/>
      <c r="D134" s="21"/>
      <c r="E134" s="21"/>
      <c r="F134" s="21"/>
      <c r="G134" s="47"/>
      <c r="H134" s="21"/>
      <c r="I134" s="21"/>
      <c r="J134" s="21"/>
      <c r="K134" s="21"/>
      <c r="L134" s="7"/>
      <c r="M134" s="7"/>
      <c r="N134" s="5" t="s">
        <v>24</v>
      </c>
      <c r="O134" s="7"/>
      <c r="P134" s="7"/>
      <c r="Q134" s="7"/>
      <c r="R134" s="7"/>
      <c r="S134" s="21"/>
    </row>
    <row r="135" spans="3:19" ht="20.25">
      <c r="C135" s="21"/>
      <c r="D135" s="21"/>
      <c r="E135" s="21"/>
      <c r="F135" s="21"/>
      <c r="G135" s="47"/>
      <c r="H135" s="21"/>
      <c r="I135" s="21"/>
      <c r="J135" s="21"/>
      <c r="K135" s="21"/>
      <c r="L135" s="21"/>
      <c r="M135" s="21"/>
      <c r="N135" s="5" t="s">
        <v>24</v>
      </c>
      <c r="O135" s="21"/>
      <c r="P135" s="21"/>
      <c r="Q135" s="21"/>
      <c r="R135" s="21"/>
      <c r="S135" s="21"/>
    </row>
    <row r="136" spans="3:19" ht="20.25">
      <c r="C136" s="21"/>
      <c r="D136" s="21"/>
      <c r="E136" s="21"/>
      <c r="F136" s="21"/>
      <c r="G136" s="47"/>
      <c r="H136" s="21"/>
      <c r="I136" s="21"/>
      <c r="J136" s="21"/>
      <c r="K136" s="21"/>
      <c r="L136" s="21"/>
      <c r="M136" s="21"/>
      <c r="N136" s="5" t="s">
        <v>24</v>
      </c>
      <c r="O136" s="21"/>
      <c r="P136" s="21"/>
      <c r="Q136" s="21"/>
      <c r="R136" s="21"/>
      <c r="S136" s="21"/>
    </row>
    <row r="137" spans="3:19" ht="20.25">
      <c r="C137" s="21"/>
      <c r="D137" s="21"/>
      <c r="E137" s="21"/>
      <c r="F137" s="21"/>
      <c r="G137" s="47"/>
      <c r="H137" s="21"/>
      <c r="I137" s="21"/>
      <c r="J137" s="21"/>
      <c r="K137" s="21"/>
      <c r="L137" s="7"/>
      <c r="M137" s="7"/>
      <c r="N137" s="5" t="s">
        <v>24</v>
      </c>
      <c r="O137" s="7"/>
      <c r="P137" s="7"/>
      <c r="Q137" s="7"/>
      <c r="R137" s="7"/>
      <c r="S137" s="21"/>
    </row>
    <row r="138" spans="3:19" ht="20.25">
      <c r="C138" s="21"/>
      <c r="D138" s="21"/>
      <c r="E138" s="21"/>
      <c r="F138" s="21"/>
      <c r="G138" s="47"/>
      <c r="H138" s="21"/>
      <c r="I138" s="21"/>
      <c r="J138" s="21"/>
      <c r="K138" s="21"/>
      <c r="L138" s="21"/>
      <c r="M138" s="21"/>
      <c r="N138" s="5" t="s">
        <v>24</v>
      </c>
      <c r="O138" s="21"/>
      <c r="P138" s="21"/>
      <c r="Q138" s="21"/>
      <c r="R138" s="21"/>
      <c r="S138" s="21"/>
    </row>
    <row r="139" spans="3:19" ht="20.25">
      <c r="C139" s="21"/>
      <c r="D139" s="21"/>
      <c r="E139" s="21"/>
      <c r="F139" s="21"/>
      <c r="G139" s="47"/>
      <c r="H139" s="21"/>
      <c r="I139" s="21"/>
      <c r="J139" s="21"/>
      <c r="K139" s="21"/>
      <c r="L139" s="21"/>
      <c r="M139" s="21"/>
      <c r="N139" s="5" t="s">
        <v>24</v>
      </c>
      <c r="O139" s="21"/>
      <c r="P139" s="21"/>
      <c r="Q139" s="21"/>
      <c r="R139" s="21"/>
      <c r="S139" s="21"/>
    </row>
    <row r="140" spans="3:19" ht="20.25">
      <c r="C140" s="21"/>
      <c r="D140" s="21"/>
      <c r="E140" s="21"/>
      <c r="F140" s="21"/>
      <c r="G140" s="47"/>
      <c r="H140" s="21"/>
      <c r="I140" s="21"/>
      <c r="J140" s="21"/>
      <c r="K140" s="21"/>
      <c r="L140" s="7"/>
      <c r="M140" s="7"/>
      <c r="N140" s="5" t="s">
        <v>24</v>
      </c>
      <c r="O140" s="7"/>
      <c r="P140" s="7"/>
      <c r="Q140" s="7"/>
      <c r="R140" s="7"/>
      <c r="S140" s="21"/>
    </row>
    <row r="141" spans="3:19" ht="20.25">
      <c r="C141" s="21"/>
      <c r="D141" s="21"/>
      <c r="E141" s="21"/>
      <c r="F141" s="21"/>
      <c r="G141" s="47"/>
      <c r="H141" s="21"/>
      <c r="I141" s="21"/>
      <c r="J141" s="21"/>
      <c r="K141" s="21"/>
      <c r="L141" s="21"/>
      <c r="M141" s="21"/>
      <c r="N141" s="5" t="s">
        <v>24</v>
      </c>
      <c r="O141" s="21"/>
      <c r="P141" s="21"/>
      <c r="Q141" s="21"/>
      <c r="R141" s="21"/>
      <c r="S141" s="21"/>
    </row>
    <row r="142" spans="3:19" ht="20.25">
      <c r="C142" s="21"/>
      <c r="D142" s="21"/>
      <c r="E142" s="21"/>
      <c r="F142" s="21"/>
      <c r="G142" s="47"/>
      <c r="H142" s="21"/>
      <c r="I142" s="21"/>
      <c r="J142" s="21"/>
      <c r="K142" s="21"/>
      <c r="L142" s="21"/>
      <c r="M142" s="21"/>
      <c r="N142" s="5" t="s">
        <v>24</v>
      </c>
      <c r="O142" s="21"/>
      <c r="P142" s="21"/>
      <c r="Q142" s="21"/>
      <c r="R142" s="21"/>
      <c r="S142" s="21"/>
    </row>
    <row r="143" spans="3:19" ht="20.25">
      <c r="C143" s="21"/>
      <c r="D143" s="21"/>
      <c r="E143" s="21"/>
      <c r="F143" s="21"/>
      <c r="G143" s="47"/>
      <c r="H143" s="21"/>
      <c r="I143" s="21"/>
      <c r="J143" s="21"/>
      <c r="K143" s="21"/>
      <c r="L143" s="7"/>
      <c r="M143" s="7"/>
      <c r="N143" s="5" t="s">
        <v>24</v>
      </c>
      <c r="O143" s="7"/>
      <c r="P143" s="7"/>
      <c r="Q143" s="7"/>
      <c r="R143" s="7"/>
      <c r="S143" s="21"/>
    </row>
    <row r="144" spans="3:19" ht="20.25">
      <c r="C144" s="21"/>
      <c r="D144" s="21"/>
      <c r="E144" s="21"/>
      <c r="F144" s="21"/>
      <c r="G144" s="47"/>
      <c r="H144" s="21"/>
      <c r="I144" s="21"/>
      <c r="J144" s="21"/>
      <c r="K144" s="21"/>
      <c r="L144" s="21"/>
      <c r="M144" s="21"/>
      <c r="N144" s="5" t="s">
        <v>24</v>
      </c>
      <c r="O144" s="21"/>
      <c r="P144" s="21"/>
      <c r="Q144" s="21"/>
      <c r="R144" s="21"/>
      <c r="S144" s="21"/>
    </row>
    <row r="145" spans="3:19" ht="20.25">
      <c r="C145" s="21"/>
      <c r="D145" s="21"/>
      <c r="E145" s="21"/>
      <c r="F145" s="21"/>
      <c r="G145" s="47"/>
      <c r="H145" s="21"/>
      <c r="I145" s="21"/>
      <c r="J145" s="21"/>
      <c r="K145" s="21"/>
      <c r="L145" s="21"/>
      <c r="M145" s="21"/>
      <c r="N145" s="5" t="s">
        <v>24</v>
      </c>
      <c r="O145" s="21"/>
      <c r="P145" s="21"/>
      <c r="Q145" s="21"/>
      <c r="R145" s="21"/>
      <c r="S145" s="21"/>
    </row>
    <row r="146" spans="3:19" ht="20.25">
      <c r="C146" s="21"/>
      <c r="D146" s="21"/>
      <c r="E146" s="21"/>
      <c r="F146" s="21"/>
      <c r="G146" s="47"/>
      <c r="H146" s="21"/>
      <c r="I146" s="21"/>
      <c r="J146" s="21"/>
      <c r="K146" s="21"/>
      <c r="L146" s="7"/>
      <c r="M146" s="7"/>
      <c r="N146" s="5" t="s">
        <v>24</v>
      </c>
      <c r="O146" s="7"/>
      <c r="P146" s="7"/>
      <c r="Q146" s="7"/>
      <c r="R146" s="7"/>
      <c r="S146" s="21"/>
    </row>
    <row r="147" spans="3:19" ht="20.25">
      <c r="C147" s="21"/>
      <c r="D147" s="21"/>
      <c r="E147" s="21"/>
      <c r="F147" s="21"/>
      <c r="G147" s="47"/>
      <c r="H147" s="21"/>
      <c r="I147" s="21"/>
      <c r="J147" s="21"/>
      <c r="K147" s="21"/>
      <c r="L147" s="21"/>
      <c r="M147" s="21"/>
      <c r="N147" s="5" t="s">
        <v>24</v>
      </c>
      <c r="O147" s="21"/>
      <c r="P147" s="21"/>
      <c r="Q147" s="21"/>
      <c r="R147" s="21"/>
      <c r="S147" s="21"/>
    </row>
    <row r="148" spans="3:19" ht="20.25">
      <c r="C148" s="21"/>
      <c r="D148" s="21"/>
      <c r="E148" s="21"/>
      <c r="F148" s="21"/>
      <c r="G148" s="47"/>
      <c r="H148" s="21"/>
      <c r="I148" s="21"/>
      <c r="J148" s="21"/>
      <c r="K148" s="21"/>
      <c r="L148" s="21"/>
      <c r="M148" s="21"/>
      <c r="N148" s="5" t="s">
        <v>24</v>
      </c>
      <c r="O148" s="21"/>
      <c r="P148" s="21"/>
      <c r="Q148" s="21"/>
      <c r="R148" s="21"/>
      <c r="S148" s="21"/>
    </row>
    <row r="149" spans="3:19" ht="20.25">
      <c r="C149" s="21"/>
      <c r="D149" s="21"/>
      <c r="E149" s="21"/>
      <c r="F149" s="21"/>
      <c r="G149" s="47"/>
      <c r="H149" s="21"/>
      <c r="I149" s="21"/>
      <c r="J149" s="21"/>
      <c r="K149" s="21"/>
      <c r="L149" s="7"/>
      <c r="M149" s="7"/>
      <c r="N149" s="5" t="s">
        <v>24</v>
      </c>
      <c r="O149" s="7"/>
      <c r="P149" s="7"/>
      <c r="Q149" s="7"/>
      <c r="R149" s="7"/>
      <c r="S149" s="21"/>
    </row>
    <row r="150" spans="3:19" ht="20.25">
      <c r="C150" s="21"/>
      <c r="D150" s="21"/>
      <c r="E150" s="21"/>
      <c r="F150" s="21"/>
      <c r="G150" s="47"/>
      <c r="H150" s="21"/>
      <c r="I150" s="21"/>
      <c r="J150" s="21"/>
      <c r="K150" s="21"/>
      <c r="L150" s="21"/>
      <c r="M150" s="21"/>
      <c r="N150" s="5" t="s">
        <v>24</v>
      </c>
      <c r="O150" s="21"/>
      <c r="P150" s="21"/>
      <c r="Q150" s="21"/>
      <c r="R150" s="21"/>
      <c r="S150" s="21"/>
    </row>
    <row r="151" spans="3:19" ht="20.25">
      <c r="C151" s="21"/>
      <c r="D151" s="21"/>
      <c r="E151" s="21"/>
      <c r="F151" s="21"/>
      <c r="G151" s="47"/>
      <c r="H151" s="21"/>
      <c r="I151" s="21"/>
      <c r="J151" s="21"/>
      <c r="K151" s="21"/>
      <c r="L151" s="21"/>
      <c r="M151" s="21"/>
      <c r="N151" s="5" t="s">
        <v>24</v>
      </c>
      <c r="O151" s="21"/>
      <c r="P151" s="21"/>
      <c r="Q151" s="21"/>
      <c r="R151" s="21"/>
      <c r="S151" s="21"/>
    </row>
    <row r="152" spans="3:19" ht="20.25">
      <c r="C152" s="21"/>
      <c r="D152" s="21"/>
      <c r="E152" s="21"/>
      <c r="F152" s="21"/>
      <c r="G152" s="47"/>
      <c r="H152" s="21"/>
      <c r="I152" s="21"/>
      <c r="J152" s="21"/>
      <c r="K152" s="21"/>
      <c r="L152" s="7"/>
      <c r="M152" s="7"/>
      <c r="N152" s="5" t="s">
        <v>24</v>
      </c>
      <c r="O152" s="7"/>
      <c r="P152" s="7"/>
      <c r="Q152" s="7"/>
      <c r="R152" s="7"/>
      <c r="S152" s="21"/>
    </row>
    <row r="153" spans="3:19" ht="20.25">
      <c r="C153" s="21"/>
      <c r="D153" s="21"/>
      <c r="E153" s="21"/>
      <c r="F153" s="21"/>
      <c r="G153" s="47"/>
      <c r="H153" s="21"/>
      <c r="I153" s="21"/>
      <c r="J153" s="21"/>
      <c r="K153" s="21"/>
      <c r="L153" s="21"/>
      <c r="M153" s="21"/>
      <c r="N153" s="5" t="s">
        <v>24</v>
      </c>
      <c r="O153" s="21"/>
      <c r="P153" s="21"/>
      <c r="Q153" s="21"/>
      <c r="R153" s="21"/>
      <c r="S153" s="21"/>
    </row>
    <row r="154" spans="3:19" ht="20.25">
      <c r="C154" s="21"/>
      <c r="D154" s="21"/>
      <c r="E154" s="21"/>
      <c r="F154" s="21"/>
      <c r="G154" s="47"/>
      <c r="H154" s="21"/>
      <c r="I154" s="21"/>
      <c r="J154" s="21"/>
      <c r="K154" s="21"/>
      <c r="L154" s="21"/>
      <c r="M154" s="21"/>
      <c r="N154" s="5" t="s">
        <v>24</v>
      </c>
      <c r="O154" s="21"/>
      <c r="P154" s="21"/>
      <c r="Q154" s="21"/>
      <c r="R154" s="21"/>
      <c r="S154" s="21"/>
    </row>
    <row r="155" spans="3:19" ht="20.25">
      <c r="C155" s="21"/>
      <c r="D155" s="21"/>
      <c r="E155" s="21"/>
      <c r="F155" s="21"/>
      <c r="G155" s="47"/>
      <c r="H155" s="21"/>
      <c r="I155" s="21"/>
      <c r="J155" s="21"/>
      <c r="K155" s="21"/>
      <c r="L155" s="7"/>
      <c r="M155" s="7"/>
      <c r="N155" s="5" t="s">
        <v>24</v>
      </c>
      <c r="O155" s="7"/>
      <c r="P155" s="7"/>
      <c r="Q155" s="7"/>
      <c r="R155" s="7"/>
      <c r="S155" s="21"/>
    </row>
    <row r="156" spans="3:19" ht="20.25">
      <c r="C156" s="21"/>
      <c r="D156" s="21"/>
      <c r="E156" s="21"/>
      <c r="F156" s="21"/>
      <c r="G156" s="47"/>
      <c r="H156" s="21"/>
      <c r="I156" s="21"/>
      <c r="J156" s="21"/>
      <c r="K156" s="21"/>
      <c r="L156" s="21"/>
      <c r="M156" s="21"/>
      <c r="N156" s="5" t="s">
        <v>24</v>
      </c>
      <c r="O156" s="21"/>
      <c r="P156" s="21"/>
      <c r="Q156" s="21"/>
      <c r="R156" s="21"/>
      <c r="S156" s="21"/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 horizontalDpi="203" verticalDpi="20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80"/>
  <sheetViews>
    <sheetView workbookViewId="0">
      <selection activeCell="K8" sqref="K8"/>
    </sheetView>
  </sheetViews>
  <sheetFormatPr defaultColWidth="9" defaultRowHeight="13.5"/>
  <cols>
    <col min="3" max="3" width="12.625" customWidth="1"/>
    <col min="5" max="5" width="11.75" customWidth="1"/>
    <col min="7" max="7" width="10" customWidth="1"/>
    <col min="10" max="10" width="16.125" customWidth="1"/>
    <col min="11" max="11" width="16" customWidth="1"/>
    <col min="12" max="12" width="16" style="39" customWidth="1"/>
    <col min="13" max="13" width="10.375" style="39" customWidth="1"/>
    <col min="14" max="14" width="10" style="39" customWidth="1"/>
    <col min="15" max="15" width="10.375" style="39" customWidth="1"/>
    <col min="16" max="16" width="9" style="39"/>
    <col min="17" max="17" width="28.625" style="39" customWidth="1"/>
    <col min="18" max="18" width="19.375" style="39" customWidth="1"/>
  </cols>
  <sheetData>
    <row r="1" spans="1:19" ht="27">
      <c r="A1" s="97" t="s">
        <v>133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 ht="18.75">
      <c r="A2" s="98" t="s">
        <v>1</v>
      </c>
      <c r="B2" s="99"/>
      <c r="C2" s="99"/>
      <c r="D2" s="99"/>
      <c r="E2" s="99"/>
      <c r="F2" s="99"/>
      <c r="G2" s="99"/>
      <c r="H2" s="99"/>
      <c r="I2" s="100"/>
      <c r="J2" s="98" t="s">
        <v>2</v>
      </c>
      <c r="K2" s="99"/>
      <c r="L2" s="99"/>
      <c r="M2" s="99"/>
      <c r="N2" s="99"/>
      <c r="O2" s="99"/>
      <c r="P2" s="99"/>
      <c r="Q2" s="100"/>
      <c r="R2" s="101" t="s">
        <v>3</v>
      </c>
      <c r="S2" s="15"/>
    </row>
    <row r="3" spans="1:19" ht="75">
      <c r="A3" s="1" t="s">
        <v>4</v>
      </c>
      <c r="B3" s="1" t="s">
        <v>5</v>
      </c>
      <c r="C3" s="1" t="s">
        <v>6</v>
      </c>
      <c r="D3" s="1" t="s">
        <v>7</v>
      </c>
      <c r="E3" s="2" t="s">
        <v>8</v>
      </c>
      <c r="F3" s="1" t="s">
        <v>9</v>
      </c>
      <c r="G3" s="2" t="s">
        <v>10</v>
      </c>
      <c r="H3" s="2" t="s">
        <v>11</v>
      </c>
      <c r="I3" s="2" t="s">
        <v>12</v>
      </c>
      <c r="J3" s="8" t="s">
        <v>13</v>
      </c>
      <c r="K3" s="9" t="s">
        <v>14</v>
      </c>
      <c r="L3" s="2" t="s">
        <v>15</v>
      </c>
      <c r="M3" s="2" t="s">
        <v>5</v>
      </c>
      <c r="N3" s="2" t="s">
        <v>6</v>
      </c>
      <c r="O3" s="2" t="s">
        <v>16</v>
      </c>
      <c r="P3" s="2" t="s">
        <v>17</v>
      </c>
      <c r="Q3" s="1" t="s">
        <v>18</v>
      </c>
      <c r="R3" s="106"/>
      <c r="S3" s="16" t="s">
        <v>134</v>
      </c>
    </row>
    <row r="4" spans="1:19" ht="20.25">
      <c r="A4" s="3">
        <v>5.0999999999999996</v>
      </c>
      <c r="B4" s="4">
        <v>0.6875</v>
      </c>
      <c r="C4" s="3" t="s">
        <v>21</v>
      </c>
      <c r="D4" s="3" t="s">
        <v>35</v>
      </c>
      <c r="E4" s="3" t="s">
        <v>39</v>
      </c>
      <c r="F4" s="3">
        <v>17.25</v>
      </c>
      <c r="G4" s="6">
        <v>0.31890000000000002</v>
      </c>
      <c r="H4" s="3">
        <v>2120</v>
      </c>
      <c r="I4" s="3" t="s">
        <v>135</v>
      </c>
      <c r="J4" s="3">
        <v>7425909890</v>
      </c>
      <c r="K4" s="37" t="s">
        <v>31</v>
      </c>
      <c r="L4" s="7" t="s">
        <v>136</v>
      </c>
      <c r="M4" s="11">
        <v>0.131944444444444</v>
      </c>
      <c r="N4" s="5" t="s">
        <v>24</v>
      </c>
      <c r="O4" s="7">
        <v>100</v>
      </c>
      <c r="P4" s="7" t="s">
        <v>25</v>
      </c>
      <c r="Q4" s="7" t="s">
        <v>26</v>
      </c>
      <c r="R4" s="7">
        <v>920</v>
      </c>
      <c r="S4" s="21"/>
    </row>
    <row r="5" spans="1:19" ht="20.25">
      <c r="A5" s="3">
        <v>5.7</v>
      </c>
      <c r="B5" s="4">
        <v>0.84583333333333299</v>
      </c>
      <c r="C5" s="3" t="s">
        <v>21</v>
      </c>
      <c r="D5" s="3" t="s">
        <v>35</v>
      </c>
      <c r="E5" s="3" t="s">
        <v>137</v>
      </c>
      <c r="F5" s="3">
        <v>31.65</v>
      </c>
      <c r="G5" s="6">
        <v>0.31509999999999999</v>
      </c>
      <c r="H5" s="3">
        <f>2630-410</f>
        <v>2220</v>
      </c>
      <c r="I5" s="3" t="s">
        <v>40</v>
      </c>
      <c r="J5" s="3">
        <v>7116709832</v>
      </c>
      <c r="K5" s="37" t="s">
        <v>31</v>
      </c>
      <c r="L5" s="7" t="s">
        <v>136</v>
      </c>
      <c r="M5" s="11">
        <v>0.72916666666666696</v>
      </c>
      <c r="N5" s="5" t="s">
        <v>24</v>
      </c>
      <c r="O5" s="7"/>
      <c r="P5" s="7" t="s">
        <v>135</v>
      </c>
      <c r="Q5" s="7" t="s">
        <v>46</v>
      </c>
      <c r="R5" s="7">
        <v>2120</v>
      </c>
      <c r="S5" s="21"/>
    </row>
    <row r="6" spans="1:19" ht="20.25">
      <c r="A6" s="3">
        <v>5.17</v>
      </c>
      <c r="B6" s="4">
        <v>0.43055555555555602</v>
      </c>
      <c r="C6" s="3" t="s">
        <v>21</v>
      </c>
      <c r="D6" s="3" t="s">
        <v>35</v>
      </c>
      <c r="E6" s="3" t="s">
        <v>39</v>
      </c>
      <c r="F6" s="3">
        <v>30</v>
      </c>
      <c r="G6" s="6">
        <v>0.31380000000000002</v>
      </c>
      <c r="H6" s="3">
        <v>2100</v>
      </c>
      <c r="I6" s="3" t="s">
        <v>43</v>
      </c>
      <c r="J6" s="3">
        <v>6111248087</v>
      </c>
      <c r="K6" s="37" t="s">
        <v>31</v>
      </c>
      <c r="L6" s="7" t="s">
        <v>136</v>
      </c>
      <c r="M6" s="11">
        <v>0.91666666666666696</v>
      </c>
      <c r="N6" s="5" t="s">
        <v>24</v>
      </c>
      <c r="O6" s="7">
        <v>40</v>
      </c>
      <c r="P6" s="7" t="s">
        <v>32</v>
      </c>
      <c r="Q6" s="7" t="s">
        <v>44</v>
      </c>
      <c r="R6" s="7">
        <v>2080</v>
      </c>
      <c r="S6" s="21"/>
    </row>
    <row r="7" spans="1:19" ht="20.25">
      <c r="A7" s="3">
        <v>5.21</v>
      </c>
      <c r="B7" s="4">
        <v>0.46527777777777801</v>
      </c>
      <c r="C7" s="3" t="s">
        <v>21</v>
      </c>
      <c r="D7" s="3" t="s">
        <v>35</v>
      </c>
      <c r="E7" s="3" t="s">
        <v>39</v>
      </c>
      <c r="F7" s="3">
        <v>8.1</v>
      </c>
      <c r="G7" s="6">
        <v>0.3201</v>
      </c>
      <c r="H7" s="3">
        <f>2160-1680</f>
        <v>480</v>
      </c>
      <c r="I7" s="3" t="s">
        <v>43</v>
      </c>
      <c r="J7" s="3">
        <v>4747291968</v>
      </c>
      <c r="K7" s="37" t="s">
        <v>31</v>
      </c>
      <c r="L7" s="7" t="s">
        <v>136</v>
      </c>
      <c r="M7" s="11">
        <v>0.99305555555555503</v>
      </c>
      <c r="N7" s="7" t="s">
        <v>24</v>
      </c>
      <c r="O7" s="7">
        <v>100</v>
      </c>
      <c r="P7" s="7" t="s">
        <v>32</v>
      </c>
      <c r="Q7" s="7" t="s">
        <v>57</v>
      </c>
      <c r="R7" s="7">
        <v>1980</v>
      </c>
      <c r="S7" s="21"/>
    </row>
    <row r="8" spans="1:19" ht="20.25">
      <c r="A8" s="3">
        <v>5.29</v>
      </c>
      <c r="B8" s="4"/>
      <c r="C8" s="3"/>
      <c r="D8" s="3"/>
      <c r="E8" s="3"/>
      <c r="F8" s="3">
        <v>26.09</v>
      </c>
      <c r="G8" s="3"/>
      <c r="H8" s="3"/>
      <c r="I8" s="3"/>
      <c r="J8" s="3"/>
      <c r="K8" s="7" t="s">
        <v>67</v>
      </c>
      <c r="L8" s="7" t="s">
        <v>138</v>
      </c>
      <c r="M8" s="11">
        <v>0.4375</v>
      </c>
      <c r="N8" s="7" t="s">
        <v>24</v>
      </c>
      <c r="O8" s="7">
        <v>120</v>
      </c>
      <c r="P8" s="7" t="s">
        <v>41</v>
      </c>
      <c r="Q8" s="7" t="s">
        <v>33</v>
      </c>
      <c r="R8" s="7">
        <v>1860</v>
      </c>
      <c r="S8" s="21"/>
    </row>
    <row r="9" spans="1:19" ht="20.25">
      <c r="A9" s="3"/>
      <c r="B9" s="3"/>
      <c r="C9" s="3"/>
      <c r="D9" s="3"/>
      <c r="E9" s="3"/>
      <c r="F9" s="3">
        <f>SUM(F4:F8)</f>
        <v>113.09</v>
      </c>
      <c r="G9" s="3"/>
      <c r="H9" s="3"/>
      <c r="I9" s="3"/>
      <c r="J9" s="3"/>
      <c r="K9" s="7"/>
      <c r="L9" s="7" t="s">
        <v>138</v>
      </c>
      <c r="M9" s="11">
        <v>0.88541666666666696</v>
      </c>
      <c r="N9" s="7" t="s">
        <v>24</v>
      </c>
      <c r="O9" s="7">
        <v>90</v>
      </c>
      <c r="P9" s="7" t="s">
        <v>32</v>
      </c>
      <c r="Q9" s="7" t="s">
        <v>57</v>
      </c>
      <c r="R9" s="7">
        <v>1770</v>
      </c>
      <c r="S9" s="21"/>
    </row>
    <row r="10" spans="1:19" ht="20.25">
      <c r="A10" s="3"/>
      <c r="B10" s="3"/>
      <c r="C10" s="3"/>
      <c r="D10" s="3"/>
      <c r="E10" s="3"/>
      <c r="F10" s="3"/>
      <c r="G10" s="3"/>
      <c r="H10" s="3"/>
      <c r="I10" s="3"/>
      <c r="J10" s="3"/>
      <c r="K10" s="7"/>
      <c r="L10" s="7" t="s">
        <v>139</v>
      </c>
      <c r="M10" s="11">
        <v>0.15277777777777801</v>
      </c>
      <c r="N10" s="7" t="s">
        <v>24</v>
      </c>
      <c r="O10" s="7">
        <v>150</v>
      </c>
      <c r="P10" s="7" t="s">
        <v>30</v>
      </c>
      <c r="Q10" s="7" t="s">
        <v>54</v>
      </c>
      <c r="R10" s="7">
        <v>1620</v>
      </c>
      <c r="S10" s="21"/>
    </row>
    <row r="11" spans="1:19" ht="20.25">
      <c r="A11" s="3"/>
      <c r="B11" s="3"/>
      <c r="C11" s="3"/>
      <c r="D11" s="3"/>
      <c r="E11" s="3"/>
      <c r="F11" s="3"/>
      <c r="G11" s="3"/>
      <c r="H11" s="3"/>
      <c r="I11" s="3"/>
      <c r="J11" s="3"/>
      <c r="K11" s="7"/>
      <c r="L11" s="7" t="s">
        <v>139</v>
      </c>
      <c r="M11" s="11">
        <v>0.37847222222222199</v>
      </c>
      <c r="N11" s="7" t="s">
        <v>24</v>
      </c>
      <c r="O11" s="7">
        <v>120</v>
      </c>
      <c r="P11" s="7" t="s">
        <v>25</v>
      </c>
      <c r="Q11" s="7" t="s">
        <v>57</v>
      </c>
      <c r="R11" s="7">
        <v>1500</v>
      </c>
      <c r="S11" s="21"/>
    </row>
    <row r="12" spans="1:19" ht="20.25">
      <c r="A12" s="3"/>
      <c r="B12" s="3"/>
      <c r="C12" s="3"/>
      <c r="D12" s="3"/>
      <c r="E12" s="3"/>
      <c r="F12" s="3"/>
      <c r="G12" s="3"/>
      <c r="H12" s="3"/>
      <c r="I12" s="3"/>
      <c r="J12" s="3"/>
      <c r="K12" s="7"/>
      <c r="L12" s="7" t="s">
        <v>140</v>
      </c>
      <c r="M12" s="11">
        <v>0.62152777777777801</v>
      </c>
      <c r="N12" s="7" t="s">
        <v>24</v>
      </c>
      <c r="O12" s="7">
        <v>150</v>
      </c>
      <c r="P12" s="7" t="s">
        <v>76</v>
      </c>
      <c r="Q12" s="7" t="s">
        <v>63</v>
      </c>
      <c r="R12" s="7">
        <v>1350</v>
      </c>
      <c r="S12" s="21"/>
    </row>
    <row r="13" spans="1:19" ht="20.25">
      <c r="A13" s="3"/>
      <c r="B13" s="3"/>
      <c r="C13" s="3"/>
      <c r="D13" s="3"/>
      <c r="E13" s="3"/>
      <c r="F13" s="3"/>
      <c r="G13" s="3"/>
      <c r="H13" s="3"/>
      <c r="I13" s="3"/>
      <c r="J13" s="3"/>
      <c r="K13" s="7"/>
      <c r="L13" s="7" t="s">
        <v>141</v>
      </c>
      <c r="M13" s="11">
        <v>0.22222222222222199</v>
      </c>
      <c r="N13" s="7" t="s">
        <v>24</v>
      </c>
      <c r="O13" s="7">
        <v>130</v>
      </c>
      <c r="P13" s="7" t="s">
        <v>55</v>
      </c>
      <c r="Q13" s="7" t="s">
        <v>57</v>
      </c>
      <c r="R13" s="7">
        <v>1220</v>
      </c>
      <c r="S13" s="21"/>
    </row>
    <row r="14" spans="1:19" ht="20.25">
      <c r="A14" s="3"/>
      <c r="B14" s="3"/>
      <c r="C14" s="3"/>
      <c r="D14" s="3"/>
      <c r="E14" s="3"/>
      <c r="F14" s="3"/>
      <c r="G14" s="3"/>
      <c r="H14" s="3"/>
      <c r="I14" s="3"/>
      <c r="J14" s="3"/>
      <c r="K14" s="7"/>
      <c r="L14" s="7" t="s">
        <v>141</v>
      </c>
      <c r="M14" s="11">
        <v>0.64583333333333304</v>
      </c>
      <c r="N14" s="7" t="s">
        <v>24</v>
      </c>
      <c r="O14" s="7">
        <v>20</v>
      </c>
      <c r="P14" s="7" t="s">
        <v>30</v>
      </c>
      <c r="Q14" s="7" t="s">
        <v>44</v>
      </c>
      <c r="R14" s="7">
        <v>1200</v>
      </c>
      <c r="S14" s="21"/>
    </row>
    <row r="15" spans="1:19" ht="20.25">
      <c r="A15" s="3"/>
      <c r="B15" s="3"/>
      <c r="C15" s="3"/>
      <c r="D15" s="3"/>
      <c r="E15" s="3"/>
      <c r="F15" s="3"/>
      <c r="G15" s="3"/>
      <c r="H15" s="3"/>
      <c r="I15" s="3"/>
      <c r="J15" s="3"/>
      <c r="K15" s="7"/>
      <c r="L15" s="7" t="s">
        <v>141</v>
      </c>
      <c r="M15" s="11">
        <v>0.85624999999999996</v>
      </c>
      <c r="N15" s="7" t="s">
        <v>24</v>
      </c>
      <c r="O15" s="7">
        <v>150</v>
      </c>
      <c r="P15" s="7" t="s">
        <v>25</v>
      </c>
      <c r="Q15" s="7" t="s">
        <v>33</v>
      </c>
      <c r="R15" s="7">
        <v>1050</v>
      </c>
      <c r="S15" s="21"/>
    </row>
    <row r="16" spans="1:19" ht="20.25">
      <c r="A16" s="3"/>
      <c r="B16" s="3"/>
      <c r="C16" s="3"/>
      <c r="D16" s="3"/>
      <c r="E16" s="3"/>
      <c r="F16" s="3"/>
      <c r="G16" s="3"/>
      <c r="H16" s="3"/>
      <c r="I16" s="3"/>
      <c r="J16" s="3"/>
      <c r="K16" s="7"/>
      <c r="L16" s="7" t="s">
        <v>142</v>
      </c>
      <c r="M16" s="11">
        <v>0.34513888888888899</v>
      </c>
      <c r="N16" s="7" t="s">
        <v>24</v>
      </c>
      <c r="O16" s="7">
        <f>R15-R16</f>
        <v>140</v>
      </c>
      <c r="P16" s="7" t="s">
        <v>43</v>
      </c>
      <c r="Q16" s="7" t="s">
        <v>50</v>
      </c>
      <c r="R16" s="7">
        <f>450+460</f>
        <v>910</v>
      </c>
      <c r="S16" s="21"/>
    </row>
    <row r="17" spans="1:19" ht="20.25">
      <c r="A17" s="3"/>
      <c r="B17" s="3"/>
      <c r="C17" s="3"/>
      <c r="D17" s="3"/>
      <c r="E17" s="3"/>
      <c r="F17" s="3"/>
      <c r="G17" s="3"/>
      <c r="H17" s="3"/>
      <c r="I17" s="3"/>
      <c r="J17" s="3"/>
      <c r="K17" s="7"/>
      <c r="L17" s="7" t="s">
        <v>142</v>
      </c>
      <c r="M17" s="11">
        <v>0.68125000000000002</v>
      </c>
      <c r="N17" s="7" t="s">
        <v>24</v>
      </c>
      <c r="O17" s="7">
        <v>160</v>
      </c>
      <c r="P17" s="7" t="s">
        <v>76</v>
      </c>
      <c r="Q17" s="7" t="s">
        <v>62</v>
      </c>
      <c r="R17" s="7">
        <v>750</v>
      </c>
      <c r="S17" s="21"/>
    </row>
    <row r="18" spans="1:19" ht="20.25">
      <c r="A18" s="3"/>
      <c r="B18" s="3"/>
      <c r="C18" s="3"/>
      <c r="D18" s="3"/>
      <c r="E18" s="3"/>
      <c r="F18" s="3"/>
      <c r="G18" s="3"/>
      <c r="H18" s="3"/>
      <c r="I18" s="3"/>
      <c r="J18" s="3"/>
      <c r="K18" s="7"/>
      <c r="L18" s="7" t="s">
        <v>143</v>
      </c>
      <c r="M18" s="11">
        <v>6.5277777777777796E-2</v>
      </c>
      <c r="N18" s="7" t="s">
        <v>24</v>
      </c>
      <c r="O18" s="7">
        <v>200</v>
      </c>
      <c r="P18" s="7" t="s">
        <v>37</v>
      </c>
      <c r="Q18" s="7" t="s">
        <v>63</v>
      </c>
      <c r="R18" s="7">
        <v>550</v>
      </c>
      <c r="S18" s="21"/>
    </row>
    <row r="19" spans="1:19" ht="20.25">
      <c r="A19" s="3"/>
      <c r="B19" s="3"/>
      <c r="C19" s="3"/>
      <c r="D19" s="3"/>
      <c r="E19" s="3"/>
      <c r="F19" s="3"/>
      <c r="G19" s="3"/>
      <c r="H19" s="3"/>
      <c r="I19" s="3"/>
      <c r="J19" s="3"/>
      <c r="K19" s="7"/>
      <c r="L19" s="7" t="s">
        <v>143</v>
      </c>
      <c r="M19" s="11">
        <v>0.59722222222222199</v>
      </c>
      <c r="N19" s="7" t="s">
        <v>24</v>
      </c>
      <c r="O19" s="7">
        <v>140</v>
      </c>
      <c r="P19" s="7" t="s">
        <v>43</v>
      </c>
      <c r="Q19" s="7" t="s">
        <v>57</v>
      </c>
      <c r="R19" s="7">
        <v>410</v>
      </c>
      <c r="S19" s="21"/>
    </row>
    <row r="20" spans="1:19" ht="20.25">
      <c r="A20" s="3"/>
      <c r="B20" s="3"/>
      <c r="C20" s="3"/>
      <c r="D20" s="3"/>
      <c r="E20" s="3"/>
      <c r="F20" s="3"/>
      <c r="G20" s="3"/>
      <c r="H20" s="3"/>
      <c r="I20" s="3"/>
      <c r="J20" s="3"/>
      <c r="K20" s="7"/>
      <c r="L20" s="7" t="s">
        <v>143</v>
      </c>
      <c r="M20" s="11">
        <v>0.84583333333333299</v>
      </c>
      <c r="N20" s="7" t="s">
        <v>24</v>
      </c>
      <c r="O20" s="7"/>
      <c r="P20" s="7" t="s">
        <v>40</v>
      </c>
      <c r="Q20" s="7" t="s">
        <v>46</v>
      </c>
      <c r="R20" s="7">
        <v>2630</v>
      </c>
      <c r="S20" s="21"/>
    </row>
    <row r="21" spans="1:19" ht="20.25">
      <c r="A21" s="3"/>
      <c r="B21" s="3"/>
      <c r="C21" s="3"/>
      <c r="D21" s="3"/>
      <c r="E21" s="3"/>
      <c r="F21" s="3"/>
      <c r="G21" s="3"/>
      <c r="H21" s="3"/>
      <c r="I21" s="3"/>
      <c r="J21" s="3"/>
      <c r="K21" s="7"/>
      <c r="L21" s="7" t="s">
        <v>144</v>
      </c>
      <c r="M21" s="11">
        <v>0.26041666666666702</v>
      </c>
      <c r="N21" s="7" t="s">
        <v>24</v>
      </c>
      <c r="O21" s="7">
        <v>130</v>
      </c>
      <c r="P21" s="7" t="s">
        <v>37</v>
      </c>
      <c r="Q21" s="7" t="s">
        <v>33</v>
      </c>
      <c r="R21" s="7">
        <v>2500</v>
      </c>
      <c r="S21" s="21"/>
    </row>
    <row r="22" spans="1:19" ht="20.25">
      <c r="A22" s="3"/>
      <c r="B22" s="3"/>
      <c r="C22" s="3"/>
      <c r="D22" s="3"/>
      <c r="E22" s="3"/>
      <c r="F22" s="3"/>
      <c r="G22" s="3"/>
      <c r="H22" s="3"/>
      <c r="I22" s="3"/>
      <c r="J22" s="3"/>
      <c r="K22" s="7"/>
      <c r="L22" s="7" t="s">
        <v>144</v>
      </c>
      <c r="M22" s="11">
        <v>0.77847222222222201</v>
      </c>
      <c r="N22" s="7" t="s">
        <v>24</v>
      </c>
      <c r="O22" s="7">
        <f>R21-R22</f>
        <v>150</v>
      </c>
      <c r="P22" s="7" t="s">
        <v>84</v>
      </c>
      <c r="Q22" s="7" t="s">
        <v>26</v>
      </c>
      <c r="R22" s="7">
        <f>1200+1150</f>
        <v>2350</v>
      </c>
      <c r="S22" s="21"/>
    </row>
    <row r="23" spans="1:19" ht="20.25">
      <c r="A23" s="3"/>
      <c r="B23" s="3"/>
      <c r="C23" s="3"/>
      <c r="D23" s="3"/>
      <c r="E23" s="3"/>
      <c r="F23" s="3"/>
      <c r="G23" s="3"/>
      <c r="H23" s="3"/>
      <c r="I23" s="3"/>
      <c r="J23" s="3"/>
      <c r="K23" s="7"/>
      <c r="L23" s="7" t="s">
        <v>145</v>
      </c>
      <c r="M23" s="11">
        <v>0.14513888888888901</v>
      </c>
      <c r="N23" s="7" t="s">
        <v>24</v>
      </c>
      <c r="O23" s="7">
        <v>100</v>
      </c>
      <c r="P23" s="7" t="s">
        <v>48</v>
      </c>
      <c r="Q23" s="7" t="s">
        <v>62</v>
      </c>
      <c r="R23" s="7">
        <v>2250</v>
      </c>
      <c r="S23" s="21"/>
    </row>
    <row r="24" spans="1:19" ht="20.25">
      <c r="A24" s="3"/>
      <c r="B24" s="3"/>
      <c r="C24" s="3"/>
      <c r="D24" s="3"/>
      <c r="E24" s="3"/>
      <c r="F24" s="3"/>
      <c r="G24" s="3"/>
      <c r="H24" s="3"/>
      <c r="I24" s="3"/>
      <c r="J24" s="3"/>
      <c r="K24" s="21"/>
      <c r="L24" s="7" t="s">
        <v>146</v>
      </c>
      <c r="M24" s="11">
        <v>0.20555555555555599</v>
      </c>
      <c r="N24" s="7" t="s">
        <v>24</v>
      </c>
      <c r="O24" s="7">
        <v>180</v>
      </c>
      <c r="P24" s="7" t="s">
        <v>48</v>
      </c>
      <c r="Q24" s="7" t="s">
        <v>63</v>
      </c>
      <c r="R24" s="7">
        <v>2070</v>
      </c>
      <c r="S24" s="21"/>
    </row>
    <row r="25" spans="1:19" ht="20.25">
      <c r="A25" s="3"/>
      <c r="B25" s="3"/>
      <c r="C25" s="3"/>
      <c r="D25" s="3"/>
      <c r="E25" s="3"/>
      <c r="F25" s="3"/>
      <c r="G25" s="3"/>
      <c r="H25" s="3"/>
      <c r="I25" s="3"/>
      <c r="J25" s="3"/>
      <c r="K25" s="21"/>
      <c r="L25" s="7" t="s">
        <v>146</v>
      </c>
      <c r="M25" s="11">
        <v>0.41111111111111098</v>
      </c>
      <c r="N25" s="7" t="s">
        <v>24</v>
      </c>
      <c r="O25" s="7">
        <f>R24-R25</f>
        <v>120</v>
      </c>
      <c r="P25" s="7" t="s">
        <v>43</v>
      </c>
      <c r="Q25" s="7" t="s">
        <v>147</v>
      </c>
      <c r="R25" s="7">
        <f>950+1000</f>
        <v>1950</v>
      </c>
      <c r="S25" s="21"/>
    </row>
    <row r="26" spans="1:19" ht="2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1"/>
      <c r="L26" s="7" t="s">
        <v>148</v>
      </c>
      <c r="M26" s="11">
        <v>0.49722222222222201</v>
      </c>
      <c r="N26" s="7" t="s">
        <v>24</v>
      </c>
      <c r="O26" s="7">
        <v>150</v>
      </c>
      <c r="P26" s="7" t="s">
        <v>129</v>
      </c>
      <c r="Q26" s="7" t="s">
        <v>26</v>
      </c>
      <c r="R26" s="7">
        <v>1800</v>
      </c>
      <c r="S26" s="21"/>
    </row>
    <row r="27" spans="1:19" ht="2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1"/>
      <c r="L27" s="7" t="s">
        <v>148</v>
      </c>
      <c r="M27" s="11">
        <v>0.75</v>
      </c>
      <c r="N27" s="7" t="s">
        <v>24</v>
      </c>
      <c r="O27" s="7">
        <v>50</v>
      </c>
      <c r="P27" s="7" t="s">
        <v>37</v>
      </c>
      <c r="Q27" s="7" t="s">
        <v>44</v>
      </c>
      <c r="R27" s="7">
        <v>1750</v>
      </c>
      <c r="S27" s="21"/>
    </row>
    <row r="28" spans="1:19" ht="2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1"/>
      <c r="L28" s="7" t="s">
        <v>149</v>
      </c>
      <c r="M28" s="11">
        <v>0.30555555555555602</v>
      </c>
      <c r="N28" s="7" t="s">
        <v>24</v>
      </c>
      <c r="O28" s="7">
        <v>100</v>
      </c>
      <c r="P28" s="7" t="s">
        <v>84</v>
      </c>
      <c r="Q28" s="7" t="s">
        <v>57</v>
      </c>
      <c r="R28" s="7">
        <v>1650</v>
      </c>
      <c r="S28" s="21"/>
    </row>
    <row r="29" spans="1:19" ht="2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1"/>
      <c r="L29" s="7" t="s">
        <v>149</v>
      </c>
      <c r="M29" s="11">
        <v>0.52708333333333302</v>
      </c>
      <c r="N29" s="7" t="s">
        <v>24</v>
      </c>
      <c r="O29" s="7">
        <v>150</v>
      </c>
      <c r="P29" s="7" t="s">
        <v>129</v>
      </c>
      <c r="Q29" s="7" t="s">
        <v>33</v>
      </c>
      <c r="R29" s="7">
        <v>1500</v>
      </c>
      <c r="S29" s="21"/>
    </row>
    <row r="30" spans="1:19" ht="2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1"/>
      <c r="L30" s="7" t="s">
        <v>149</v>
      </c>
      <c r="M30" s="11">
        <v>0.93055555555555503</v>
      </c>
      <c r="N30" s="7" t="s">
        <v>24</v>
      </c>
      <c r="O30" s="7">
        <v>50</v>
      </c>
      <c r="P30" s="7" t="s">
        <v>37</v>
      </c>
      <c r="Q30" s="7" t="s">
        <v>44</v>
      </c>
      <c r="R30" s="7">
        <v>1450</v>
      </c>
      <c r="S30" s="21"/>
    </row>
    <row r="31" spans="1:19" ht="2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1"/>
      <c r="L31" s="7" t="s">
        <v>150</v>
      </c>
      <c r="M31" s="11">
        <v>0.28472222222222199</v>
      </c>
      <c r="N31" s="7" t="s">
        <v>24</v>
      </c>
      <c r="O31" s="7">
        <v>140</v>
      </c>
      <c r="P31" s="7" t="s">
        <v>55</v>
      </c>
      <c r="Q31" s="7" t="s">
        <v>57</v>
      </c>
      <c r="R31" s="7">
        <v>1310</v>
      </c>
      <c r="S31" s="21"/>
    </row>
    <row r="32" spans="1:19" ht="2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1"/>
      <c r="L32" s="7" t="s">
        <v>150</v>
      </c>
      <c r="M32" s="11">
        <v>0.87291666666666701</v>
      </c>
      <c r="N32" s="7" t="s">
        <v>24</v>
      </c>
      <c r="O32" s="7">
        <v>130</v>
      </c>
      <c r="P32" s="7" t="s">
        <v>48</v>
      </c>
      <c r="Q32" s="7" t="s">
        <v>63</v>
      </c>
      <c r="R32" s="7">
        <v>1180</v>
      </c>
      <c r="S32" s="21"/>
    </row>
    <row r="33" spans="1:19" ht="2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7" t="s">
        <v>151</v>
      </c>
      <c r="M33" s="11">
        <v>0.9375</v>
      </c>
      <c r="N33" s="7" t="s">
        <v>24</v>
      </c>
      <c r="O33" s="7">
        <v>140</v>
      </c>
      <c r="P33" s="7" t="s">
        <v>48</v>
      </c>
      <c r="Q33" s="7" t="s">
        <v>57</v>
      </c>
      <c r="R33" s="7">
        <v>1040</v>
      </c>
      <c r="S33" s="21"/>
    </row>
    <row r="34" spans="1:19" ht="2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7" t="s">
        <v>152</v>
      </c>
      <c r="M34" s="11">
        <v>2.4305555555555601E-2</v>
      </c>
      <c r="N34" s="7" t="s">
        <v>24</v>
      </c>
      <c r="O34" s="7">
        <f>1040-1010</f>
        <v>30</v>
      </c>
      <c r="P34" s="7" t="s">
        <v>37</v>
      </c>
      <c r="Q34" s="7" t="s">
        <v>44</v>
      </c>
      <c r="R34" s="7">
        <f>480+530</f>
        <v>1010</v>
      </c>
      <c r="S34" s="21"/>
    </row>
    <row r="35" spans="1:19" ht="2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7" t="s">
        <v>152</v>
      </c>
      <c r="M35" s="11">
        <v>0.85694444444444395</v>
      </c>
      <c r="N35" s="7" t="s">
        <v>24</v>
      </c>
      <c r="O35" s="7">
        <f>1010-850</f>
        <v>160</v>
      </c>
      <c r="P35" s="7" t="s">
        <v>84</v>
      </c>
      <c r="Q35" s="7" t="s">
        <v>42</v>
      </c>
      <c r="R35" s="7">
        <v>850</v>
      </c>
      <c r="S35" s="21"/>
    </row>
    <row r="36" spans="1:19" ht="2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7" t="s">
        <v>153</v>
      </c>
      <c r="M36" s="11">
        <v>0.26388888888888901</v>
      </c>
      <c r="N36" s="7" t="s">
        <v>24</v>
      </c>
      <c r="O36" s="7">
        <f>850-620</f>
        <v>230</v>
      </c>
      <c r="P36" s="7" t="s">
        <v>52</v>
      </c>
      <c r="Q36" s="7" t="s">
        <v>26</v>
      </c>
      <c r="R36" s="7">
        <v>620</v>
      </c>
      <c r="S36" s="21"/>
    </row>
    <row r="37" spans="1:19" ht="2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7" t="s">
        <v>154</v>
      </c>
      <c r="M37" s="11">
        <v>0.26944444444444399</v>
      </c>
      <c r="N37" s="7" t="s">
        <v>24</v>
      </c>
      <c r="O37" s="7">
        <v>100</v>
      </c>
      <c r="P37" s="7" t="s">
        <v>48</v>
      </c>
      <c r="Q37" s="7" t="s">
        <v>57</v>
      </c>
      <c r="R37" s="7">
        <v>520</v>
      </c>
      <c r="S37" s="21"/>
    </row>
    <row r="38" spans="1:19" ht="2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7" t="s">
        <v>154</v>
      </c>
      <c r="M38" s="11">
        <v>0.43055555555555602</v>
      </c>
      <c r="N38" s="7" t="s">
        <v>24</v>
      </c>
      <c r="O38" s="7"/>
      <c r="P38" s="7" t="s">
        <v>43</v>
      </c>
      <c r="Q38" s="7" t="s">
        <v>46</v>
      </c>
      <c r="R38" s="7">
        <f>1660+960</f>
        <v>2620</v>
      </c>
      <c r="S38" s="21"/>
    </row>
    <row r="39" spans="1:19" ht="2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7" t="s">
        <v>155</v>
      </c>
      <c r="M39" s="11">
        <v>0.30625000000000002</v>
      </c>
      <c r="N39" s="7" t="s">
        <v>24</v>
      </c>
      <c r="O39" s="7">
        <f>2620-2570</f>
        <v>50</v>
      </c>
      <c r="P39" s="7" t="s">
        <v>48</v>
      </c>
      <c r="Q39" s="7" t="s">
        <v>44</v>
      </c>
      <c r="R39" s="7">
        <v>2570</v>
      </c>
      <c r="S39" s="21"/>
    </row>
    <row r="40" spans="1:19" ht="2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7" t="s">
        <v>155</v>
      </c>
      <c r="M40" s="11">
        <v>0.80902777777777801</v>
      </c>
      <c r="N40" s="7" t="s">
        <v>24</v>
      </c>
      <c r="O40" s="7">
        <v>130</v>
      </c>
      <c r="P40" s="7" t="s">
        <v>32</v>
      </c>
      <c r="Q40" s="7" t="s">
        <v>33</v>
      </c>
      <c r="R40" s="7">
        <v>2440</v>
      </c>
      <c r="S40" s="21"/>
    </row>
    <row r="41" spans="1:19" ht="2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7" t="s">
        <v>155</v>
      </c>
      <c r="M41" s="11">
        <v>0.95138888888888895</v>
      </c>
      <c r="N41" s="7" t="s">
        <v>24</v>
      </c>
      <c r="O41" s="7">
        <v>140</v>
      </c>
      <c r="P41" s="7" t="s">
        <v>32</v>
      </c>
      <c r="Q41" s="7" t="s">
        <v>26</v>
      </c>
      <c r="R41" s="7">
        <v>2300</v>
      </c>
      <c r="S41" s="21"/>
    </row>
    <row r="42" spans="1:19" ht="2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7" t="s">
        <v>156</v>
      </c>
      <c r="M42" s="11">
        <v>0.43333333333333302</v>
      </c>
      <c r="N42" s="7" t="s">
        <v>24</v>
      </c>
      <c r="O42" s="7">
        <f>2300-2220</f>
        <v>80</v>
      </c>
      <c r="P42" s="7" t="s">
        <v>43</v>
      </c>
      <c r="Q42" s="7" t="s">
        <v>47</v>
      </c>
      <c r="R42" s="7">
        <v>2220</v>
      </c>
      <c r="S42" s="21"/>
    </row>
    <row r="43" spans="1:19" ht="2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7" t="s">
        <v>156</v>
      </c>
      <c r="M43" s="11">
        <v>0.73263888888888895</v>
      </c>
      <c r="N43" s="7" t="s">
        <v>24</v>
      </c>
      <c r="O43" s="7">
        <f>2220-2070</f>
        <v>150</v>
      </c>
      <c r="P43" s="7" t="s">
        <v>52</v>
      </c>
      <c r="Q43" s="7" t="s">
        <v>65</v>
      </c>
      <c r="R43" s="7">
        <f>1020+1050</f>
        <v>2070</v>
      </c>
      <c r="S43" s="21"/>
    </row>
    <row r="44" spans="1:19" ht="2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7" t="s">
        <v>157</v>
      </c>
      <c r="M44" s="11">
        <v>0.50694444444444398</v>
      </c>
      <c r="N44" s="7" t="s">
        <v>24</v>
      </c>
      <c r="O44" s="7">
        <f>R43-R44</f>
        <v>120</v>
      </c>
      <c r="P44" s="7" t="s">
        <v>24</v>
      </c>
      <c r="Q44" s="7" t="s">
        <v>26</v>
      </c>
      <c r="R44" s="7">
        <f>960+990</f>
        <v>1950</v>
      </c>
      <c r="S44" s="21"/>
    </row>
    <row r="45" spans="1:19" ht="2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7" t="s">
        <v>157</v>
      </c>
      <c r="M45" s="11">
        <v>0.73263888888888895</v>
      </c>
      <c r="N45" s="7" t="s">
        <v>24</v>
      </c>
      <c r="O45" s="7">
        <v>20</v>
      </c>
      <c r="P45" s="7" t="s">
        <v>52</v>
      </c>
      <c r="Q45" s="7" t="s">
        <v>44</v>
      </c>
      <c r="R45" s="7">
        <v>1930</v>
      </c>
      <c r="S45" s="21"/>
    </row>
    <row r="46" spans="1:19" ht="2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7" t="s">
        <v>158</v>
      </c>
      <c r="M46" s="11">
        <v>8.2638888888888901E-2</v>
      </c>
      <c r="N46" s="7" t="s">
        <v>24</v>
      </c>
      <c r="O46" s="7">
        <v>150</v>
      </c>
      <c r="P46" s="7" t="s">
        <v>55</v>
      </c>
      <c r="Q46" s="7" t="s">
        <v>42</v>
      </c>
      <c r="R46" s="7">
        <v>1780</v>
      </c>
      <c r="S46" s="21"/>
    </row>
    <row r="47" spans="1:19" ht="2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7" t="s">
        <v>158</v>
      </c>
      <c r="M47" s="11">
        <v>0.37638888888888899</v>
      </c>
      <c r="N47" s="7" t="s">
        <v>24</v>
      </c>
      <c r="O47" s="7">
        <v>100</v>
      </c>
      <c r="P47" s="7" t="s">
        <v>43</v>
      </c>
      <c r="Q47" s="7" t="s">
        <v>57</v>
      </c>
      <c r="R47" s="7">
        <v>1680</v>
      </c>
      <c r="S47" s="21"/>
    </row>
    <row r="48" spans="1:19" ht="20.25">
      <c r="L48" s="7" t="s">
        <v>158</v>
      </c>
      <c r="M48" s="11">
        <v>0.46527777777777801</v>
      </c>
      <c r="N48" s="7" t="s">
        <v>24</v>
      </c>
      <c r="O48" s="32"/>
      <c r="P48" s="7" t="s">
        <v>43</v>
      </c>
      <c r="Q48" s="7" t="s">
        <v>159</v>
      </c>
      <c r="R48" s="32">
        <f>1200+960</f>
        <v>2160</v>
      </c>
    </row>
    <row r="49" spans="12:18" ht="20.25">
      <c r="L49" s="7" t="s">
        <v>158</v>
      </c>
      <c r="M49" s="11" t="s">
        <v>160</v>
      </c>
      <c r="N49" s="7" t="s">
        <v>24</v>
      </c>
      <c r="O49" s="32">
        <v>140</v>
      </c>
      <c r="P49" s="7" t="s">
        <v>48</v>
      </c>
      <c r="Q49" s="7" t="s">
        <v>63</v>
      </c>
      <c r="R49" s="32">
        <v>2020</v>
      </c>
    </row>
    <row r="50" spans="12:18" ht="20.25">
      <c r="L50" s="7" t="s">
        <v>161</v>
      </c>
      <c r="M50" s="11">
        <v>0.61111111111111105</v>
      </c>
      <c r="N50" s="7" t="s">
        <v>24</v>
      </c>
      <c r="O50" s="32">
        <v>140</v>
      </c>
      <c r="P50" s="7" t="s">
        <v>55</v>
      </c>
      <c r="Q50" s="7" t="s">
        <v>33</v>
      </c>
      <c r="R50" s="32">
        <v>1800</v>
      </c>
    </row>
    <row r="51" spans="12:18" ht="20.25">
      <c r="L51" s="7" t="s">
        <v>162</v>
      </c>
      <c r="M51" s="11">
        <v>0.66527777777777797</v>
      </c>
      <c r="N51" s="7" t="s">
        <v>24</v>
      </c>
      <c r="O51" s="32">
        <v>200</v>
      </c>
      <c r="P51" s="7" t="s">
        <v>30</v>
      </c>
      <c r="Q51" s="7" t="s">
        <v>26</v>
      </c>
      <c r="R51" s="32">
        <v>1600</v>
      </c>
    </row>
    <row r="52" spans="12:18" ht="20.25">
      <c r="L52" s="7" t="s">
        <v>163</v>
      </c>
      <c r="M52" s="11">
        <v>2.9166666666666698E-2</v>
      </c>
      <c r="N52" s="7" t="s">
        <v>24</v>
      </c>
      <c r="O52" s="32">
        <v>140</v>
      </c>
      <c r="P52" s="7" t="s">
        <v>48</v>
      </c>
      <c r="Q52" s="7" t="s">
        <v>57</v>
      </c>
      <c r="R52" s="32">
        <v>1460</v>
      </c>
    </row>
    <row r="53" spans="12:18" ht="20.25">
      <c r="L53" s="7" t="s">
        <v>163</v>
      </c>
      <c r="M53" s="11">
        <v>0.38194444444444398</v>
      </c>
      <c r="N53" s="7" t="s">
        <v>24</v>
      </c>
      <c r="O53" s="32">
        <v>20</v>
      </c>
      <c r="P53" s="7" t="s">
        <v>43</v>
      </c>
      <c r="Q53" s="7" t="s">
        <v>44</v>
      </c>
      <c r="R53" s="32">
        <f>1440</f>
        <v>1440</v>
      </c>
    </row>
    <row r="54" spans="12:18" ht="20.25">
      <c r="L54" s="7" t="s">
        <v>164</v>
      </c>
      <c r="M54" s="11">
        <v>2.2400000000000002</v>
      </c>
      <c r="N54" s="7" t="s">
        <v>24</v>
      </c>
      <c r="O54" s="32">
        <v>100</v>
      </c>
      <c r="P54" s="7" t="s">
        <v>76</v>
      </c>
      <c r="Q54" s="7" t="s">
        <v>57</v>
      </c>
      <c r="R54" s="32">
        <v>1340</v>
      </c>
    </row>
    <row r="55" spans="12:18" ht="20.25">
      <c r="L55" s="7" t="s">
        <v>165</v>
      </c>
      <c r="M55" s="11">
        <v>9.9305555555555494E-2</v>
      </c>
      <c r="N55" s="7" t="s">
        <v>24</v>
      </c>
      <c r="O55" s="32">
        <f>1340-1130</f>
        <v>210</v>
      </c>
      <c r="P55" s="7" t="s">
        <v>84</v>
      </c>
      <c r="Q55" s="7" t="s">
        <v>54</v>
      </c>
      <c r="R55" s="32">
        <v>1130</v>
      </c>
    </row>
    <row r="56" spans="12:18" ht="20.25">
      <c r="L56" s="7" t="s">
        <v>165</v>
      </c>
      <c r="M56" s="11">
        <v>0.375</v>
      </c>
      <c r="N56" s="7" t="s">
        <v>24</v>
      </c>
      <c r="O56" s="32">
        <f>R55-R56</f>
        <v>210</v>
      </c>
      <c r="P56" s="7" t="s">
        <v>43</v>
      </c>
      <c r="Q56" s="7" t="s">
        <v>33</v>
      </c>
      <c r="R56" s="32">
        <f>450+470</f>
        <v>920</v>
      </c>
    </row>
    <row r="57" spans="12:18" ht="20.25">
      <c r="L57" s="7" t="s">
        <v>165</v>
      </c>
      <c r="M57" s="11">
        <v>0.95833333333333304</v>
      </c>
      <c r="N57" s="7" t="s">
        <v>24</v>
      </c>
      <c r="O57" s="32">
        <v>20</v>
      </c>
      <c r="P57" s="7" t="s">
        <v>37</v>
      </c>
      <c r="Q57" s="7" t="s">
        <v>44</v>
      </c>
      <c r="R57" s="32">
        <v>900</v>
      </c>
    </row>
    <row r="58" spans="12:18" ht="20.25">
      <c r="L58" s="7" t="s">
        <v>166</v>
      </c>
      <c r="M58" s="11">
        <v>8.1250000000000003E-2</v>
      </c>
      <c r="N58" s="7" t="s">
        <v>24</v>
      </c>
      <c r="O58" s="32">
        <f>R57-R58</f>
        <v>180</v>
      </c>
      <c r="P58" s="7" t="s">
        <v>84</v>
      </c>
      <c r="Q58" s="7" t="s">
        <v>57</v>
      </c>
      <c r="R58" s="32">
        <f>340+380</f>
        <v>720</v>
      </c>
    </row>
    <row r="59" spans="12:18" ht="20.25">
      <c r="L59" s="7" t="s">
        <v>166</v>
      </c>
      <c r="M59" s="11">
        <v>0.70208333333333295</v>
      </c>
      <c r="N59" s="7" t="s">
        <v>24</v>
      </c>
      <c r="O59" s="32">
        <v>160</v>
      </c>
      <c r="P59" s="7" t="s">
        <v>41</v>
      </c>
      <c r="Q59" s="7" t="s">
        <v>26</v>
      </c>
      <c r="R59" s="32">
        <v>530</v>
      </c>
    </row>
    <row r="60" spans="12:18" ht="20.25">
      <c r="L60" s="7" t="s">
        <v>167</v>
      </c>
      <c r="M60" s="11">
        <v>0.46875</v>
      </c>
      <c r="N60" s="7" t="s">
        <v>24</v>
      </c>
      <c r="O60" s="32"/>
      <c r="P60" s="7" t="s">
        <v>40</v>
      </c>
      <c r="Q60" s="7" t="s">
        <v>46</v>
      </c>
      <c r="R60" s="32">
        <v>2600</v>
      </c>
    </row>
    <row r="61" spans="12:18" ht="20.25">
      <c r="L61" s="7" t="s">
        <v>167</v>
      </c>
      <c r="M61" s="11">
        <v>0.87847222222222199</v>
      </c>
      <c r="N61" s="7" t="s">
        <v>24</v>
      </c>
      <c r="O61" s="32">
        <v>150</v>
      </c>
      <c r="P61" s="7" t="s">
        <v>48</v>
      </c>
      <c r="Q61" s="7" t="s">
        <v>62</v>
      </c>
      <c r="R61" s="32">
        <v>2450</v>
      </c>
    </row>
    <row r="62" spans="12:18" ht="20.25">
      <c r="L62" s="7" t="s">
        <v>168</v>
      </c>
      <c r="M62" s="11">
        <v>0.14583333333333301</v>
      </c>
      <c r="N62" s="7" t="s">
        <v>24</v>
      </c>
      <c r="O62" s="32">
        <v>100</v>
      </c>
      <c r="P62" s="7" t="s">
        <v>37</v>
      </c>
      <c r="Q62" s="7" t="s">
        <v>26</v>
      </c>
      <c r="R62" s="32">
        <v>2350</v>
      </c>
    </row>
    <row r="63" spans="12:18" ht="20.25">
      <c r="L63" s="7" t="s">
        <v>168</v>
      </c>
      <c r="M63" s="11">
        <v>0.79444444444444395</v>
      </c>
      <c r="N63" s="7" t="s">
        <v>24</v>
      </c>
      <c r="O63" s="32">
        <v>200</v>
      </c>
      <c r="P63" s="7" t="s">
        <v>40</v>
      </c>
      <c r="Q63" s="7" t="s">
        <v>42</v>
      </c>
      <c r="R63" s="32">
        <v>2150</v>
      </c>
    </row>
    <row r="64" spans="12:18" ht="20.25">
      <c r="L64" s="7"/>
      <c r="M64" s="11"/>
      <c r="N64" s="7"/>
      <c r="O64" s="32"/>
      <c r="P64" s="7"/>
      <c r="Q64" s="7"/>
      <c r="R64" s="32"/>
    </row>
    <row r="65" spans="12:18" ht="20.25">
      <c r="L65" s="7"/>
      <c r="M65" s="11"/>
      <c r="N65" s="7"/>
      <c r="O65" s="32"/>
      <c r="P65" s="7"/>
      <c r="Q65" s="7"/>
      <c r="R65" s="32"/>
    </row>
    <row r="66" spans="12:18" ht="20.25">
      <c r="L66" s="7"/>
      <c r="M66" s="11"/>
      <c r="N66" s="7"/>
      <c r="O66" s="32"/>
      <c r="P66" s="7"/>
      <c r="Q66" s="7"/>
      <c r="R66" s="32"/>
    </row>
    <row r="67" spans="12:18" ht="20.25">
      <c r="L67" s="7"/>
      <c r="M67" s="11"/>
      <c r="N67" s="7"/>
      <c r="O67" s="32"/>
      <c r="P67" s="7"/>
      <c r="Q67" s="7"/>
      <c r="R67" s="32"/>
    </row>
    <row r="68" spans="12:18" ht="20.25">
      <c r="L68" s="7"/>
      <c r="M68" s="11"/>
      <c r="N68" s="7"/>
      <c r="O68" s="32"/>
      <c r="P68" s="7"/>
      <c r="Q68" s="7"/>
      <c r="R68" s="32"/>
    </row>
    <row r="69" spans="12:18" ht="20.25">
      <c r="L69" s="7"/>
      <c r="M69" s="11"/>
      <c r="N69" s="7"/>
      <c r="O69" s="32"/>
      <c r="P69" s="7"/>
      <c r="Q69" s="7"/>
      <c r="R69" s="32"/>
    </row>
    <row r="70" spans="12:18" ht="20.25">
      <c r="L70" s="7"/>
      <c r="M70" s="11"/>
      <c r="N70" s="7"/>
      <c r="O70" s="32"/>
      <c r="P70" s="7"/>
      <c r="Q70" s="7"/>
      <c r="R70" s="32"/>
    </row>
    <row r="71" spans="12:18" ht="20.25">
      <c r="L71" s="7"/>
      <c r="M71" s="11"/>
      <c r="N71" s="7"/>
      <c r="O71" s="32"/>
      <c r="P71" s="7"/>
      <c r="Q71" s="7"/>
      <c r="R71" s="32"/>
    </row>
    <row r="72" spans="12:18" ht="20.25">
      <c r="L72" s="7"/>
      <c r="M72" s="11"/>
      <c r="N72" s="7"/>
      <c r="O72" s="32"/>
      <c r="P72" s="7"/>
      <c r="Q72" s="7"/>
      <c r="R72" s="32"/>
    </row>
    <row r="73" spans="12:18" ht="20.25">
      <c r="L73" s="7"/>
      <c r="M73" s="11"/>
      <c r="N73" s="7"/>
      <c r="O73" s="32"/>
      <c r="P73" s="7"/>
      <c r="Q73" s="7"/>
      <c r="R73" s="32"/>
    </row>
    <row r="74" spans="12:18" ht="20.25">
      <c r="L74" s="7"/>
      <c r="M74" s="11"/>
      <c r="N74" s="7"/>
      <c r="O74" s="32"/>
      <c r="P74" s="7"/>
      <c r="Q74" s="7"/>
      <c r="R74" s="32"/>
    </row>
    <row r="75" spans="12:18" ht="20.25">
      <c r="L75" s="7"/>
      <c r="M75" s="11"/>
      <c r="N75" s="7"/>
      <c r="O75" s="32"/>
      <c r="P75" s="7"/>
      <c r="Q75" s="7"/>
      <c r="R75" s="32"/>
    </row>
    <row r="76" spans="12:18" ht="20.25">
      <c r="L76" s="7"/>
      <c r="M76" s="11"/>
      <c r="N76" s="7"/>
      <c r="O76" s="32"/>
      <c r="P76" s="7"/>
      <c r="Q76" s="7"/>
      <c r="R76" s="32"/>
    </row>
    <row r="77" spans="12:18" ht="20.25">
      <c r="L77" s="7"/>
      <c r="M77" s="11"/>
      <c r="N77" s="7"/>
      <c r="O77" s="32"/>
      <c r="P77" s="7"/>
      <c r="Q77" s="7"/>
      <c r="R77" s="32"/>
    </row>
    <row r="78" spans="12:18" ht="20.25">
      <c r="L78" s="7"/>
      <c r="M78" s="11"/>
      <c r="N78" s="7"/>
      <c r="O78" s="32"/>
      <c r="P78" s="7"/>
      <c r="Q78" s="7"/>
      <c r="R78" s="32"/>
    </row>
    <row r="79" spans="12:18" ht="20.25">
      <c r="L79" s="7"/>
      <c r="M79" s="11"/>
      <c r="N79" s="7"/>
      <c r="O79" s="32"/>
      <c r="P79" s="7"/>
      <c r="Q79" s="7"/>
      <c r="R79" s="32"/>
    </row>
    <row r="80" spans="12:18" ht="20.25">
      <c r="L80" s="7"/>
      <c r="M80" s="11"/>
      <c r="N80" s="7"/>
      <c r="O80" s="32"/>
      <c r="P80" s="7"/>
      <c r="Q80" s="7"/>
      <c r="R80" s="32"/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 horizontalDpi="203" verticalDpi="20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9"/>
  <sheetViews>
    <sheetView workbookViewId="0">
      <selection activeCell="G16" sqref="G16"/>
    </sheetView>
  </sheetViews>
  <sheetFormatPr defaultColWidth="9" defaultRowHeight="13.5"/>
  <cols>
    <col min="1" max="1" width="14" customWidth="1"/>
    <col min="3" max="3" width="11.625" customWidth="1"/>
    <col min="4" max="4" width="10.875" customWidth="1"/>
    <col min="5" max="5" width="11.625" customWidth="1"/>
    <col min="6" max="6" width="12.75" customWidth="1"/>
    <col min="7" max="7" width="10.25" customWidth="1"/>
    <col min="10" max="10" width="17" customWidth="1"/>
    <col min="11" max="11" width="15.125" customWidth="1"/>
    <col min="12" max="12" width="22.25" customWidth="1"/>
    <col min="13" max="13" width="22.125" customWidth="1"/>
    <col min="14" max="14" width="11" customWidth="1"/>
    <col min="15" max="15" width="15.625" customWidth="1"/>
    <col min="16" max="16" width="9.75" customWidth="1"/>
    <col min="17" max="17" width="26.375" customWidth="1"/>
    <col min="18" max="18" width="19" customWidth="1"/>
  </cols>
  <sheetData>
    <row r="1" spans="1:19" ht="27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 ht="18.75">
      <c r="A2" s="98" t="s">
        <v>1</v>
      </c>
      <c r="B2" s="99"/>
      <c r="C2" s="99"/>
      <c r="D2" s="99"/>
      <c r="E2" s="99"/>
      <c r="F2" s="99"/>
      <c r="G2" s="99"/>
      <c r="H2" s="99"/>
      <c r="I2" s="100"/>
      <c r="J2" s="98" t="s">
        <v>2</v>
      </c>
      <c r="K2" s="99"/>
      <c r="L2" s="99"/>
      <c r="M2" s="99"/>
      <c r="N2" s="99"/>
      <c r="O2" s="99"/>
      <c r="P2" s="99"/>
      <c r="Q2" s="100"/>
      <c r="R2" s="101" t="s">
        <v>3</v>
      </c>
      <c r="S2" s="15"/>
    </row>
    <row r="3" spans="1:19" ht="56.25">
      <c r="A3" s="1" t="s">
        <v>4</v>
      </c>
      <c r="B3" s="1" t="s">
        <v>5</v>
      </c>
      <c r="C3" s="1" t="s">
        <v>6</v>
      </c>
      <c r="D3" s="1" t="s">
        <v>7</v>
      </c>
      <c r="E3" s="2" t="s">
        <v>8</v>
      </c>
      <c r="F3" s="1" t="s">
        <v>9</v>
      </c>
      <c r="G3" s="2" t="s">
        <v>10</v>
      </c>
      <c r="H3" s="2" t="s">
        <v>11</v>
      </c>
      <c r="I3" s="2" t="s">
        <v>12</v>
      </c>
      <c r="J3" s="8" t="s">
        <v>13</v>
      </c>
      <c r="K3" s="9" t="s">
        <v>14</v>
      </c>
      <c r="L3" s="2" t="s">
        <v>15</v>
      </c>
      <c r="M3" s="2" t="s">
        <v>5</v>
      </c>
      <c r="N3" s="2" t="s">
        <v>6</v>
      </c>
      <c r="O3" s="2" t="s">
        <v>16</v>
      </c>
      <c r="P3" s="2" t="s">
        <v>17</v>
      </c>
      <c r="Q3" s="1" t="s">
        <v>18</v>
      </c>
      <c r="R3" s="106"/>
      <c r="S3" s="16" t="s">
        <v>169</v>
      </c>
    </row>
    <row r="4" spans="1:19" ht="20.25">
      <c r="A4" s="3" t="s">
        <v>170</v>
      </c>
      <c r="B4" s="4">
        <v>0.59722222222222199</v>
      </c>
      <c r="C4" s="3" t="s">
        <v>21</v>
      </c>
      <c r="D4" s="3" t="s">
        <v>171</v>
      </c>
      <c r="E4" s="3" t="s">
        <v>172</v>
      </c>
      <c r="F4" s="3">
        <v>27.85</v>
      </c>
      <c r="G4" s="6">
        <v>0.32329999999999998</v>
      </c>
      <c r="H4" s="3">
        <f>2250-70</f>
        <v>2180</v>
      </c>
      <c r="I4" s="3" t="s">
        <v>43</v>
      </c>
      <c r="J4" s="3">
        <v>7378635169</v>
      </c>
      <c r="K4" s="37" t="s">
        <v>31</v>
      </c>
      <c r="L4" s="3" t="s">
        <v>173</v>
      </c>
      <c r="M4" s="4">
        <v>0.27083333333333298</v>
      </c>
      <c r="N4" s="3" t="s">
        <v>21</v>
      </c>
      <c r="O4" s="3">
        <v>150</v>
      </c>
      <c r="P4" s="3" t="s">
        <v>52</v>
      </c>
      <c r="Q4" s="3" t="s">
        <v>65</v>
      </c>
      <c r="R4" s="3">
        <v>2000</v>
      </c>
      <c r="S4" s="7"/>
    </row>
    <row r="5" spans="1:19" ht="20.25">
      <c r="A5" s="3" t="s">
        <v>174</v>
      </c>
      <c r="B5" s="4">
        <v>0.61805555555555602</v>
      </c>
      <c r="C5" s="3" t="s">
        <v>21</v>
      </c>
      <c r="D5" s="3" t="s">
        <v>171</v>
      </c>
      <c r="E5" s="3" t="s">
        <v>39</v>
      </c>
      <c r="F5" s="36" t="s">
        <v>175</v>
      </c>
      <c r="G5" s="6">
        <v>0.30990000000000001</v>
      </c>
      <c r="H5" s="3">
        <f>2570-550</f>
        <v>2020</v>
      </c>
      <c r="I5" s="3" t="s">
        <v>43</v>
      </c>
      <c r="J5" s="3" t="s">
        <v>176</v>
      </c>
      <c r="K5" s="7" t="s">
        <v>67</v>
      </c>
      <c r="L5" s="3" t="s">
        <v>177</v>
      </c>
      <c r="M5" s="4">
        <v>0.180555555555556</v>
      </c>
      <c r="N5" s="3" t="s">
        <v>21</v>
      </c>
      <c r="O5" s="3">
        <v>20</v>
      </c>
      <c r="P5" s="3" t="s">
        <v>48</v>
      </c>
      <c r="Q5" s="3" t="s">
        <v>44</v>
      </c>
      <c r="R5" s="3">
        <v>1980</v>
      </c>
      <c r="S5" s="7"/>
    </row>
    <row r="6" spans="1:19" ht="20.25">
      <c r="A6" s="3" t="s">
        <v>178</v>
      </c>
      <c r="B6" s="4">
        <v>0.14583333333333301</v>
      </c>
      <c r="C6" s="3" t="s">
        <v>21</v>
      </c>
      <c r="D6" s="3" t="s">
        <v>28</v>
      </c>
      <c r="E6" s="3" t="s">
        <v>172</v>
      </c>
      <c r="F6" s="3">
        <v>20.5</v>
      </c>
      <c r="G6" s="6">
        <v>0.31359999999999999</v>
      </c>
      <c r="H6" s="3">
        <v>1640</v>
      </c>
      <c r="I6" s="3" t="s">
        <v>48</v>
      </c>
      <c r="J6" s="3">
        <v>8624230218</v>
      </c>
      <c r="K6" s="37" t="s">
        <v>31</v>
      </c>
      <c r="L6" s="3" t="s">
        <v>177</v>
      </c>
      <c r="M6" s="4">
        <v>0.33333333333333298</v>
      </c>
      <c r="N6" s="3" t="s">
        <v>21</v>
      </c>
      <c r="O6" s="3">
        <f>R5-R6</f>
        <v>120</v>
      </c>
      <c r="P6" s="3" t="s">
        <v>43</v>
      </c>
      <c r="Q6" s="3" t="s">
        <v>26</v>
      </c>
      <c r="R6" s="3">
        <f>910+950</f>
        <v>1860</v>
      </c>
      <c r="S6" s="7"/>
    </row>
    <row r="7" spans="1:19" ht="20.25">
      <c r="A7" s="3" t="s">
        <v>179</v>
      </c>
      <c r="B7" s="4">
        <v>0.71319444444444402</v>
      </c>
      <c r="C7" s="3" t="s">
        <v>21</v>
      </c>
      <c r="D7" s="3" t="s">
        <v>28</v>
      </c>
      <c r="E7" s="3" t="s">
        <v>39</v>
      </c>
      <c r="F7" s="3">
        <v>28.85</v>
      </c>
      <c r="G7" s="6">
        <v>0.3291</v>
      </c>
      <c r="H7" s="3">
        <v>3000</v>
      </c>
      <c r="I7" s="3" t="s">
        <v>55</v>
      </c>
      <c r="J7" s="3">
        <v>8759054516</v>
      </c>
      <c r="K7" s="3"/>
      <c r="L7" s="3" t="s">
        <v>177</v>
      </c>
      <c r="M7" s="4">
        <v>0.89027777777777795</v>
      </c>
      <c r="N7" s="3" t="s">
        <v>21</v>
      </c>
      <c r="O7" s="3">
        <f>R6-R7</f>
        <v>140</v>
      </c>
      <c r="P7" s="3" t="s">
        <v>41</v>
      </c>
      <c r="Q7" s="3" t="s">
        <v>42</v>
      </c>
      <c r="R7" s="3">
        <v>1720</v>
      </c>
      <c r="S7" s="7"/>
    </row>
    <row r="8" spans="1:19" ht="20.25">
      <c r="A8" s="3"/>
      <c r="B8" s="3"/>
      <c r="C8" s="3"/>
      <c r="D8" s="3"/>
      <c r="E8" s="3"/>
      <c r="F8" s="3">
        <f>SUM(F4:F7)</f>
        <v>77.2</v>
      </c>
      <c r="G8" s="3"/>
      <c r="H8" s="3"/>
      <c r="I8" s="3"/>
      <c r="J8" s="3"/>
      <c r="K8" s="3"/>
      <c r="L8" s="3" t="s">
        <v>180</v>
      </c>
      <c r="M8" s="4">
        <v>0.28472222222222199</v>
      </c>
      <c r="N8" s="3" t="s">
        <v>21</v>
      </c>
      <c r="O8" s="3">
        <v>120</v>
      </c>
      <c r="P8" s="3" t="s">
        <v>48</v>
      </c>
      <c r="Q8" s="3" t="s">
        <v>57</v>
      </c>
      <c r="R8" s="3">
        <v>1600</v>
      </c>
      <c r="S8" s="7"/>
    </row>
    <row r="9" spans="1:19" ht="2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 t="s">
        <v>180</v>
      </c>
      <c r="M9" s="4">
        <v>0.70694444444444404</v>
      </c>
      <c r="N9" s="3" t="s">
        <v>21</v>
      </c>
      <c r="O9" s="3">
        <v>160</v>
      </c>
      <c r="P9" s="3" t="s">
        <v>41</v>
      </c>
      <c r="Q9" s="3" t="s">
        <v>26</v>
      </c>
      <c r="R9" s="3">
        <v>1440</v>
      </c>
      <c r="S9" s="7"/>
    </row>
    <row r="10" spans="1:19" ht="2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181</v>
      </c>
      <c r="M10" s="4">
        <v>0.85416666666666696</v>
      </c>
      <c r="N10" s="3" t="s">
        <v>21</v>
      </c>
      <c r="O10" s="3">
        <f>1440-1270</f>
        <v>170</v>
      </c>
      <c r="P10" s="3" t="s">
        <v>52</v>
      </c>
      <c r="Q10" s="3" t="s">
        <v>57</v>
      </c>
      <c r="R10" s="3">
        <v>1270</v>
      </c>
      <c r="S10" s="7"/>
    </row>
    <row r="11" spans="1:19" ht="2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182</v>
      </c>
      <c r="M11" s="4">
        <v>0.33263888888888898</v>
      </c>
      <c r="N11" s="3" t="s">
        <v>21</v>
      </c>
      <c r="O11" s="3">
        <v>170</v>
      </c>
      <c r="P11" s="3" t="s">
        <v>30</v>
      </c>
      <c r="Q11" s="3" t="s">
        <v>33</v>
      </c>
      <c r="R11" s="3">
        <v>1100</v>
      </c>
      <c r="S11" s="7"/>
    </row>
    <row r="12" spans="1:19" ht="2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 t="s">
        <v>182</v>
      </c>
      <c r="M12" s="4">
        <v>0.9375</v>
      </c>
      <c r="N12" s="3" t="s">
        <v>21</v>
      </c>
      <c r="O12" s="3">
        <v>30</v>
      </c>
      <c r="P12" s="3" t="s">
        <v>25</v>
      </c>
      <c r="Q12" s="3" t="s">
        <v>44</v>
      </c>
      <c r="R12" s="3">
        <v>1070</v>
      </c>
      <c r="S12" s="7"/>
    </row>
    <row r="13" spans="1:19" ht="2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 t="s">
        <v>183</v>
      </c>
      <c r="M13" s="4">
        <v>1.4583333333333301E-2</v>
      </c>
      <c r="N13" s="3" t="s">
        <v>21</v>
      </c>
      <c r="O13" s="3">
        <v>140</v>
      </c>
      <c r="P13" s="3" t="s">
        <v>41</v>
      </c>
      <c r="Q13" s="3" t="s">
        <v>26</v>
      </c>
      <c r="R13" s="3">
        <v>930</v>
      </c>
      <c r="S13" s="7"/>
    </row>
    <row r="14" spans="1:19" ht="2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184</v>
      </c>
      <c r="M14" s="4">
        <v>8.8194444444444395E-2</v>
      </c>
      <c r="N14" s="3" t="s">
        <v>21</v>
      </c>
      <c r="O14" s="3">
        <v>200</v>
      </c>
      <c r="P14" s="3" t="s">
        <v>55</v>
      </c>
      <c r="Q14" s="3" t="s">
        <v>62</v>
      </c>
      <c r="R14" s="3">
        <v>730</v>
      </c>
      <c r="S14" s="7"/>
    </row>
    <row r="15" spans="1:19" ht="2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 t="s">
        <v>184</v>
      </c>
      <c r="M15" s="4">
        <v>0.60763888888888895</v>
      </c>
      <c r="N15" s="3" t="s">
        <v>21</v>
      </c>
      <c r="O15" s="3">
        <v>30</v>
      </c>
      <c r="P15" s="3" t="s">
        <v>43</v>
      </c>
      <c r="Q15" s="3" t="s">
        <v>44</v>
      </c>
      <c r="R15" s="3">
        <v>700</v>
      </c>
      <c r="S15" s="7"/>
    </row>
    <row r="16" spans="1:19" ht="2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 t="s">
        <v>184</v>
      </c>
      <c r="M16" s="4">
        <v>0.76805555555555605</v>
      </c>
      <c r="N16" s="3" t="s">
        <v>21</v>
      </c>
      <c r="O16" s="3">
        <v>150</v>
      </c>
      <c r="P16" s="3" t="s">
        <v>30</v>
      </c>
      <c r="Q16" s="3" t="s">
        <v>33</v>
      </c>
      <c r="R16" s="3">
        <v>550</v>
      </c>
      <c r="S16" s="7"/>
    </row>
    <row r="17" spans="1:19" ht="2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185</v>
      </c>
      <c r="M17" s="4">
        <v>0.51736111111111105</v>
      </c>
      <c r="N17" s="3" t="s">
        <v>21</v>
      </c>
      <c r="O17" s="3">
        <f>R16-R17</f>
        <v>270</v>
      </c>
      <c r="P17" s="3" t="s">
        <v>43</v>
      </c>
      <c r="Q17" s="3" t="s">
        <v>54</v>
      </c>
      <c r="R17" s="3">
        <v>280</v>
      </c>
      <c r="S17" s="7"/>
    </row>
    <row r="18" spans="1:19" ht="2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 t="s">
        <v>185</v>
      </c>
      <c r="M18" s="4">
        <v>0.68541666666666701</v>
      </c>
      <c r="N18" s="3" t="s">
        <v>21</v>
      </c>
      <c r="O18" s="3">
        <v>200</v>
      </c>
      <c r="P18" s="3" t="s">
        <v>51</v>
      </c>
      <c r="Q18" s="3" t="s">
        <v>57</v>
      </c>
      <c r="R18" s="3">
        <v>70</v>
      </c>
      <c r="S18" s="7"/>
    </row>
    <row r="19" spans="1:19" ht="2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170</v>
      </c>
      <c r="M19" s="4">
        <v>0.5625</v>
      </c>
      <c r="N19" s="3" t="s">
        <v>21</v>
      </c>
      <c r="O19" s="3"/>
      <c r="P19" s="3" t="s">
        <v>43</v>
      </c>
      <c r="Q19" s="3" t="s">
        <v>46</v>
      </c>
      <c r="R19" s="3">
        <f>1420+830</f>
        <v>2250</v>
      </c>
      <c r="S19" s="7"/>
    </row>
    <row r="20" spans="1:19" ht="2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 t="s">
        <v>170</v>
      </c>
      <c r="M20" s="4">
        <v>0.68055555555555503</v>
      </c>
      <c r="N20" s="3" t="s">
        <v>21</v>
      </c>
      <c r="O20" s="3">
        <v>110</v>
      </c>
      <c r="P20" s="3" t="s">
        <v>41</v>
      </c>
      <c r="Q20" s="3" t="s">
        <v>33</v>
      </c>
      <c r="R20" s="3">
        <v>2140</v>
      </c>
      <c r="S20" s="7"/>
    </row>
    <row r="21" spans="1:19" ht="2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186</v>
      </c>
      <c r="M21" s="4">
        <v>0.53472222222222199</v>
      </c>
      <c r="N21" s="3" t="s">
        <v>21</v>
      </c>
      <c r="O21" s="3">
        <f>R20-R21</f>
        <v>60</v>
      </c>
      <c r="P21" s="3" t="s">
        <v>43</v>
      </c>
      <c r="Q21" s="3" t="s">
        <v>44</v>
      </c>
      <c r="R21" s="3">
        <f>1020+1060</f>
        <v>2080</v>
      </c>
      <c r="S21" s="7"/>
    </row>
    <row r="22" spans="1:19" ht="2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 t="s">
        <v>186</v>
      </c>
      <c r="M22" s="4">
        <v>0.76388888888888895</v>
      </c>
      <c r="N22" s="3" t="s">
        <v>21</v>
      </c>
      <c r="O22" s="3">
        <v>130</v>
      </c>
      <c r="P22" s="3" t="s">
        <v>41</v>
      </c>
      <c r="Q22" s="3" t="s">
        <v>54</v>
      </c>
      <c r="R22" s="3">
        <v>1950</v>
      </c>
      <c r="S22" s="7"/>
    </row>
    <row r="23" spans="1:19" ht="2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 t="s">
        <v>187</v>
      </c>
      <c r="M23" s="4">
        <v>9.44444444444444E-2</v>
      </c>
      <c r="N23" s="3" t="s">
        <v>21</v>
      </c>
      <c r="O23" s="3">
        <v>100</v>
      </c>
      <c r="P23" s="3" t="s">
        <v>51</v>
      </c>
      <c r="Q23" s="3" t="s">
        <v>57</v>
      </c>
      <c r="R23" s="3">
        <v>1850</v>
      </c>
      <c r="S23" s="7"/>
    </row>
    <row r="24" spans="1:19" ht="2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188</v>
      </c>
      <c r="M24" s="4">
        <v>0.195138888888889</v>
      </c>
      <c r="N24" s="3" t="s">
        <v>21</v>
      </c>
      <c r="O24" s="3">
        <v>170</v>
      </c>
      <c r="P24" s="3" t="s">
        <v>30</v>
      </c>
      <c r="Q24" s="3" t="s">
        <v>54</v>
      </c>
      <c r="R24" s="3">
        <v>1680</v>
      </c>
      <c r="S24" s="7"/>
    </row>
    <row r="25" spans="1:19" ht="2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 t="s">
        <v>188</v>
      </c>
      <c r="M25" s="4">
        <v>0.71527777777777801</v>
      </c>
      <c r="N25" s="3" t="s">
        <v>21</v>
      </c>
      <c r="O25" s="3">
        <v>120</v>
      </c>
      <c r="P25" s="3" t="s">
        <v>55</v>
      </c>
      <c r="Q25" s="3" t="s">
        <v>33</v>
      </c>
      <c r="R25" s="3">
        <v>1560</v>
      </c>
      <c r="S25" s="7"/>
    </row>
    <row r="26" spans="1:19" ht="2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 t="s">
        <v>189</v>
      </c>
      <c r="M26" s="4">
        <v>0.18958333333333299</v>
      </c>
      <c r="N26" s="3" t="s">
        <v>21</v>
      </c>
      <c r="O26" s="3">
        <v>160</v>
      </c>
      <c r="P26" s="3" t="s">
        <v>41</v>
      </c>
      <c r="Q26" s="3" t="s">
        <v>62</v>
      </c>
      <c r="R26" s="3">
        <v>1400</v>
      </c>
      <c r="S26" s="7"/>
    </row>
    <row r="27" spans="1:19" ht="2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 t="s">
        <v>190</v>
      </c>
      <c r="M27" s="4">
        <v>0.20486111111111099</v>
      </c>
      <c r="N27" s="3" t="s">
        <v>21</v>
      </c>
      <c r="O27" s="3">
        <v>100</v>
      </c>
      <c r="P27" s="3" t="s">
        <v>41</v>
      </c>
      <c r="Q27" s="3" t="s">
        <v>26</v>
      </c>
      <c r="R27" s="3">
        <v>1300</v>
      </c>
      <c r="S27" s="7"/>
    </row>
    <row r="28" spans="1:19" ht="2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 t="s">
        <v>190</v>
      </c>
      <c r="M28" s="4">
        <v>0.95138888888888895</v>
      </c>
      <c r="N28" s="3" t="s">
        <v>21</v>
      </c>
      <c r="O28" s="3">
        <v>100</v>
      </c>
      <c r="P28" s="3" t="s">
        <v>76</v>
      </c>
      <c r="Q28" s="3" t="s">
        <v>57</v>
      </c>
      <c r="R28" s="3">
        <v>1200</v>
      </c>
      <c r="S28" s="7"/>
    </row>
    <row r="29" spans="1:19" ht="2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 t="s">
        <v>191</v>
      </c>
      <c r="M29" s="4">
        <v>0.36319444444444399</v>
      </c>
      <c r="N29" s="3" t="s">
        <v>21</v>
      </c>
      <c r="O29" s="3">
        <v>100</v>
      </c>
      <c r="P29" s="3" t="s">
        <v>43</v>
      </c>
      <c r="Q29" s="3" t="s">
        <v>50</v>
      </c>
      <c r="R29" s="3">
        <f>540+560</f>
        <v>1100</v>
      </c>
      <c r="S29" s="7"/>
    </row>
    <row r="30" spans="1:19" ht="2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 t="s">
        <v>191</v>
      </c>
      <c r="M30" s="4">
        <v>0.64861111111111103</v>
      </c>
      <c r="N30" s="3" t="s">
        <v>21</v>
      </c>
      <c r="O30" s="3">
        <v>100</v>
      </c>
      <c r="P30" s="3" t="s">
        <v>30</v>
      </c>
      <c r="Q30" s="3" t="s">
        <v>26</v>
      </c>
      <c r="R30" s="3">
        <v>1000</v>
      </c>
      <c r="S30" s="7"/>
    </row>
    <row r="31" spans="1:19" ht="2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 t="s">
        <v>191</v>
      </c>
      <c r="M31" s="4">
        <v>0.84027777777777801</v>
      </c>
      <c r="N31" s="3" t="s">
        <v>21</v>
      </c>
      <c r="O31" s="3">
        <v>150</v>
      </c>
      <c r="P31" s="3" t="s">
        <v>30</v>
      </c>
      <c r="Q31" s="3" t="s">
        <v>33</v>
      </c>
      <c r="R31" s="3">
        <v>850</v>
      </c>
      <c r="S31" s="7"/>
    </row>
    <row r="32" spans="1:19" ht="20.25">
      <c r="A32" s="7"/>
      <c r="B32" s="7"/>
      <c r="C32" s="3"/>
      <c r="D32" s="3"/>
      <c r="E32" s="3"/>
      <c r="F32" s="3"/>
      <c r="G32" s="3"/>
      <c r="H32" s="3"/>
      <c r="I32" s="3"/>
      <c r="J32" s="3"/>
      <c r="K32" s="3"/>
      <c r="L32" s="3" t="s">
        <v>192</v>
      </c>
      <c r="M32" s="4">
        <v>0.243055555555556</v>
      </c>
      <c r="N32" s="3" t="s">
        <v>21</v>
      </c>
      <c r="O32" s="3">
        <f>850-670</f>
        <v>180</v>
      </c>
      <c r="P32" s="3" t="s">
        <v>52</v>
      </c>
      <c r="Q32" s="3" t="s">
        <v>62</v>
      </c>
      <c r="R32" s="3">
        <v>670</v>
      </c>
      <c r="S32" s="7"/>
    </row>
    <row r="33" spans="1:19" ht="20.25">
      <c r="A33" s="7"/>
      <c r="B33" s="7"/>
      <c r="C33" s="3"/>
      <c r="D33" s="3"/>
      <c r="E33" s="3"/>
      <c r="F33" s="3"/>
      <c r="G33" s="3"/>
      <c r="H33" s="3"/>
      <c r="I33" s="3"/>
      <c r="J33" s="3"/>
      <c r="K33" s="3"/>
      <c r="L33" s="3" t="s">
        <v>174</v>
      </c>
      <c r="M33" s="4">
        <v>7.9861111111111105E-2</v>
      </c>
      <c r="N33" s="3" t="s">
        <v>21</v>
      </c>
      <c r="O33" s="3">
        <v>120</v>
      </c>
      <c r="P33" s="3" t="s">
        <v>25</v>
      </c>
      <c r="Q33" s="3" t="s">
        <v>26</v>
      </c>
      <c r="R33" s="3">
        <v>550</v>
      </c>
      <c r="S33" s="7"/>
    </row>
    <row r="34" spans="1:19" ht="20.25">
      <c r="A34" s="7"/>
      <c r="B34" s="7"/>
      <c r="C34" s="3"/>
      <c r="D34" s="3"/>
      <c r="E34" s="3"/>
      <c r="F34" s="3"/>
      <c r="G34" s="3"/>
      <c r="H34" s="3"/>
      <c r="I34" s="3"/>
      <c r="J34" s="3"/>
      <c r="K34" s="3"/>
      <c r="L34" s="3" t="s">
        <v>174</v>
      </c>
      <c r="M34" s="4">
        <v>0.61805555555555602</v>
      </c>
      <c r="N34" s="3" t="s">
        <v>21</v>
      </c>
      <c r="O34" s="3"/>
      <c r="P34" s="3" t="s">
        <v>43</v>
      </c>
      <c r="Q34" s="3" t="s">
        <v>46</v>
      </c>
      <c r="R34" s="3">
        <f>2570</f>
        <v>2570</v>
      </c>
      <c r="S34" s="7"/>
    </row>
    <row r="35" spans="1:19" ht="20.25">
      <c r="A35" s="7"/>
      <c r="B35" s="7"/>
      <c r="C35" s="3"/>
      <c r="D35" s="3"/>
      <c r="E35" s="3"/>
      <c r="F35" s="3"/>
      <c r="G35" s="3"/>
      <c r="H35" s="3"/>
      <c r="I35" s="3"/>
      <c r="J35" s="3"/>
      <c r="K35" s="3"/>
      <c r="L35" s="3" t="s">
        <v>174</v>
      </c>
      <c r="M35" s="4">
        <v>0.75208333333333299</v>
      </c>
      <c r="N35" s="3" t="s">
        <v>21</v>
      </c>
      <c r="O35" s="3">
        <v>140</v>
      </c>
      <c r="P35" s="3" t="s">
        <v>41</v>
      </c>
      <c r="Q35" s="3" t="s">
        <v>57</v>
      </c>
      <c r="R35" s="3">
        <v>2430</v>
      </c>
      <c r="S35" s="7"/>
    </row>
    <row r="36" spans="1:19" ht="20.25">
      <c r="A36" s="7"/>
      <c r="B36" s="7"/>
      <c r="C36" s="3"/>
      <c r="D36" s="3"/>
      <c r="E36" s="3"/>
      <c r="F36" s="3"/>
      <c r="G36" s="3"/>
      <c r="H36" s="3"/>
      <c r="I36" s="3"/>
      <c r="J36" s="3"/>
      <c r="K36" s="3"/>
      <c r="L36" s="3" t="s">
        <v>193</v>
      </c>
      <c r="M36" s="4">
        <v>0.180555555555556</v>
      </c>
      <c r="N36" s="3" t="s">
        <v>21</v>
      </c>
      <c r="O36" s="3">
        <v>150</v>
      </c>
      <c r="P36" s="3" t="s">
        <v>25</v>
      </c>
      <c r="Q36" s="3" t="s">
        <v>194</v>
      </c>
      <c r="R36" s="3">
        <v>2280</v>
      </c>
      <c r="S36" s="7"/>
    </row>
    <row r="37" spans="1:19" ht="20.25">
      <c r="A37" s="7"/>
      <c r="B37" s="7"/>
      <c r="C37" s="3"/>
      <c r="D37" s="3"/>
      <c r="E37" s="3"/>
      <c r="F37" s="3"/>
      <c r="G37" s="3"/>
      <c r="H37" s="3"/>
      <c r="I37" s="3"/>
      <c r="J37" s="3"/>
      <c r="K37" s="3"/>
      <c r="L37" s="3" t="s">
        <v>193</v>
      </c>
      <c r="M37" s="4">
        <v>0.62152777777777801</v>
      </c>
      <c r="N37" s="3" t="s">
        <v>21</v>
      </c>
      <c r="O37" s="3">
        <v>110</v>
      </c>
      <c r="P37" s="3" t="s">
        <v>52</v>
      </c>
      <c r="Q37" s="3" t="s">
        <v>26</v>
      </c>
      <c r="R37" s="3">
        <v>2170</v>
      </c>
      <c r="S37" s="7"/>
    </row>
    <row r="38" spans="1:19" ht="20.25">
      <c r="A38" s="7"/>
      <c r="B38" s="7"/>
      <c r="C38" s="3"/>
      <c r="D38" s="3"/>
      <c r="E38" s="3"/>
      <c r="F38" s="3"/>
      <c r="G38" s="3"/>
      <c r="H38" s="3"/>
      <c r="I38" s="3"/>
      <c r="J38" s="3"/>
      <c r="K38" s="3"/>
      <c r="L38" s="3" t="s">
        <v>193</v>
      </c>
      <c r="M38" s="4">
        <v>0.73819444444444404</v>
      </c>
      <c r="N38" s="3" t="s">
        <v>21</v>
      </c>
      <c r="O38" s="3">
        <v>120</v>
      </c>
      <c r="P38" s="3" t="s">
        <v>41</v>
      </c>
      <c r="Q38" s="3" t="s">
        <v>33</v>
      </c>
      <c r="R38" s="3">
        <v>2050</v>
      </c>
      <c r="S38" s="7"/>
    </row>
    <row r="39" spans="1:19" ht="20.25">
      <c r="A39" s="7"/>
      <c r="B39" s="7"/>
      <c r="C39" s="3"/>
      <c r="D39" s="3"/>
      <c r="E39" s="3"/>
      <c r="F39" s="3"/>
      <c r="G39" s="3"/>
      <c r="H39" s="3"/>
      <c r="I39" s="3"/>
      <c r="J39" s="3"/>
      <c r="K39" s="3"/>
      <c r="L39" s="3" t="s">
        <v>195</v>
      </c>
      <c r="M39" s="4">
        <v>0.3125</v>
      </c>
      <c r="N39" s="3" t="s">
        <v>21</v>
      </c>
      <c r="O39" s="3">
        <v>150</v>
      </c>
      <c r="P39" s="3" t="s">
        <v>30</v>
      </c>
      <c r="Q39" s="3" t="s">
        <v>57</v>
      </c>
      <c r="R39" s="3">
        <v>1900</v>
      </c>
      <c r="S39" s="7"/>
    </row>
    <row r="40" spans="1:19" ht="20.25">
      <c r="A40" s="7"/>
      <c r="B40" s="7"/>
      <c r="C40" s="3"/>
      <c r="D40" s="3"/>
      <c r="E40" s="3"/>
      <c r="F40" s="3"/>
      <c r="G40" s="3"/>
      <c r="H40" s="3"/>
      <c r="I40" s="3"/>
      <c r="J40" s="3"/>
      <c r="K40" s="3"/>
      <c r="L40" s="3" t="s">
        <v>195</v>
      </c>
      <c r="M40" s="4">
        <v>0.875</v>
      </c>
      <c r="N40" s="3" t="s">
        <v>21</v>
      </c>
      <c r="O40" s="3">
        <f>1900-1780</f>
        <v>120</v>
      </c>
      <c r="P40" s="3" t="s">
        <v>52</v>
      </c>
      <c r="Q40" s="3" t="s">
        <v>26</v>
      </c>
      <c r="R40" s="3">
        <f>900+880</f>
        <v>1780</v>
      </c>
      <c r="S40" s="7"/>
    </row>
    <row r="41" spans="1:19" ht="20.25">
      <c r="A41" s="7"/>
      <c r="B41" s="7"/>
      <c r="C41" s="3"/>
      <c r="D41" s="3"/>
      <c r="E41" s="3"/>
      <c r="F41" s="3"/>
      <c r="G41" s="3"/>
      <c r="H41" s="3"/>
      <c r="I41" s="3"/>
      <c r="J41" s="3"/>
      <c r="K41" s="3"/>
      <c r="L41" s="3" t="s">
        <v>196</v>
      </c>
      <c r="M41" s="4">
        <v>8.1250000000000003E-2</v>
      </c>
      <c r="N41" s="3" t="s">
        <v>21</v>
      </c>
      <c r="O41" s="3">
        <v>120</v>
      </c>
      <c r="P41" s="3" t="s">
        <v>51</v>
      </c>
      <c r="Q41" s="3" t="s">
        <v>33</v>
      </c>
      <c r="R41" s="3">
        <v>1660</v>
      </c>
      <c r="S41" s="7"/>
    </row>
    <row r="42" spans="1:19" ht="20.25">
      <c r="A42" s="7"/>
      <c r="B42" s="7"/>
      <c r="C42" s="3"/>
      <c r="D42" s="3"/>
      <c r="E42" s="3"/>
      <c r="F42" s="3"/>
      <c r="G42" s="3"/>
      <c r="H42" s="3"/>
      <c r="I42" s="3"/>
      <c r="J42" s="3"/>
      <c r="K42" s="3"/>
      <c r="L42" s="3" t="s">
        <v>196</v>
      </c>
      <c r="M42" s="4">
        <v>0.54166666666666696</v>
      </c>
      <c r="N42" s="3" t="s">
        <v>21</v>
      </c>
      <c r="O42" s="3">
        <v>40</v>
      </c>
      <c r="P42" s="3" t="s">
        <v>43</v>
      </c>
      <c r="Q42" s="3" t="s">
        <v>44</v>
      </c>
      <c r="R42" s="3">
        <v>1620</v>
      </c>
      <c r="S42" s="7"/>
    </row>
    <row r="43" spans="1:19" ht="20.25">
      <c r="A43" s="7"/>
      <c r="B43" s="7"/>
      <c r="C43" s="3"/>
      <c r="D43" s="3"/>
      <c r="E43" s="3"/>
      <c r="F43" s="3"/>
      <c r="G43" s="3"/>
      <c r="H43" s="3"/>
      <c r="I43" s="3"/>
      <c r="J43" s="3"/>
      <c r="K43" s="3"/>
      <c r="L43" s="3" t="s">
        <v>196</v>
      </c>
      <c r="M43" s="4">
        <v>0.74652777777777801</v>
      </c>
      <c r="N43" s="3" t="s">
        <v>21</v>
      </c>
      <c r="O43" s="3">
        <v>110</v>
      </c>
      <c r="P43" s="3" t="s">
        <v>52</v>
      </c>
      <c r="Q43" s="3" t="s">
        <v>57</v>
      </c>
      <c r="R43" s="3">
        <v>1510</v>
      </c>
      <c r="S43" s="7"/>
    </row>
    <row r="44" spans="1:19" ht="20.25">
      <c r="A44" s="7"/>
      <c r="B44" s="7"/>
      <c r="C44" s="3"/>
      <c r="D44" s="3"/>
      <c r="E44" s="3"/>
      <c r="F44" s="3"/>
      <c r="G44" s="3"/>
      <c r="H44" s="3"/>
      <c r="I44" s="3"/>
      <c r="J44" s="3"/>
      <c r="K44" s="3"/>
      <c r="L44" s="3" t="s">
        <v>197</v>
      </c>
      <c r="M44" s="4">
        <v>0.51875000000000004</v>
      </c>
      <c r="N44" s="3" t="s">
        <v>21</v>
      </c>
      <c r="O44" s="3">
        <f>R43-R44</f>
        <v>170</v>
      </c>
      <c r="P44" s="3" t="s">
        <v>43</v>
      </c>
      <c r="Q44" s="3" t="s">
        <v>54</v>
      </c>
      <c r="R44" s="3">
        <v>1340</v>
      </c>
      <c r="S44" s="7"/>
    </row>
    <row r="45" spans="1:19" ht="20.25">
      <c r="A45" s="7"/>
      <c r="B45" s="7"/>
      <c r="C45" s="3"/>
      <c r="D45" s="3"/>
      <c r="E45" s="3"/>
      <c r="F45" s="3"/>
      <c r="G45" s="3"/>
      <c r="H45" s="3"/>
      <c r="I45" s="3"/>
      <c r="J45" s="3"/>
      <c r="K45" s="3"/>
      <c r="L45" s="3" t="s">
        <v>197</v>
      </c>
      <c r="M45" s="4">
        <v>0.906944444444444</v>
      </c>
      <c r="N45" s="3" t="s">
        <v>21</v>
      </c>
      <c r="O45" s="3">
        <v>140</v>
      </c>
      <c r="P45" s="3" t="s">
        <v>25</v>
      </c>
      <c r="Q45" s="3" t="s">
        <v>33</v>
      </c>
      <c r="R45" s="3">
        <v>1200</v>
      </c>
      <c r="S45" s="7"/>
    </row>
    <row r="46" spans="1:19" ht="20.25">
      <c r="A46" s="7"/>
      <c r="B46" s="7"/>
      <c r="C46" s="3"/>
      <c r="D46" s="3"/>
      <c r="E46" s="3"/>
      <c r="F46" s="3"/>
      <c r="G46" s="3"/>
      <c r="H46" s="3"/>
      <c r="I46" s="3"/>
      <c r="J46" s="3"/>
      <c r="K46" s="3"/>
      <c r="L46" s="3" t="s">
        <v>198</v>
      </c>
      <c r="M46" s="3" t="s">
        <v>199</v>
      </c>
      <c r="N46" s="3" t="s">
        <v>21</v>
      </c>
      <c r="O46" s="3">
        <v>10</v>
      </c>
      <c r="P46" s="3" t="s">
        <v>43</v>
      </c>
      <c r="Q46" s="3" t="s">
        <v>44</v>
      </c>
      <c r="R46" s="3">
        <f>590+600</f>
        <v>1190</v>
      </c>
      <c r="S46" s="7"/>
    </row>
    <row r="47" spans="1:19" ht="20.25">
      <c r="A47" s="7"/>
      <c r="B47" s="7"/>
      <c r="C47" s="3"/>
      <c r="D47" s="3"/>
      <c r="E47" s="3"/>
      <c r="F47" s="3"/>
      <c r="G47" s="3"/>
      <c r="H47" s="3"/>
      <c r="I47" s="3"/>
      <c r="J47" s="3"/>
      <c r="K47" s="3"/>
      <c r="L47" s="3" t="s">
        <v>198</v>
      </c>
      <c r="M47" s="4">
        <v>0.67361111111111105</v>
      </c>
      <c r="N47" s="3" t="s">
        <v>21</v>
      </c>
      <c r="O47" s="3">
        <v>180</v>
      </c>
      <c r="P47" s="3" t="s">
        <v>25</v>
      </c>
      <c r="Q47" s="3" t="s">
        <v>65</v>
      </c>
      <c r="R47" s="3">
        <v>1010</v>
      </c>
      <c r="S47" s="7"/>
    </row>
    <row r="48" spans="1:19" ht="20.25">
      <c r="A48" s="7"/>
      <c r="B48" s="7"/>
      <c r="C48" s="3"/>
      <c r="D48" s="3"/>
      <c r="E48" s="3"/>
      <c r="F48" s="3"/>
      <c r="G48" s="3"/>
      <c r="H48" s="3"/>
      <c r="I48" s="3"/>
      <c r="J48" s="3"/>
      <c r="K48" s="3"/>
      <c r="L48" s="3" t="s">
        <v>200</v>
      </c>
      <c r="M48" s="4">
        <v>6.25E-2</v>
      </c>
      <c r="N48" s="3" t="s">
        <v>21</v>
      </c>
      <c r="O48" s="3">
        <v>110</v>
      </c>
      <c r="P48" s="3" t="s">
        <v>55</v>
      </c>
      <c r="Q48" s="3" t="s">
        <v>26</v>
      </c>
      <c r="R48" s="3">
        <v>900</v>
      </c>
      <c r="S48" s="7"/>
    </row>
    <row r="49" spans="1:19" ht="20.25">
      <c r="A49" s="7"/>
      <c r="B49" s="7"/>
      <c r="C49" s="3"/>
      <c r="D49" s="3"/>
      <c r="E49" s="3"/>
      <c r="F49" s="3"/>
      <c r="G49" s="3"/>
      <c r="H49" s="3"/>
      <c r="I49" s="3"/>
      <c r="J49" s="3"/>
      <c r="K49" s="3"/>
      <c r="L49" s="3" t="s">
        <v>200</v>
      </c>
      <c r="M49" s="4">
        <v>0.42361111111111099</v>
      </c>
      <c r="N49" s="3" t="s">
        <v>21</v>
      </c>
      <c r="O49" s="3">
        <f>R48-R49</f>
        <v>260</v>
      </c>
      <c r="P49" s="3" t="s">
        <v>43</v>
      </c>
      <c r="Q49" s="3" t="s">
        <v>201</v>
      </c>
      <c r="R49" s="3">
        <f>290+350</f>
        <v>640</v>
      </c>
      <c r="S49" s="7"/>
    </row>
    <row r="50" spans="1:19" ht="20.25">
      <c r="A50" s="7"/>
      <c r="B50" s="7"/>
      <c r="C50" s="3"/>
      <c r="D50" s="3"/>
      <c r="E50" s="3"/>
      <c r="F50" s="3"/>
      <c r="G50" s="3"/>
      <c r="H50" s="3"/>
      <c r="I50" s="3"/>
      <c r="J50" s="3"/>
      <c r="K50" s="3"/>
      <c r="L50" s="3" t="s">
        <v>200</v>
      </c>
      <c r="M50" s="4">
        <v>0.94444444444444497</v>
      </c>
      <c r="N50" s="3" t="s">
        <v>21</v>
      </c>
      <c r="O50" s="3">
        <v>190</v>
      </c>
      <c r="P50" s="3" t="s">
        <v>51</v>
      </c>
      <c r="Q50" s="3" t="s">
        <v>65</v>
      </c>
      <c r="R50" s="3">
        <v>450</v>
      </c>
      <c r="S50" s="7"/>
    </row>
    <row r="51" spans="1:19" ht="20.25">
      <c r="A51" s="7"/>
      <c r="B51" s="7"/>
      <c r="C51" s="3"/>
      <c r="D51" s="3"/>
      <c r="E51" s="3"/>
      <c r="F51" s="3"/>
      <c r="G51" s="3"/>
      <c r="H51" s="3"/>
      <c r="I51" s="3"/>
      <c r="J51" s="3"/>
      <c r="K51" s="3"/>
      <c r="L51" s="3" t="s">
        <v>202</v>
      </c>
      <c r="M51" s="4">
        <v>0.33888888888888902</v>
      </c>
      <c r="N51" s="3" t="s">
        <v>21</v>
      </c>
      <c r="O51" s="3">
        <v>200</v>
      </c>
      <c r="P51" s="3" t="s">
        <v>129</v>
      </c>
      <c r="Q51" s="3" t="s">
        <v>26</v>
      </c>
      <c r="R51" s="3">
        <v>250</v>
      </c>
      <c r="S51" s="7"/>
    </row>
    <row r="52" spans="1:19" ht="20.25">
      <c r="A52" s="7"/>
      <c r="B52" s="7"/>
      <c r="C52" s="3"/>
      <c r="D52" s="3"/>
      <c r="E52" s="3"/>
      <c r="F52" s="3"/>
      <c r="G52" s="3"/>
      <c r="H52" s="3"/>
      <c r="I52" s="3"/>
      <c r="J52" s="3"/>
      <c r="K52" s="3"/>
      <c r="L52" s="3" t="s">
        <v>203</v>
      </c>
      <c r="M52" s="4">
        <v>0.116666666666667</v>
      </c>
      <c r="N52" s="3" t="s">
        <v>21</v>
      </c>
      <c r="O52" s="3">
        <v>200</v>
      </c>
      <c r="P52" s="3" t="s">
        <v>25</v>
      </c>
      <c r="Q52" s="3" t="s">
        <v>65</v>
      </c>
      <c r="R52" s="3">
        <v>50</v>
      </c>
      <c r="S52" s="7"/>
    </row>
    <row r="53" spans="1:19" ht="20.25">
      <c r="A53" s="7"/>
      <c r="B53" s="7"/>
      <c r="C53" s="3"/>
      <c r="D53" s="3"/>
      <c r="E53" s="3"/>
      <c r="F53" s="3"/>
      <c r="G53" s="3"/>
      <c r="H53" s="3"/>
      <c r="I53" s="3"/>
      <c r="J53" s="3"/>
      <c r="K53" s="3"/>
      <c r="L53" s="3" t="s">
        <v>203</v>
      </c>
      <c r="M53" s="4">
        <v>0.96875</v>
      </c>
      <c r="N53" s="3" t="s">
        <v>21</v>
      </c>
      <c r="O53" s="3">
        <v>50</v>
      </c>
      <c r="P53" s="3" t="s">
        <v>41</v>
      </c>
      <c r="Q53" s="3" t="s">
        <v>57</v>
      </c>
      <c r="R53" s="3">
        <v>0</v>
      </c>
      <c r="S53" s="7"/>
    </row>
    <row r="54" spans="1:19" ht="2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3" t="s">
        <v>178</v>
      </c>
      <c r="M54" s="4">
        <v>0.13888888888888901</v>
      </c>
      <c r="N54" s="3" t="s">
        <v>21</v>
      </c>
      <c r="O54" s="38"/>
      <c r="P54" s="3" t="s">
        <v>48</v>
      </c>
      <c r="Q54" s="3" t="s">
        <v>46</v>
      </c>
      <c r="R54" s="3">
        <v>1640</v>
      </c>
      <c r="S54" s="7"/>
    </row>
    <row r="55" spans="1:19" ht="2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3" t="s">
        <v>178</v>
      </c>
      <c r="M55" s="4">
        <v>0.15972222222222199</v>
      </c>
      <c r="N55" s="3" t="s">
        <v>21</v>
      </c>
      <c r="O55" s="3">
        <v>100</v>
      </c>
      <c r="P55" s="3" t="s">
        <v>48</v>
      </c>
      <c r="Q55" s="3" t="s">
        <v>33</v>
      </c>
      <c r="R55" s="3">
        <v>1540</v>
      </c>
      <c r="S55" s="7"/>
    </row>
    <row r="56" spans="1:19" ht="2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3" t="s">
        <v>178</v>
      </c>
      <c r="M56" s="4">
        <v>0.35416666666666702</v>
      </c>
      <c r="N56" s="3" t="s">
        <v>21</v>
      </c>
      <c r="O56" s="3">
        <v>140</v>
      </c>
      <c r="P56" s="3" t="s">
        <v>55</v>
      </c>
      <c r="Q56" s="3" t="s">
        <v>54</v>
      </c>
      <c r="R56" s="3">
        <v>1400</v>
      </c>
      <c r="S56" s="7"/>
    </row>
    <row r="57" spans="1:19" ht="2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3" t="s">
        <v>178</v>
      </c>
      <c r="M57" s="4">
        <v>0.65763888888888899</v>
      </c>
      <c r="N57" s="3" t="s">
        <v>21</v>
      </c>
      <c r="O57" s="3">
        <v>110</v>
      </c>
      <c r="P57" s="3" t="s">
        <v>55</v>
      </c>
      <c r="Q57" s="3" t="s">
        <v>57</v>
      </c>
      <c r="R57" s="3">
        <v>1290</v>
      </c>
      <c r="S57" s="7"/>
    </row>
    <row r="58" spans="1:19" ht="2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3" t="s">
        <v>178</v>
      </c>
      <c r="M58" s="4">
        <v>0.83333333333333304</v>
      </c>
      <c r="N58" s="3" t="s">
        <v>21</v>
      </c>
      <c r="O58" s="3">
        <v>40</v>
      </c>
      <c r="P58" s="3" t="s">
        <v>41</v>
      </c>
      <c r="Q58" s="3" t="s">
        <v>44</v>
      </c>
      <c r="R58" s="3">
        <v>1250</v>
      </c>
      <c r="S58" s="7"/>
    </row>
    <row r="59" spans="1:19" ht="2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3" t="s">
        <v>178</v>
      </c>
      <c r="M59" s="4">
        <v>0.97916666666666696</v>
      </c>
      <c r="N59" s="3" t="s">
        <v>21</v>
      </c>
      <c r="O59" s="3">
        <v>90</v>
      </c>
      <c r="P59" s="3" t="s">
        <v>41</v>
      </c>
      <c r="Q59" s="3" t="s">
        <v>56</v>
      </c>
      <c r="R59" s="3">
        <v>1160</v>
      </c>
      <c r="S59" s="7"/>
    </row>
    <row r="60" spans="1:19" ht="2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3" t="s">
        <v>179</v>
      </c>
      <c r="M60" s="4">
        <v>0.39861111111111103</v>
      </c>
      <c r="N60" s="3" t="s">
        <v>21</v>
      </c>
      <c r="O60" s="3">
        <v>120</v>
      </c>
      <c r="P60" s="3" t="s">
        <v>129</v>
      </c>
      <c r="Q60" s="3" t="s">
        <v>33</v>
      </c>
      <c r="R60" s="3">
        <v>1040</v>
      </c>
      <c r="S60" s="7"/>
    </row>
    <row r="61" spans="1:19" ht="2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3" t="s">
        <v>179</v>
      </c>
      <c r="M61" s="4">
        <v>0.70833333333333304</v>
      </c>
      <c r="N61" s="3" t="s">
        <v>21</v>
      </c>
      <c r="O61" s="3"/>
      <c r="P61" s="3" t="s">
        <v>55</v>
      </c>
      <c r="Q61" s="3" t="s">
        <v>46</v>
      </c>
      <c r="R61" s="3">
        <v>3000</v>
      </c>
      <c r="S61" s="7"/>
    </row>
    <row r="62" spans="1:19" ht="2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3" t="s">
        <v>179</v>
      </c>
      <c r="M62" s="4">
        <v>0.83819444444444402</v>
      </c>
      <c r="N62" s="3" t="s">
        <v>21</v>
      </c>
      <c r="O62" s="3">
        <v>100</v>
      </c>
      <c r="P62" s="3" t="s">
        <v>55</v>
      </c>
      <c r="Q62" s="3" t="s">
        <v>26</v>
      </c>
      <c r="R62" s="3">
        <v>2900</v>
      </c>
      <c r="S62" s="7"/>
    </row>
    <row r="63" spans="1:19" ht="2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3" t="s">
        <v>179</v>
      </c>
      <c r="M63" s="4">
        <v>0.91527777777777797</v>
      </c>
      <c r="N63" s="3" t="s">
        <v>21</v>
      </c>
      <c r="O63" s="3">
        <v>100</v>
      </c>
      <c r="P63" s="3" t="s">
        <v>55</v>
      </c>
      <c r="Q63" s="3" t="s">
        <v>57</v>
      </c>
      <c r="R63" s="3">
        <v>2800</v>
      </c>
      <c r="S63" s="7"/>
    </row>
    <row r="64" spans="1:19" ht="2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3" t="s">
        <v>204</v>
      </c>
      <c r="M64" s="4">
        <v>0.13472222222222199</v>
      </c>
      <c r="N64" s="3" t="s">
        <v>21</v>
      </c>
      <c r="O64" s="3">
        <v>130</v>
      </c>
      <c r="P64" s="3" t="s">
        <v>30</v>
      </c>
      <c r="Q64" s="3" t="s">
        <v>26</v>
      </c>
      <c r="R64" s="3">
        <v>2670</v>
      </c>
      <c r="S64" s="7"/>
    </row>
    <row r="65" spans="1:19" ht="2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3" t="s">
        <v>204</v>
      </c>
      <c r="M65" s="4">
        <v>0.59722222222222199</v>
      </c>
      <c r="N65" s="3" t="s">
        <v>21</v>
      </c>
      <c r="O65" s="3">
        <v>120</v>
      </c>
      <c r="P65" s="3" t="s">
        <v>129</v>
      </c>
      <c r="Q65" s="3" t="s">
        <v>57</v>
      </c>
      <c r="R65" s="3">
        <v>2550</v>
      </c>
      <c r="S65" s="21"/>
    </row>
    <row r="66" spans="1:19" ht="2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3" t="s">
        <v>204</v>
      </c>
      <c r="M66" s="4">
        <v>0.88541666666666696</v>
      </c>
      <c r="N66" s="3" t="s">
        <v>21</v>
      </c>
      <c r="O66" s="3">
        <v>140</v>
      </c>
      <c r="P66" s="3" t="s">
        <v>55</v>
      </c>
      <c r="Q66" s="3" t="s">
        <v>111</v>
      </c>
      <c r="R66" s="3">
        <v>2410</v>
      </c>
      <c r="S66" s="21"/>
    </row>
    <row r="67" spans="1:19" ht="2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3" t="s">
        <v>205</v>
      </c>
      <c r="M67" s="4">
        <v>0.29166666666666702</v>
      </c>
      <c r="N67" s="3" t="s">
        <v>21</v>
      </c>
      <c r="O67" s="3" t="s">
        <v>206</v>
      </c>
      <c r="P67" s="3" t="s">
        <v>41</v>
      </c>
      <c r="Q67" s="3" t="s">
        <v>73</v>
      </c>
      <c r="R67" s="3">
        <v>2410</v>
      </c>
      <c r="S67" s="21"/>
    </row>
    <row r="68" spans="1:19" ht="20.25">
      <c r="D68" s="17"/>
      <c r="E68" s="17"/>
      <c r="F68" s="17"/>
      <c r="G68" s="17"/>
      <c r="H68" s="17"/>
      <c r="I68" s="17"/>
      <c r="J68" s="17"/>
      <c r="K68" s="17"/>
      <c r="L68" s="3" t="s">
        <v>205</v>
      </c>
      <c r="M68" s="4">
        <v>0.55416666666666703</v>
      </c>
      <c r="N68" s="3" t="s">
        <v>21</v>
      </c>
      <c r="O68" s="3">
        <f>2410-2250</f>
        <v>160</v>
      </c>
      <c r="P68" s="3" t="s">
        <v>51</v>
      </c>
      <c r="Q68" s="3" t="s">
        <v>65</v>
      </c>
      <c r="R68" s="3">
        <v>2300</v>
      </c>
      <c r="S68" s="21"/>
    </row>
    <row r="69" spans="1:19" ht="20.25">
      <c r="D69" s="17"/>
      <c r="E69" s="17"/>
      <c r="F69" s="17"/>
      <c r="G69" s="17"/>
      <c r="H69" s="17"/>
      <c r="I69" s="17"/>
      <c r="J69" s="17"/>
      <c r="K69" s="17"/>
      <c r="L69" s="3" t="s">
        <v>205</v>
      </c>
      <c r="M69" s="4">
        <v>0.91666666666666696</v>
      </c>
      <c r="N69" s="3" t="s">
        <v>21</v>
      </c>
      <c r="O69" s="3">
        <v>110</v>
      </c>
      <c r="P69" s="3" t="s">
        <v>48</v>
      </c>
      <c r="Q69" s="3" t="s">
        <v>54</v>
      </c>
      <c r="R69" s="3">
        <v>2190</v>
      </c>
      <c r="S69" s="21"/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T87"/>
  <sheetViews>
    <sheetView topLeftCell="F1" workbookViewId="0">
      <selection activeCell="K4" sqref="K4"/>
    </sheetView>
  </sheetViews>
  <sheetFormatPr defaultColWidth="9" defaultRowHeight="13.5"/>
  <cols>
    <col min="1" max="1" width="14" customWidth="1"/>
    <col min="3" max="3" width="11.625" customWidth="1"/>
    <col min="4" max="4" width="10.875" customWidth="1"/>
    <col min="5" max="5" width="11.625" customWidth="1"/>
    <col min="7" max="7" width="10.25" customWidth="1"/>
    <col min="10" max="10" width="17" customWidth="1"/>
    <col min="11" max="11" width="26.875" customWidth="1"/>
    <col min="12" max="12" width="22.25" customWidth="1"/>
    <col min="13" max="13" width="21.75" customWidth="1"/>
    <col min="14" max="14" width="11.25" customWidth="1"/>
    <col min="15" max="15" width="15.625" customWidth="1"/>
    <col min="16" max="16" width="9.75" customWidth="1"/>
    <col min="17" max="17" width="29.75" customWidth="1"/>
    <col min="18" max="18" width="19" customWidth="1"/>
  </cols>
  <sheetData>
    <row r="1" spans="1:19" ht="27">
      <c r="A1" s="97" t="s">
        <v>133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 ht="18.75">
      <c r="A2" s="98" t="s">
        <v>1</v>
      </c>
      <c r="B2" s="99"/>
      <c r="C2" s="99"/>
      <c r="D2" s="99"/>
      <c r="E2" s="99"/>
      <c r="F2" s="99"/>
      <c r="G2" s="99"/>
      <c r="H2" s="99"/>
      <c r="I2" s="100"/>
      <c r="J2" s="98" t="s">
        <v>2</v>
      </c>
      <c r="K2" s="99"/>
      <c r="L2" s="99"/>
      <c r="M2" s="99"/>
      <c r="N2" s="99"/>
      <c r="O2" s="99"/>
      <c r="P2" s="99"/>
      <c r="Q2" s="100"/>
      <c r="R2" s="101" t="s">
        <v>3</v>
      </c>
      <c r="S2" s="15"/>
    </row>
    <row r="3" spans="1:19" ht="75">
      <c r="A3" s="1" t="s">
        <v>4</v>
      </c>
      <c r="B3" s="1" t="s">
        <v>5</v>
      </c>
      <c r="C3" s="1" t="s">
        <v>6</v>
      </c>
      <c r="D3" s="1" t="s">
        <v>7</v>
      </c>
      <c r="E3" s="2" t="s">
        <v>8</v>
      </c>
      <c r="F3" s="1" t="s">
        <v>9</v>
      </c>
      <c r="G3" s="2" t="s">
        <v>10</v>
      </c>
      <c r="H3" s="2" t="s">
        <v>11</v>
      </c>
      <c r="I3" s="2" t="s">
        <v>12</v>
      </c>
      <c r="J3" s="8" t="s">
        <v>13</v>
      </c>
      <c r="K3" s="9" t="s">
        <v>14</v>
      </c>
      <c r="L3" s="2" t="s">
        <v>15</v>
      </c>
      <c r="M3" s="2" t="s">
        <v>5</v>
      </c>
      <c r="N3" s="2" t="s">
        <v>6</v>
      </c>
      <c r="O3" s="2" t="s">
        <v>16</v>
      </c>
      <c r="P3" s="2" t="s">
        <v>17</v>
      </c>
      <c r="Q3" s="1" t="s">
        <v>18</v>
      </c>
      <c r="R3" s="106"/>
      <c r="S3" s="16" t="s">
        <v>207</v>
      </c>
    </row>
    <row r="4" spans="1:19" ht="20.25">
      <c r="A4" s="3" t="s">
        <v>208</v>
      </c>
      <c r="B4" s="4">
        <v>0.42361111111111099</v>
      </c>
      <c r="C4" s="3" t="s">
        <v>21</v>
      </c>
      <c r="D4" s="3" t="s">
        <v>28</v>
      </c>
      <c r="E4" s="3" t="s">
        <v>39</v>
      </c>
      <c r="F4" s="3">
        <v>28.55</v>
      </c>
      <c r="G4" s="6">
        <v>0.3256</v>
      </c>
      <c r="H4" s="3">
        <f>2920-880</f>
        <v>2040</v>
      </c>
      <c r="I4" s="7" t="s">
        <v>43</v>
      </c>
      <c r="J4" s="3">
        <v>8792151901</v>
      </c>
      <c r="K4" s="35" t="s">
        <v>31</v>
      </c>
      <c r="L4" s="23">
        <v>44378</v>
      </c>
      <c r="M4" s="11">
        <v>0.20833333333333301</v>
      </c>
      <c r="N4" s="3" t="s">
        <v>21</v>
      </c>
      <c r="O4" s="7">
        <v>120</v>
      </c>
      <c r="P4" s="7" t="s">
        <v>41</v>
      </c>
      <c r="Q4" s="7" t="s">
        <v>57</v>
      </c>
      <c r="R4" s="7">
        <v>1990</v>
      </c>
      <c r="S4" s="7"/>
    </row>
    <row r="5" spans="1:19" ht="20.25">
      <c r="A5" s="3" t="s">
        <v>209</v>
      </c>
      <c r="B5" s="4">
        <v>0.81944444444444497</v>
      </c>
      <c r="C5" s="3" t="s">
        <v>21</v>
      </c>
      <c r="D5" s="3" t="s">
        <v>210</v>
      </c>
      <c r="E5" s="3" t="s">
        <v>39</v>
      </c>
      <c r="F5" s="3">
        <v>27.6</v>
      </c>
      <c r="G5" s="6">
        <v>0.32279999999999998</v>
      </c>
      <c r="H5" s="3">
        <f>2440-390</f>
        <v>2050</v>
      </c>
      <c r="I5" s="3" t="s">
        <v>135</v>
      </c>
      <c r="J5" s="3">
        <v>8637995938</v>
      </c>
      <c r="K5" s="35" t="s">
        <v>31</v>
      </c>
      <c r="L5" s="23">
        <v>44378</v>
      </c>
      <c r="M5" s="11">
        <v>0.6875</v>
      </c>
      <c r="N5" s="3" t="s">
        <v>21</v>
      </c>
      <c r="O5" s="7">
        <v>120</v>
      </c>
      <c r="P5" s="7" t="s">
        <v>48</v>
      </c>
      <c r="Q5" s="7" t="s">
        <v>33</v>
      </c>
      <c r="R5" s="7">
        <v>1870</v>
      </c>
      <c r="S5" s="7"/>
    </row>
    <row r="6" spans="1:19" ht="20.25">
      <c r="A6" s="3" t="s">
        <v>211</v>
      </c>
      <c r="B6" s="4">
        <v>0.52777777777777801</v>
      </c>
      <c r="C6" s="3" t="s">
        <v>21</v>
      </c>
      <c r="D6" s="3" t="s">
        <v>28</v>
      </c>
      <c r="E6" s="3" t="s">
        <v>39</v>
      </c>
      <c r="F6" s="34">
        <v>29.3</v>
      </c>
      <c r="G6" s="6">
        <v>0.3286</v>
      </c>
      <c r="H6" s="3">
        <f>3350-1210</f>
        <v>2140</v>
      </c>
      <c r="I6" s="3" t="s">
        <v>30</v>
      </c>
      <c r="J6" s="3">
        <v>5852998447</v>
      </c>
      <c r="K6" s="35" t="s">
        <v>31</v>
      </c>
      <c r="L6" s="23"/>
      <c r="M6" s="11"/>
      <c r="N6" s="3"/>
      <c r="O6" s="7"/>
      <c r="P6" s="7"/>
      <c r="Q6" s="7"/>
      <c r="R6" s="7"/>
      <c r="S6" s="7"/>
    </row>
    <row r="7" spans="1:19" ht="20.25">
      <c r="A7" s="3" t="s">
        <v>212</v>
      </c>
      <c r="B7" s="4">
        <v>0.75208333333333299</v>
      </c>
      <c r="C7" s="3" t="s">
        <v>21</v>
      </c>
      <c r="D7" s="3" t="s">
        <v>28</v>
      </c>
      <c r="E7" s="3" t="s">
        <v>213</v>
      </c>
      <c r="F7" s="3">
        <v>29.35</v>
      </c>
      <c r="G7" s="6">
        <v>0.30509999999999998</v>
      </c>
      <c r="H7" s="3">
        <v>2270</v>
      </c>
      <c r="I7" s="3" t="s">
        <v>51</v>
      </c>
      <c r="J7" s="3">
        <v>7043327356</v>
      </c>
      <c r="K7" s="35" t="s">
        <v>31</v>
      </c>
      <c r="L7" s="23">
        <v>44379</v>
      </c>
      <c r="M7" s="11">
        <v>0.125</v>
      </c>
      <c r="N7" s="3" t="s">
        <v>21</v>
      </c>
      <c r="O7" s="7">
        <v>120</v>
      </c>
      <c r="P7" s="7" t="s">
        <v>52</v>
      </c>
      <c r="Q7" s="7" t="s">
        <v>62</v>
      </c>
      <c r="R7" s="7">
        <v>1750</v>
      </c>
      <c r="S7" s="7"/>
    </row>
    <row r="8" spans="1:19" ht="20.25">
      <c r="A8" s="3"/>
      <c r="B8" s="4"/>
      <c r="C8" s="3"/>
      <c r="D8" s="3"/>
      <c r="E8" s="3"/>
      <c r="F8" s="3">
        <f>SUM(F4:F7)</f>
        <v>114.8</v>
      </c>
      <c r="G8" s="6"/>
      <c r="H8" s="3"/>
      <c r="I8" s="3"/>
      <c r="J8" s="34"/>
      <c r="L8" s="23">
        <v>44380</v>
      </c>
      <c r="M8" s="11">
        <v>0.91666666666666696</v>
      </c>
      <c r="N8" s="3" t="s">
        <v>21</v>
      </c>
      <c r="O8" s="7">
        <v>150</v>
      </c>
      <c r="P8" s="7" t="s">
        <v>30</v>
      </c>
      <c r="Q8" s="7" t="s">
        <v>63</v>
      </c>
      <c r="R8" s="7">
        <v>1600</v>
      </c>
      <c r="S8" s="7"/>
    </row>
    <row r="9" spans="1:19" ht="20.25">
      <c r="A9" s="3"/>
      <c r="B9" s="3"/>
      <c r="C9" s="3"/>
      <c r="D9" s="3"/>
      <c r="E9" s="3"/>
      <c r="F9" s="3"/>
      <c r="G9" s="3"/>
      <c r="H9" s="3"/>
      <c r="I9" s="3"/>
      <c r="J9" s="3"/>
      <c r="K9" s="7"/>
      <c r="L9" s="23">
        <v>44380</v>
      </c>
      <c r="M9" s="11">
        <v>1.8055555555555599E-2</v>
      </c>
      <c r="N9" s="3" t="s">
        <v>21</v>
      </c>
      <c r="O9" s="7">
        <f>1600-1450</f>
        <v>150</v>
      </c>
      <c r="P9" s="7" t="s">
        <v>30</v>
      </c>
      <c r="Q9" s="7" t="s">
        <v>77</v>
      </c>
      <c r="R9" s="7">
        <v>1450</v>
      </c>
      <c r="S9" s="7"/>
    </row>
    <row r="10" spans="1:19" ht="20.25">
      <c r="A10" s="3"/>
      <c r="B10" s="3"/>
      <c r="C10" s="3"/>
      <c r="D10" s="3"/>
      <c r="E10" s="3"/>
      <c r="F10" s="3"/>
      <c r="G10" s="3"/>
      <c r="H10" s="3"/>
      <c r="I10" s="3"/>
      <c r="J10" s="3"/>
      <c r="K10" s="7"/>
      <c r="L10" s="23">
        <v>44380</v>
      </c>
      <c r="M10" s="11">
        <v>0.55555555555555602</v>
      </c>
      <c r="N10" s="3" t="s">
        <v>21</v>
      </c>
      <c r="O10" s="7">
        <v>90</v>
      </c>
      <c r="P10" s="7" t="s">
        <v>32</v>
      </c>
      <c r="Q10" s="7" t="s">
        <v>44</v>
      </c>
      <c r="R10" s="7">
        <v>1360</v>
      </c>
      <c r="S10" s="7"/>
    </row>
    <row r="11" spans="1:19" ht="20.25">
      <c r="A11" s="3"/>
      <c r="B11" s="3"/>
      <c r="C11" s="3"/>
      <c r="D11" s="3"/>
      <c r="E11" s="3"/>
      <c r="F11" s="3"/>
      <c r="G11" s="3"/>
      <c r="H11" s="3"/>
      <c r="I11" s="3"/>
      <c r="J11" s="3"/>
      <c r="K11" s="7"/>
      <c r="L11" s="23">
        <v>44380</v>
      </c>
      <c r="M11" s="11">
        <v>0.67916666666666703</v>
      </c>
      <c r="N11" s="3" t="s">
        <v>21</v>
      </c>
      <c r="O11" s="7">
        <v>160</v>
      </c>
      <c r="P11" s="7" t="s">
        <v>30</v>
      </c>
      <c r="Q11" s="7" t="s">
        <v>54</v>
      </c>
      <c r="R11" s="7">
        <v>1200</v>
      </c>
      <c r="S11" s="7"/>
    </row>
    <row r="12" spans="1:19" ht="20.25">
      <c r="A12" s="3"/>
      <c r="B12" s="3"/>
      <c r="C12" s="3"/>
      <c r="D12" s="3"/>
      <c r="E12" s="3"/>
      <c r="F12" s="3"/>
      <c r="G12" s="3"/>
      <c r="H12" s="3"/>
      <c r="I12" s="3"/>
      <c r="J12" s="3"/>
      <c r="K12" s="7"/>
      <c r="L12" s="23">
        <v>44381</v>
      </c>
      <c r="M12" s="11">
        <v>8.8194444444444395E-2</v>
      </c>
      <c r="N12" s="3" t="s">
        <v>21</v>
      </c>
      <c r="O12" s="7">
        <v>70</v>
      </c>
      <c r="P12" s="7"/>
      <c r="Q12" s="7" t="s">
        <v>57</v>
      </c>
      <c r="R12" s="7">
        <v>1130</v>
      </c>
      <c r="S12" s="7"/>
    </row>
    <row r="13" spans="1:19" ht="20.25">
      <c r="A13" s="3"/>
      <c r="B13" s="3"/>
      <c r="C13" s="3"/>
      <c r="D13" s="3"/>
      <c r="E13" s="3"/>
      <c r="F13" s="3"/>
      <c r="G13" s="3"/>
      <c r="H13" s="3"/>
      <c r="I13" s="3"/>
      <c r="J13" s="3"/>
      <c r="K13" s="7"/>
      <c r="L13" s="23">
        <v>44381</v>
      </c>
      <c r="M13" s="11">
        <v>0.55555555555555602</v>
      </c>
      <c r="N13" s="3" t="s">
        <v>21</v>
      </c>
      <c r="O13" s="7">
        <f>1130-1020</f>
        <v>110</v>
      </c>
      <c r="P13" s="7" t="s">
        <v>52</v>
      </c>
      <c r="Q13" s="7" t="s">
        <v>33</v>
      </c>
      <c r="R13" s="7">
        <v>1020</v>
      </c>
      <c r="S13" s="7"/>
    </row>
    <row r="14" spans="1:19" ht="20.25">
      <c r="A14" s="3"/>
      <c r="B14" s="3"/>
      <c r="C14" s="3"/>
      <c r="D14" s="3"/>
      <c r="E14" s="3"/>
      <c r="F14" s="3"/>
      <c r="G14" s="3"/>
      <c r="H14" s="3"/>
      <c r="I14" s="3"/>
      <c r="J14" s="3"/>
      <c r="K14" s="7"/>
      <c r="L14" s="23">
        <v>44381</v>
      </c>
      <c r="M14" s="11">
        <v>0.98611111111111105</v>
      </c>
      <c r="N14" s="3" t="s">
        <v>21</v>
      </c>
      <c r="O14" s="7">
        <f>1020-880</f>
        <v>140</v>
      </c>
      <c r="P14" s="7" t="s">
        <v>84</v>
      </c>
      <c r="Q14" s="7" t="s">
        <v>62</v>
      </c>
      <c r="R14" s="7">
        <v>880</v>
      </c>
      <c r="S14" s="7"/>
    </row>
    <row r="15" spans="1:19" ht="20.25">
      <c r="A15" s="3"/>
      <c r="B15" s="3"/>
      <c r="C15" s="3"/>
      <c r="D15" s="3"/>
      <c r="E15" s="3"/>
      <c r="F15" s="3"/>
      <c r="G15" s="3"/>
      <c r="H15" s="3"/>
      <c r="I15" s="3"/>
      <c r="J15" s="3"/>
      <c r="K15" s="7"/>
      <c r="L15" s="23">
        <v>44382</v>
      </c>
      <c r="M15" s="11">
        <v>0.42361111111111099</v>
      </c>
      <c r="N15" s="3" t="s">
        <v>21</v>
      </c>
      <c r="O15" s="7"/>
      <c r="P15" s="7" t="s">
        <v>43</v>
      </c>
      <c r="Q15" s="7" t="s">
        <v>46</v>
      </c>
      <c r="R15" s="7">
        <f>1200+1720</f>
        <v>2920</v>
      </c>
      <c r="S15" s="7"/>
    </row>
    <row r="16" spans="1:19" ht="20.25">
      <c r="A16" s="3"/>
      <c r="B16" s="3"/>
      <c r="C16" s="3"/>
      <c r="D16" s="3"/>
      <c r="E16" s="3"/>
      <c r="F16" s="3"/>
      <c r="G16" s="3"/>
      <c r="H16" s="3"/>
      <c r="I16" s="3"/>
      <c r="J16" s="3"/>
      <c r="K16" s="7"/>
      <c r="L16" s="23">
        <v>44382</v>
      </c>
      <c r="M16" s="11">
        <v>0.56944444444444398</v>
      </c>
      <c r="N16" s="3" t="s">
        <v>21</v>
      </c>
      <c r="O16" s="7">
        <f>R15-R16</f>
        <v>50</v>
      </c>
      <c r="P16" s="7" t="s">
        <v>43</v>
      </c>
      <c r="Q16" s="7" t="s">
        <v>44</v>
      </c>
      <c r="R16" s="7">
        <f>1430+1440</f>
        <v>2870</v>
      </c>
      <c r="S16" s="7"/>
    </row>
    <row r="17" spans="1:19" ht="20.25">
      <c r="A17" s="3"/>
      <c r="B17" s="3"/>
      <c r="C17" s="3"/>
      <c r="D17" s="3"/>
      <c r="E17" s="3"/>
      <c r="F17" s="3"/>
      <c r="G17" s="3"/>
      <c r="H17" s="3"/>
      <c r="I17" s="3"/>
      <c r="J17" s="3"/>
      <c r="K17" s="7"/>
      <c r="L17" s="23">
        <v>44382</v>
      </c>
      <c r="M17" s="11">
        <v>0.66874999999999996</v>
      </c>
      <c r="N17" s="3" t="s">
        <v>21</v>
      </c>
      <c r="O17" s="7">
        <f>2870-2640</f>
        <v>230</v>
      </c>
      <c r="P17" s="7" t="s">
        <v>84</v>
      </c>
      <c r="Q17" s="7" t="s">
        <v>147</v>
      </c>
      <c r="R17" s="7">
        <v>2640</v>
      </c>
      <c r="S17" s="7"/>
    </row>
    <row r="18" spans="1:19" ht="20.25">
      <c r="A18" s="3"/>
      <c r="B18" s="3"/>
      <c r="C18" s="3"/>
      <c r="D18" s="3"/>
      <c r="E18" s="3"/>
      <c r="F18" s="3"/>
      <c r="G18" s="3"/>
      <c r="H18" s="3"/>
      <c r="I18" s="3"/>
      <c r="J18" s="3"/>
      <c r="K18" s="7"/>
      <c r="L18" s="23">
        <v>44383</v>
      </c>
      <c r="M18" s="11">
        <v>0.59722222222222199</v>
      </c>
      <c r="N18" s="3" t="s">
        <v>21</v>
      </c>
      <c r="O18" s="7">
        <v>40</v>
      </c>
      <c r="P18" s="7" t="s">
        <v>43</v>
      </c>
      <c r="Q18" s="7" t="s">
        <v>214</v>
      </c>
      <c r="R18" s="7">
        <v>2600</v>
      </c>
      <c r="S18" s="7"/>
    </row>
    <row r="19" spans="1:19" ht="20.25">
      <c r="A19" s="3"/>
      <c r="B19" s="3"/>
      <c r="C19" s="3"/>
      <c r="D19" s="3"/>
      <c r="E19" s="3"/>
      <c r="F19" s="3"/>
      <c r="G19" s="3"/>
      <c r="H19" s="3"/>
      <c r="I19" s="3"/>
      <c r="J19" s="3"/>
      <c r="K19" s="7"/>
      <c r="L19" s="23">
        <v>44383</v>
      </c>
      <c r="M19" s="11">
        <v>0.66666666666666696</v>
      </c>
      <c r="N19" s="3" t="s">
        <v>21</v>
      </c>
      <c r="O19" s="7">
        <v>100</v>
      </c>
      <c r="P19" s="7" t="s">
        <v>52</v>
      </c>
      <c r="Q19" s="7" t="s">
        <v>77</v>
      </c>
      <c r="R19" s="7">
        <v>2500</v>
      </c>
      <c r="S19" s="7"/>
    </row>
    <row r="20" spans="1:19" ht="20.25">
      <c r="A20" s="3"/>
      <c r="B20" s="3"/>
      <c r="C20" s="3"/>
      <c r="D20" s="3"/>
      <c r="E20" s="3"/>
      <c r="F20" s="3"/>
      <c r="G20" s="3"/>
      <c r="H20" s="3"/>
      <c r="I20" s="3"/>
      <c r="J20" s="3"/>
      <c r="K20" s="7"/>
      <c r="L20" s="23">
        <v>44384</v>
      </c>
      <c r="M20" s="11">
        <v>5.9027777777777797E-2</v>
      </c>
      <c r="N20" s="3" t="s">
        <v>21</v>
      </c>
      <c r="O20" s="7">
        <v>70</v>
      </c>
      <c r="P20" s="7" t="s">
        <v>51</v>
      </c>
      <c r="Q20" s="7" t="s">
        <v>57</v>
      </c>
      <c r="R20" s="7">
        <v>2430</v>
      </c>
      <c r="S20" s="7"/>
    </row>
    <row r="21" spans="1:19" ht="20.25">
      <c r="A21" s="3"/>
      <c r="B21" s="3"/>
      <c r="C21" s="3"/>
      <c r="D21" s="3"/>
      <c r="E21" s="3"/>
      <c r="F21" s="3"/>
      <c r="G21" s="3"/>
      <c r="H21" s="3"/>
      <c r="I21" s="3"/>
      <c r="J21" s="3"/>
      <c r="K21" s="7"/>
      <c r="L21" s="23">
        <v>44384</v>
      </c>
      <c r="M21" s="11">
        <v>0.40972222222222199</v>
      </c>
      <c r="N21" s="3" t="s">
        <v>21</v>
      </c>
      <c r="O21" s="7">
        <v>130</v>
      </c>
      <c r="P21" s="7" t="s">
        <v>43</v>
      </c>
      <c r="Q21" s="7" t="s">
        <v>33</v>
      </c>
      <c r="R21" s="7">
        <f>1140+1160</f>
        <v>2300</v>
      </c>
      <c r="S21" s="7"/>
    </row>
    <row r="22" spans="1:19" ht="20.25">
      <c r="A22" s="3"/>
      <c r="B22" s="3"/>
      <c r="C22" s="3"/>
      <c r="D22" s="3"/>
      <c r="E22" s="3"/>
      <c r="F22" s="3"/>
      <c r="G22" s="3"/>
      <c r="H22" s="3"/>
      <c r="I22" s="3"/>
      <c r="J22" s="3"/>
      <c r="K22" s="7"/>
      <c r="L22" s="23">
        <v>44384</v>
      </c>
      <c r="M22" s="11">
        <v>0.76805555555555605</v>
      </c>
      <c r="N22" s="3" t="s">
        <v>21</v>
      </c>
      <c r="O22" s="7">
        <f>1300-1090</f>
        <v>210</v>
      </c>
      <c r="P22" s="7" t="s">
        <v>52</v>
      </c>
      <c r="Q22" s="7" t="s">
        <v>215</v>
      </c>
      <c r="R22" s="7">
        <v>2090</v>
      </c>
      <c r="S22" s="7"/>
    </row>
    <row r="23" spans="1:19" ht="20.25">
      <c r="A23" s="3"/>
      <c r="B23" s="3"/>
      <c r="C23" s="3"/>
      <c r="D23" s="3"/>
      <c r="E23" s="3"/>
      <c r="F23" s="3"/>
      <c r="G23" s="3"/>
      <c r="H23" s="3"/>
      <c r="I23" s="3"/>
      <c r="J23" s="3"/>
      <c r="K23" s="7"/>
      <c r="L23" s="19" t="s">
        <v>216</v>
      </c>
      <c r="M23" s="11">
        <v>7.9861111111111105E-2</v>
      </c>
      <c r="N23" s="3" t="s">
        <v>21</v>
      </c>
      <c r="O23" s="7">
        <v>40</v>
      </c>
      <c r="P23" s="7" t="s">
        <v>84</v>
      </c>
      <c r="Q23" s="7" t="s">
        <v>44</v>
      </c>
      <c r="R23" s="7">
        <v>2050</v>
      </c>
      <c r="S23" s="7"/>
    </row>
    <row r="24" spans="1:19" ht="20.25">
      <c r="A24" s="3"/>
      <c r="B24" s="3"/>
      <c r="C24" s="3"/>
      <c r="D24" s="3"/>
      <c r="E24" s="3"/>
      <c r="F24" s="3"/>
      <c r="G24" s="3"/>
      <c r="H24" s="3"/>
      <c r="I24" s="3"/>
      <c r="J24" s="3"/>
      <c r="K24" s="7"/>
      <c r="L24" s="19" t="s">
        <v>216</v>
      </c>
      <c r="M24" s="11">
        <v>0.51041666666666696</v>
      </c>
      <c r="N24" s="3" t="s">
        <v>21</v>
      </c>
      <c r="O24" s="7">
        <f>R23-R24</f>
        <v>110</v>
      </c>
      <c r="P24" s="7" t="s">
        <v>43</v>
      </c>
      <c r="Q24" s="7" t="s">
        <v>57</v>
      </c>
      <c r="R24" s="7">
        <f>950+990</f>
        <v>1940</v>
      </c>
      <c r="S24" s="7"/>
    </row>
    <row r="25" spans="1:19" ht="20.25">
      <c r="A25" s="3"/>
      <c r="B25" s="3"/>
      <c r="C25" s="3"/>
      <c r="D25" s="3"/>
      <c r="E25" s="3"/>
      <c r="F25" s="3"/>
      <c r="G25" s="3"/>
      <c r="H25" s="3"/>
      <c r="I25" s="3"/>
      <c r="J25" s="3"/>
      <c r="K25" s="7"/>
      <c r="L25" s="23">
        <v>44386</v>
      </c>
      <c r="M25" s="11">
        <v>7.9861111111111105E-2</v>
      </c>
      <c r="N25" s="3" t="s">
        <v>21</v>
      </c>
      <c r="O25" s="7">
        <f>1940-1850</f>
        <v>90</v>
      </c>
      <c r="P25" s="7" t="s">
        <v>84</v>
      </c>
      <c r="Q25" s="7" t="s">
        <v>57</v>
      </c>
      <c r="R25" s="7">
        <f>900+950</f>
        <v>1850</v>
      </c>
      <c r="S25" s="7"/>
    </row>
    <row r="26" spans="1:19" ht="20.25">
      <c r="A26" s="3"/>
      <c r="B26" s="3"/>
      <c r="C26" s="3"/>
      <c r="D26" s="3"/>
      <c r="E26" s="3"/>
      <c r="F26" s="3"/>
      <c r="G26" s="3"/>
      <c r="H26" s="3"/>
      <c r="I26" s="3"/>
      <c r="J26" s="3"/>
      <c r="K26" s="7"/>
      <c r="L26" s="23">
        <v>44386</v>
      </c>
      <c r="M26" s="11">
        <v>0.52777777777777801</v>
      </c>
      <c r="N26" s="3" t="s">
        <v>21</v>
      </c>
      <c r="O26" s="7">
        <v>20</v>
      </c>
      <c r="P26" s="7" t="s">
        <v>43</v>
      </c>
      <c r="Q26" s="7" t="s">
        <v>44</v>
      </c>
      <c r="R26" s="7">
        <v>1830</v>
      </c>
      <c r="S26" s="7"/>
    </row>
    <row r="27" spans="1:19" ht="20.25">
      <c r="A27" s="3"/>
      <c r="B27" s="3"/>
      <c r="C27" s="3"/>
      <c r="D27" s="3"/>
      <c r="E27" s="3"/>
      <c r="F27" s="3"/>
      <c r="G27" s="3"/>
      <c r="H27" s="3"/>
      <c r="I27" s="3"/>
      <c r="J27" s="3"/>
      <c r="K27" s="7"/>
      <c r="L27" s="23">
        <v>44386</v>
      </c>
      <c r="M27" s="11">
        <v>0.70833333333333304</v>
      </c>
      <c r="N27" s="3" t="s">
        <v>21</v>
      </c>
      <c r="O27" s="7">
        <v>110</v>
      </c>
      <c r="P27" s="7" t="s">
        <v>48</v>
      </c>
      <c r="Q27" s="7" t="s">
        <v>57</v>
      </c>
      <c r="R27" s="7">
        <f>830+890</f>
        <v>1720</v>
      </c>
      <c r="S27" s="7"/>
    </row>
    <row r="28" spans="1:19" ht="20.25">
      <c r="A28" s="3"/>
      <c r="B28" s="3"/>
      <c r="C28" s="3"/>
      <c r="D28" s="3"/>
      <c r="E28" s="3"/>
      <c r="F28" s="3"/>
      <c r="G28" s="3"/>
      <c r="H28" s="3"/>
      <c r="I28" s="3"/>
      <c r="J28" s="3"/>
      <c r="K28" s="7"/>
      <c r="L28" s="23">
        <v>44387</v>
      </c>
      <c r="M28" s="11">
        <v>3.4722222222222203E-2</v>
      </c>
      <c r="N28" s="3" t="s">
        <v>21</v>
      </c>
      <c r="O28" s="7">
        <v>170</v>
      </c>
      <c r="P28" s="7" t="s">
        <v>37</v>
      </c>
      <c r="Q28" s="7" t="s">
        <v>42</v>
      </c>
      <c r="R28" s="7">
        <v>1550</v>
      </c>
      <c r="S28" s="7"/>
    </row>
    <row r="29" spans="1:19" ht="20.25">
      <c r="A29" s="3"/>
      <c r="B29" s="3"/>
      <c r="C29" s="3"/>
      <c r="D29" s="3"/>
      <c r="E29" s="3"/>
      <c r="F29" s="3"/>
      <c r="G29" s="3"/>
      <c r="H29" s="3"/>
      <c r="I29" s="3"/>
      <c r="J29" s="3"/>
      <c r="K29" s="7"/>
      <c r="L29" s="23">
        <v>44387</v>
      </c>
      <c r="M29" s="11">
        <v>0.39583333333333298</v>
      </c>
      <c r="N29" s="3" t="s">
        <v>21</v>
      </c>
      <c r="O29" s="7">
        <v>200</v>
      </c>
      <c r="P29" s="7" t="s">
        <v>84</v>
      </c>
      <c r="Q29" s="7" t="s">
        <v>217</v>
      </c>
      <c r="R29" s="7">
        <v>1350</v>
      </c>
      <c r="S29" s="7"/>
    </row>
    <row r="30" spans="1:19" ht="20.25">
      <c r="A30" s="3"/>
      <c r="B30" s="3"/>
      <c r="C30" s="3"/>
      <c r="D30" s="3"/>
      <c r="E30" s="3"/>
      <c r="F30" s="3"/>
      <c r="G30" s="3"/>
      <c r="H30" s="3"/>
      <c r="I30" s="3"/>
      <c r="J30" s="3"/>
      <c r="K30" s="7"/>
      <c r="L30" s="23">
        <v>44387</v>
      </c>
      <c r="M30" s="11">
        <v>0.89236111111111105</v>
      </c>
      <c r="N30" s="3" t="s">
        <v>21</v>
      </c>
      <c r="O30" s="7">
        <v>150</v>
      </c>
      <c r="P30" s="7" t="s">
        <v>30</v>
      </c>
      <c r="Q30" s="7" t="s">
        <v>26</v>
      </c>
      <c r="R30" s="7">
        <v>1200</v>
      </c>
      <c r="S30" s="7"/>
    </row>
    <row r="31" spans="1:19" ht="20.25">
      <c r="A31" s="3"/>
      <c r="B31" s="3"/>
      <c r="C31" s="3"/>
      <c r="D31" s="3"/>
      <c r="E31" s="3"/>
      <c r="F31" s="3"/>
      <c r="G31" s="3"/>
      <c r="H31" s="3"/>
      <c r="I31" s="3"/>
      <c r="J31" s="3"/>
      <c r="K31" s="7"/>
      <c r="L31" s="23">
        <v>44388</v>
      </c>
      <c r="M31" s="11">
        <v>2.0833333333333301E-2</v>
      </c>
      <c r="N31" s="3" t="s">
        <v>21</v>
      </c>
      <c r="O31" s="7">
        <v>150</v>
      </c>
      <c r="P31" s="7" t="s">
        <v>37</v>
      </c>
      <c r="Q31" s="7" t="s">
        <v>33</v>
      </c>
      <c r="R31" s="7">
        <v>1050</v>
      </c>
      <c r="S31" s="7"/>
    </row>
    <row r="32" spans="1:19" ht="20.25">
      <c r="A32" s="3"/>
      <c r="B32" s="3"/>
      <c r="C32" s="3"/>
      <c r="D32" s="3"/>
      <c r="E32" s="3"/>
      <c r="F32" s="3"/>
      <c r="G32" s="3"/>
      <c r="H32" s="3"/>
      <c r="I32" s="3"/>
      <c r="J32" s="3"/>
      <c r="K32" s="7"/>
      <c r="L32" s="23">
        <v>44388</v>
      </c>
      <c r="M32" s="11">
        <v>0.26111111111111102</v>
      </c>
      <c r="N32" s="3" t="s">
        <v>21</v>
      </c>
      <c r="O32" s="7">
        <v>100</v>
      </c>
      <c r="P32" s="7" t="s">
        <v>37</v>
      </c>
      <c r="Q32" s="7" t="s">
        <v>57</v>
      </c>
      <c r="R32" s="7">
        <v>950</v>
      </c>
      <c r="S32" s="7"/>
    </row>
    <row r="33" spans="1:19" ht="2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23">
        <v>44389</v>
      </c>
      <c r="M33" s="11">
        <v>0.20138888888888901</v>
      </c>
      <c r="N33" s="3" t="s">
        <v>21</v>
      </c>
      <c r="O33" s="7">
        <v>150</v>
      </c>
      <c r="P33" s="7" t="s">
        <v>25</v>
      </c>
      <c r="Q33" s="7" t="s">
        <v>65</v>
      </c>
      <c r="R33" s="7">
        <v>800</v>
      </c>
      <c r="S33" s="7"/>
    </row>
    <row r="34" spans="1:19" ht="2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23">
        <v>44389</v>
      </c>
      <c r="M34" s="11">
        <v>0.51388888888888895</v>
      </c>
      <c r="N34" s="3" t="s">
        <v>21</v>
      </c>
      <c r="O34" s="7">
        <f>R33-R34</f>
        <v>150</v>
      </c>
      <c r="P34" s="7" t="s">
        <v>43</v>
      </c>
      <c r="Q34" s="7" t="s">
        <v>33</v>
      </c>
      <c r="R34" s="7">
        <v>650</v>
      </c>
      <c r="S34" s="7"/>
    </row>
    <row r="35" spans="1:19" ht="2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23">
        <v>44390</v>
      </c>
      <c r="M35" s="11">
        <v>0.33333333333333298</v>
      </c>
      <c r="N35" s="3" t="s">
        <v>21</v>
      </c>
      <c r="O35" s="7">
        <f>R34-R35</f>
        <v>260</v>
      </c>
      <c r="P35" s="7" t="s">
        <v>43</v>
      </c>
      <c r="Q35" s="7" t="s">
        <v>218</v>
      </c>
      <c r="R35" s="7">
        <v>390</v>
      </c>
      <c r="S35" s="7"/>
    </row>
    <row r="36" spans="1:19" ht="2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23">
        <v>44390</v>
      </c>
      <c r="M36" s="11">
        <v>0.875</v>
      </c>
      <c r="N36" s="3" t="s">
        <v>21</v>
      </c>
      <c r="O36" s="7"/>
      <c r="P36" s="7" t="s">
        <v>135</v>
      </c>
      <c r="Q36" s="7" t="s">
        <v>46</v>
      </c>
      <c r="R36" s="7">
        <f>1560+880</f>
        <v>2440</v>
      </c>
      <c r="S36" s="7"/>
    </row>
    <row r="37" spans="1:19" ht="2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23">
        <v>44391</v>
      </c>
      <c r="M37" s="11">
        <v>8.3333333333333301E-2</v>
      </c>
      <c r="N37" s="3" t="s">
        <v>21</v>
      </c>
      <c r="O37" s="7">
        <f>2440-2270</f>
        <v>170</v>
      </c>
      <c r="P37" s="7" t="s">
        <v>51</v>
      </c>
      <c r="Q37" s="7" t="s">
        <v>65</v>
      </c>
      <c r="R37" s="7">
        <v>2270</v>
      </c>
      <c r="S37" s="7"/>
    </row>
    <row r="38" spans="1:19" ht="2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23">
        <v>44391</v>
      </c>
      <c r="M38" s="11">
        <v>0.72916666666666696</v>
      </c>
      <c r="N38" s="3" t="s">
        <v>21</v>
      </c>
      <c r="O38" s="7">
        <v>120</v>
      </c>
      <c r="P38" s="7" t="s">
        <v>37</v>
      </c>
      <c r="Q38" s="7" t="s">
        <v>26</v>
      </c>
      <c r="R38" s="7">
        <v>2150</v>
      </c>
      <c r="S38" s="7"/>
    </row>
    <row r="39" spans="1:19" ht="2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23">
        <v>44392</v>
      </c>
      <c r="M39" s="11">
        <v>0.14583333333333301</v>
      </c>
      <c r="N39" s="3" t="s">
        <v>21</v>
      </c>
      <c r="O39" s="7">
        <v>150</v>
      </c>
      <c r="P39" s="7" t="s">
        <v>30</v>
      </c>
      <c r="Q39" s="7" t="s">
        <v>33</v>
      </c>
      <c r="R39" s="7">
        <v>2000</v>
      </c>
      <c r="S39" s="7"/>
    </row>
    <row r="40" spans="1:19" ht="2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23">
        <v>44392</v>
      </c>
      <c r="M40" s="11">
        <v>0.48958333333333298</v>
      </c>
      <c r="N40" s="3" t="s">
        <v>21</v>
      </c>
      <c r="O40" s="7">
        <v>120</v>
      </c>
      <c r="P40" s="7" t="s">
        <v>43</v>
      </c>
      <c r="Q40" s="7" t="s">
        <v>57</v>
      </c>
      <c r="R40" s="7">
        <f>920+960</f>
        <v>1880</v>
      </c>
      <c r="S40" s="7"/>
    </row>
    <row r="41" spans="1:19" ht="2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23">
        <v>44392</v>
      </c>
      <c r="M41" s="11">
        <v>0.82638888888888895</v>
      </c>
      <c r="N41" s="3" t="s">
        <v>21</v>
      </c>
      <c r="O41" s="7">
        <v>130</v>
      </c>
      <c r="P41" s="7" t="s">
        <v>37</v>
      </c>
      <c r="Q41" s="7" t="s">
        <v>26</v>
      </c>
      <c r="R41" s="7">
        <v>1750</v>
      </c>
      <c r="S41" s="7"/>
    </row>
    <row r="42" spans="1:19" ht="2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23">
        <v>44393</v>
      </c>
      <c r="M42" s="11">
        <v>7.6388888888888904E-3</v>
      </c>
      <c r="N42" s="3" t="s">
        <v>21</v>
      </c>
      <c r="O42" s="7">
        <f>R41-R42</f>
        <v>140</v>
      </c>
      <c r="P42" s="7" t="s">
        <v>84</v>
      </c>
      <c r="Q42" s="7" t="s">
        <v>75</v>
      </c>
      <c r="R42" s="7">
        <v>1610</v>
      </c>
      <c r="S42" s="7"/>
    </row>
    <row r="43" spans="1:19" ht="2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23">
        <v>44393</v>
      </c>
      <c r="M43" s="11">
        <v>0.51388888888888895</v>
      </c>
      <c r="N43" s="3" t="s">
        <v>21</v>
      </c>
      <c r="O43" s="7">
        <f>R42-R43</f>
        <v>200</v>
      </c>
      <c r="P43" s="7" t="s">
        <v>51</v>
      </c>
      <c r="Q43" s="7" t="s">
        <v>65</v>
      </c>
      <c r="R43" s="7">
        <v>1410</v>
      </c>
      <c r="S43" s="7"/>
    </row>
    <row r="44" spans="1:19" ht="2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23">
        <v>44394</v>
      </c>
      <c r="M44" s="11">
        <v>2.7777777777777801E-2</v>
      </c>
      <c r="N44" s="3" t="s">
        <v>21</v>
      </c>
      <c r="O44" s="7">
        <f>R43-R44</f>
        <v>200</v>
      </c>
      <c r="P44" s="7" t="s">
        <v>84</v>
      </c>
      <c r="Q44" s="7" t="s">
        <v>26</v>
      </c>
      <c r="R44" s="7">
        <f>800+410</f>
        <v>1210</v>
      </c>
      <c r="S44" s="7"/>
    </row>
    <row r="45" spans="1:19" ht="2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23">
        <v>44394</v>
      </c>
      <c r="M45" s="11">
        <v>0.54166666666666696</v>
      </c>
      <c r="N45" s="3" t="s">
        <v>21</v>
      </c>
      <c r="O45" s="7"/>
      <c r="P45" s="7" t="s">
        <v>30</v>
      </c>
      <c r="Q45" s="7" t="s">
        <v>46</v>
      </c>
      <c r="R45" s="7">
        <v>3350</v>
      </c>
      <c r="S45" s="7"/>
    </row>
    <row r="46" spans="1:19" ht="2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23">
        <v>44394</v>
      </c>
      <c r="M46" s="11">
        <v>0.81527777777777799</v>
      </c>
      <c r="N46" s="3" t="s">
        <v>21</v>
      </c>
      <c r="O46" s="7">
        <v>100</v>
      </c>
      <c r="P46" s="7" t="s">
        <v>25</v>
      </c>
      <c r="Q46" s="7" t="s">
        <v>57</v>
      </c>
      <c r="R46" s="7">
        <v>3250</v>
      </c>
      <c r="S46" s="7"/>
    </row>
    <row r="47" spans="1:19" ht="2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23">
        <v>44395</v>
      </c>
      <c r="M47" s="11">
        <v>0.16597222222222199</v>
      </c>
      <c r="N47" s="3" t="s">
        <v>21</v>
      </c>
      <c r="O47" s="7">
        <v>130</v>
      </c>
      <c r="P47" s="7" t="s">
        <v>52</v>
      </c>
      <c r="Q47" s="7" t="s">
        <v>26</v>
      </c>
      <c r="R47" s="7">
        <v>3120</v>
      </c>
      <c r="S47" s="7"/>
    </row>
    <row r="48" spans="1:19" ht="2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23">
        <v>44395</v>
      </c>
      <c r="M48" s="11">
        <v>0.87152777777777801</v>
      </c>
      <c r="N48" s="3" t="s">
        <v>21</v>
      </c>
      <c r="O48" s="7">
        <v>150</v>
      </c>
      <c r="P48" s="7" t="s">
        <v>51</v>
      </c>
      <c r="Q48" s="7" t="s">
        <v>57</v>
      </c>
      <c r="R48" s="7">
        <v>2970</v>
      </c>
      <c r="S48" s="7"/>
    </row>
    <row r="49" spans="1:20" ht="2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23">
        <v>44396</v>
      </c>
      <c r="M49" s="11">
        <v>9.0277777777777804E-2</v>
      </c>
      <c r="N49" s="3" t="s">
        <v>21</v>
      </c>
      <c r="O49" s="7">
        <v>10</v>
      </c>
      <c r="P49" s="7" t="s">
        <v>52</v>
      </c>
      <c r="Q49" s="7" t="s">
        <v>44</v>
      </c>
      <c r="R49" s="7">
        <v>2960</v>
      </c>
      <c r="S49" s="7"/>
    </row>
    <row r="50" spans="1:20" ht="2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23">
        <v>44396</v>
      </c>
      <c r="M50" s="11">
        <v>0.33333333333333298</v>
      </c>
      <c r="N50" s="3" t="s">
        <v>21</v>
      </c>
      <c r="O50" s="7">
        <f>R49-R50</f>
        <v>240</v>
      </c>
      <c r="P50" s="7" t="s">
        <v>43</v>
      </c>
      <c r="Q50" s="7" t="s">
        <v>219</v>
      </c>
      <c r="R50" s="7">
        <f>2080+640</f>
        <v>2720</v>
      </c>
      <c r="S50" s="7"/>
    </row>
    <row r="51" spans="1:20" ht="2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23">
        <v>44396</v>
      </c>
      <c r="M51" s="11">
        <v>0.8125</v>
      </c>
      <c r="N51" s="3" t="s">
        <v>21</v>
      </c>
      <c r="O51" s="7">
        <v>40</v>
      </c>
      <c r="P51" s="7" t="s">
        <v>51</v>
      </c>
      <c r="Q51" s="7" t="s">
        <v>44</v>
      </c>
      <c r="R51" s="7">
        <v>2680</v>
      </c>
      <c r="S51" s="7"/>
    </row>
    <row r="52" spans="1:20" ht="2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23">
        <v>44397</v>
      </c>
      <c r="M52" s="11">
        <v>0.30347222222222198</v>
      </c>
      <c r="N52" s="3" t="s">
        <v>21</v>
      </c>
      <c r="O52" s="7">
        <v>100</v>
      </c>
      <c r="P52" s="7" t="s">
        <v>25</v>
      </c>
      <c r="Q52" s="7" t="s">
        <v>57</v>
      </c>
      <c r="R52" s="7">
        <v>2580</v>
      </c>
      <c r="S52" s="7"/>
    </row>
    <row r="53" spans="1:20" ht="2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23">
        <v>44397</v>
      </c>
      <c r="M53" s="11">
        <v>0.85069444444444497</v>
      </c>
      <c r="N53" s="3" t="s">
        <v>21</v>
      </c>
      <c r="O53" s="7">
        <f>R52-R53</f>
        <v>190</v>
      </c>
      <c r="P53" s="7" t="s">
        <v>84</v>
      </c>
      <c r="Q53" s="7" t="s">
        <v>63</v>
      </c>
      <c r="R53" s="7">
        <f>2080+310</f>
        <v>2390</v>
      </c>
      <c r="S53" s="7"/>
    </row>
    <row r="54" spans="1:20" ht="2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23">
        <v>44398</v>
      </c>
      <c r="M54" s="11">
        <v>0.18333333333333299</v>
      </c>
      <c r="N54" s="3" t="s">
        <v>21</v>
      </c>
      <c r="O54" s="7">
        <v>100</v>
      </c>
      <c r="P54" s="7" t="s">
        <v>25</v>
      </c>
      <c r="Q54" s="7" t="s">
        <v>33</v>
      </c>
      <c r="R54" s="7">
        <v>2290</v>
      </c>
      <c r="S54" s="7"/>
    </row>
    <row r="55" spans="1:20" ht="2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23">
        <v>44398</v>
      </c>
      <c r="M55" s="11">
        <v>0.45833333333333298</v>
      </c>
      <c r="N55" s="3" t="s">
        <v>21</v>
      </c>
      <c r="O55" s="7">
        <f>R54-R55</f>
        <v>220</v>
      </c>
      <c r="P55" s="7" t="s">
        <v>43</v>
      </c>
      <c r="Q55" s="7" t="s">
        <v>220</v>
      </c>
      <c r="R55" s="7">
        <v>2070</v>
      </c>
      <c r="S55" s="7"/>
    </row>
    <row r="56" spans="1:20" ht="2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23">
        <v>44399</v>
      </c>
      <c r="M56" s="11">
        <v>3.4722222222222203E-2</v>
      </c>
      <c r="N56" s="3" t="s">
        <v>21</v>
      </c>
      <c r="O56" s="7">
        <v>180</v>
      </c>
      <c r="P56" s="7" t="s">
        <v>30</v>
      </c>
      <c r="Q56" s="7" t="s">
        <v>26</v>
      </c>
      <c r="R56" s="7">
        <v>1890</v>
      </c>
      <c r="S56" s="7"/>
    </row>
    <row r="57" spans="1:20" ht="2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23">
        <v>44399</v>
      </c>
      <c r="M57" s="11">
        <v>0.33333333333333298</v>
      </c>
      <c r="N57" s="3" t="s">
        <v>21</v>
      </c>
      <c r="O57" s="7">
        <f>R56-R57</f>
        <v>330</v>
      </c>
      <c r="P57" s="7" t="s">
        <v>43</v>
      </c>
      <c r="Q57" s="7" t="s">
        <v>221</v>
      </c>
      <c r="R57" s="7">
        <v>1560</v>
      </c>
      <c r="S57" s="7"/>
      <c r="T57" s="7"/>
    </row>
    <row r="58" spans="1:20" ht="2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23">
        <v>44399</v>
      </c>
      <c r="M58" s="11">
        <v>0.95138888888888895</v>
      </c>
      <c r="N58" s="3" t="s">
        <v>21</v>
      </c>
      <c r="O58" s="7">
        <v>10</v>
      </c>
      <c r="P58" s="7" t="s">
        <v>52</v>
      </c>
      <c r="Q58" s="7" t="s">
        <v>44</v>
      </c>
      <c r="R58" s="7">
        <f>1400+150</f>
        <v>1550</v>
      </c>
      <c r="S58" s="7"/>
      <c r="T58" s="7"/>
    </row>
    <row r="59" spans="1:20" ht="2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23">
        <v>44400</v>
      </c>
      <c r="M59" s="11">
        <v>0.30972222222222201</v>
      </c>
      <c r="N59" s="3" t="s">
        <v>21</v>
      </c>
      <c r="O59" s="7">
        <v>150</v>
      </c>
      <c r="P59" s="7" t="s">
        <v>51</v>
      </c>
      <c r="Q59" s="7" t="s">
        <v>26</v>
      </c>
      <c r="R59" s="7">
        <v>1400</v>
      </c>
      <c r="S59" s="7"/>
      <c r="T59" s="7"/>
    </row>
    <row r="60" spans="1:20" ht="2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23">
        <v>44400</v>
      </c>
      <c r="M60" s="11">
        <v>0.84722222222222199</v>
      </c>
      <c r="N60" s="3" t="s">
        <v>21</v>
      </c>
      <c r="O60" s="7">
        <v>100</v>
      </c>
      <c r="P60" s="7" t="s">
        <v>37</v>
      </c>
      <c r="Q60" s="7" t="s">
        <v>57</v>
      </c>
      <c r="R60" s="7">
        <v>1300</v>
      </c>
      <c r="S60" s="7"/>
      <c r="T60" s="7"/>
    </row>
    <row r="61" spans="1:20" ht="2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23">
        <v>44401</v>
      </c>
      <c r="M61" s="11">
        <v>0.27083333333333298</v>
      </c>
      <c r="N61" s="3" t="s">
        <v>21</v>
      </c>
      <c r="O61" s="7">
        <v>150</v>
      </c>
      <c r="P61" s="7" t="s">
        <v>84</v>
      </c>
      <c r="Q61" s="7" t="s">
        <v>26</v>
      </c>
      <c r="R61" s="7">
        <v>1150</v>
      </c>
      <c r="S61" s="7"/>
      <c r="T61" s="7"/>
    </row>
    <row r="62" spans="1:20" ht="2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23">
        <v>44402</v>
      </c>
      <c r="M62" s="11">
        <v>0.16180555555555601</v>
      </c>
      <c r="N62" s="3" t="s">
        <v>21</v>
      </c>
      <c r="O62" s="7">
        <f>R61-R62</f>
        <v>250</v>
      </c>
      <c r="P62" s="7" t="s">
        <v>84</v>
      </c>
      <c r="Q62" s="7" t="s">
        <v>222</v>
      </c>
      <c r="R62" s="7">
        <v>900</v>
      </c>
      <c r="S62" s="7"/>
      <c r="T62" s="7"/>
    </row>
    <row r="63" spans="1:20" ht="2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23">
        <v>44402</v>
      </c>
      <c r="M63" s="11">
        <v>0.97222222222222199</v>
      </c>
      <c r="N63" s="3" t="s">
        <v>21</v>
      </c>
      <c r="O63" s="7">
        <v>150</v>
      </c>
      <c r="P63" s="7" t="s">
        <v>48</v>
      </c>
      <c r="Q63" s="7" t="s">
        <v>65</v>
      </c>
      <c r="R63" s="7">
        <v>750</v>
      </c>
      <c r="S63" s="7"/>
    </row>
    <row r="64" spans="1:20" ht="2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23">
        <v>44403</v>
      </c>
      <c r="M64" s="11">
        <v>0.360416666666667</v>
      </c>
      <c r="N64" s="3" t="s">
        <v>21</v>
      </c>
      <c r="O64" s="7">
        <v>200</v>
      </c>
      <c r="P64" s="7" t="s">
        <v>43</v>
      </c>
      <c r="Q64" s="7" t="s">
        <v>219</v>
      </c>
      <c r="R64" s="7">
        <v>600</v>
      </c>
      <c r="S64" s="7"/>
    </row>
    <row r="65" spans="1:19" ht="2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23">
        <v>44403</v>
      </c>
      <c r="M65" s="11">
        <v>0.69583333333333297</v>
      </c>
      <c r="N65" s="3" t="s">
        <v>21</v>
      </c>
      <c r="O65" s="7">
        <v>150</v>
      </c>
      <c r="P65" s="7" t="s">
        <v>30</v>
      </c>
      <c r="Q65" s="7" t="s">
        <v>57</v>
      </c>
      <c r="R65" s="7">
        <v>450</v>
      </c>
      <c r="S65" s="7"/>
    </row>
    <row r="66" spans="1:19" ht="2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3">
        <v>44403</v>
      </c>
      <c r="M66" s="11">
        <v>0.91458333333333297</v>
      </c>
      <c r="N66" s="3" t="s">
        <v>21</v>
      </c>
      <c r="O66" s="7">
        <v>200</v>
      </c>
      <c r="P66" s="7" t="s">
        <v>30</v>
      </c>
      <c r="Q66" s="7" t="s">
        <v>33</v>
      </c>
      <c r="R66" s="7">
        <v>250</v>
      </c>
      <c r="S66" s="21"/>
    </row>
    <row r="67" spans="1:19" ht="2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3">
        <v>44404</v>
      </c>
      <c r="M67" s="11">
        <v>0.73124999999999996</v>
      </c>
      <c r="N67" s="3" t="s">
        <v>21</v>
      </c>
      <c r="O67" s="7">
        <v>150</v>
      </c>
      <c r="P67" s="7" t="s">
        <v>51</v>
      </c>
      <c r="Q67" s="7" t="s">
        <v>54</v>
      </c>
      <c r="R67" s="7">
        <v>100</v>
      </c>
      <c r="S67" s="7"/>
    </row>
    <row r="68" spans="1:19" ht="2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3">
        <v>44404</v>
      </c>
      <c r="M68" s="11">
        <v>0.75208333333333299</v>
      </c>
      <c r="N68" s="3" t="s">
        <v>21</v>
      </c>
      <c r="O68" s="7"/>
      <c r="P68" s="7" t="s">
        <v>51</v>
      </c>
      <c r="Q68" s="7" t="s">
        <v>46</v>
      </c>
      <c r="R68" s="7">
        <v>2370</v>
      </c>
      <c r="S68" s="7"/>
    </row>
    <row r="69" spans="1:19" ht="2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3">
        <v>44405</v>
      </c>
      <c r="M69" s="11">
        <v>0.266666666666667</v>
      </c>
      <c r="N69" s="3" t="s">
        <v>21</v>
      </c>
      <c r="O69" s="7">
        <f>R68-R69</f>
        <v>270</v>
      </c>
      <c r="P69" s="7" t="s">
        <v>48</v>
      </c>
      <c r="Q69" s="7" t="s">
        <v>223</v>
      </c>
      <c r="R69" s="7">
        <v>2100</v>
      </c>
      <c r="S69" s="7"/>
    </row>
    <row r="70" spans="1:19" ht="20.25">
      <c r="D70" s="21"/>
      <c r="L70" s="23">
        <v>44405</v>
      </c>
      <c r="M70" s="11">
        <v>0.59375</v>
      </c>
      <c r="N70" s="7" t="s">
        <v>21</v>
      </c>
      <c r="O70" s="7">
        <f>R69-R70</f>
        <v>140</v>
      </c>
      <c r="P70" s="7" t="s">
        <v>43</v>
      </c>
      <c r="Q70" s="7" t="s">
        <v>26</v>
      </c>
      <c r="R70" s="7">
        <f>1050+1020-110</f>
        <v>1960</v>
      </c>
      <c r="S70" s="17"/>
    </row>
    <row r="71" spans="1:19" ht="20.25">
      <c r="L71" s="23">
        <v>44405</v>
      </c>
      <c r="M71" s="11">
        <v>0.96527777777777801</v>
      </c>
      <c r="N71" s="7" t="s">
        <v>21</v>
      </c>
      <c r="O71" s="7">
        <f>R70-R71</f>
        <v>30</v>
      </c>
      <c r="P71" s="7" t="s">
        <v>84</v>
      </c>
      <c r="Q71" s="7" t="s">
        <v>44</v>
      </c>
      <c r="R71" s="7">
        <f>1000+930</f>
        <v>1930</v>
      </c>
      <c r="S71" s="17"/>
    </row>
    <row r="72" spans="1:19" ht="20.25">
      <c r="L72" s="23">
        <v>44406</v>
      </c>
      <c r="M72" s="11">
        <v>0.79861111111111105</v>
      </c>
      <c r="N72" s="7" t="s">
        <v>21</v>
      </c>
      <c r="O72" s="7">
        <f>R71-R72</f>
        <v>160</v>
      </c>
      <c r="P72" s="7" t="s">
        <v>84</v>
      </c>
      <c r="Q72" s="7" t="s">
        <v>42</v>
      </c>
      <c r="R72" s="7">
        <f>870+900</f>
        <v>1770</v>
      </c>
      <c r="S72" s="17"/>
    </row>
    <row r="73" spans="1:19" ht="20.25">
      <c r="L73" s="23">
        <v>44407</v>
      </c>
      <c r="M73" s="11">
        <v>4.3749999999999997E-2</v>
      </c>
      <c r="N73" s="7" t="s">
        <v>21</v>
      </c>
      <c r="O73" s="7">
        <v>120</v>
      </c>
      <c r="P73" s="7" t="s">
        <v>30</v>
      </c>
      <c r="Q73" s="7" t="s">
        <v>26</v>
      </c>
      <c r="R73" s="7">
        <v>1650</v>
      </c>
      <c r="S73" s="17"/>
    </row>
    <row r="74" spans="1:19" ht="20.25">
      <c r="L74" s="23">
        <v>44407</v>
      </c>
      <c r="M74" s="11">
        <v>0.15277777777777801</v>
      </c>
      <c r="N74" s="7" t="s">
        <v>21</v>
      </c>
      <c r="O74" s="7">
        <v>100</v>
      </c>
      <c r="P74" s="7" t="s">
        <v>30</v>
      </c>
      <c r="Q74" s="7" t="s">
        <v>57</v>
      </c>
      <c r="R74" s="7">
        <v>1550</v>
      </c>
      <c r="S74" s="17"/>
    </row>
    <row r="75" spans="1:19" ht="20.25">
      <c r="L75" s="23">
        <v>44407</v>
      </c>
      <c r="M75" s="11">
        <v>0.57361111111111096</v>
      </c>
      <c r="N75" s="7" t="s">
        <v>21</v>
      </c>
      <c r="O75" s="7">
        <f>R74-R75</f>
        <v>130</v>
      </c>
      <c r="P75" s="7" t="s">
        <v>43</v>
      </c>
      <c r="Q75" s="7" t="s">
        <v>33</v>
      </c>
      <c r="R75" s="7">
        <v>1420</v>
      </c>
      <c r="S75" s="17"/>
    </row>
    <row r="76" spans="1:19" ht="20.25">
      <c r="L76" s="23">
        <v>44407</v>
      </c>
      <c r="M76" s="11">
        <v>0.90833333333333299</v>
      </c>
      <c r="N76" s="7" t="s">
        <v>21</v>
      </c>
      <c r="O76" s="7">
        <v>180</v>
      </c>
      <c r="P76" s="7" t="s">
        <v>37</v>
      </c>
      <c r="Q76" s="7" t="s">
        <v>26</v>
      </c>
      <c r="R76" s="7">
        <v>1250</v>
      </c>
      <c r="S76" s="17"/>
    </row>
    <row r="77" spans="1:19" ht="20.25">
      <c r="L77" s="23">
        <v>44408</v>
      </c>
      <c r="M77" s="11">
        <v>0.27222222222222198</v>
      </c>
      <c r="N77" s="7" t="s">
        <v>21</v>
      </c>
      <c r="O77" s="7">
        <v>100</v>
      </c>
      <c r="P77" s="7" t="s">
        <v>51</v>
      </c>
      <c r="Q77" s="7" t="s">
        <v>57</v>
      </c>
      <c r="R77" s="7">
        <v>1150</v>
      </c>
      <c r="S77" s="17"/>
    </row>
    <row r="78" spans="1:19" ht="20.25">
      <c r="L78" s="23">
        <v>44408</v>
      </c>
      <c r="M78" s="11">
        <v>0.83333333333333304</v>
      </c>
      <c r="N78" s="7" t="s">
        <v>21</v>
      </c>
      <c r="O78" s="7">
        <f>1150-860</f>
        <v>290</v>
      </c>
      <c r="P78" s="7" t="s">
        <v>52</v>
      </c>
      <c r="Q78" s="7" t="s">
        <v>44</v>
      </c>
      <c r="R78" s="7">
        <v>860</v>
      </c>
      <c r="S78" s="17"/>
    </row>
    <row r="79" spans="1:19" ht="20.25">
      <c r="L79" s="7"/>
      <c r="M79" s="7"/>
      <c r="N79" s="7"/>
      <c r="O79" s="7"/>
      <c r="P79" s="7"/>
      <c r="Q79" s="7"/>
      <c r="S79" s="17"/>
    </row>
    <row r="80" spans="1:19" ht="20.25">
      <c r="L80" s="7"/>
      <c r="M80" s="7"/>
      <c r="N80" s="7"/>
      <c r="O80" s="7"/>
      <c r="P80" s="7"/>
      <c r="Q80" s="7"/>
      <c r="R80" s="7"/>
      <c r="S80" s="17"/>
    </row>
    <row r="81" spans="12:19" ht="20.25">
      <c r="L81" s="7"/>
      <c r="M81" s="7"/>
      <c r="N81" s="7"/>
      <c r="O81" s="7"/>
      <c r="P81" s="7"/>
      <c r="Q81" s="7"/>
      <c r="R81" s="7"/>
      <c r="S81" s="17"/>
    </row>
    <row r="82" spans="12:19" ht="20.25">
      <c r="L82" s="7"/>
      <c r="M82" s="7"/>
      <c r="N82" s="7"/>
      <c r="O82" s="7"/>
      <c r="P82" s="7"/>
      <c r="Q82" s="7"/>
      <c r="R82" s="7"/>
      <c r="S82" s="17"/>
    </row>
    <row r="83" spans="12:19" ht="20.25">
      <c r="L83" s="7"/>
      <c r="M83" s="7"/>
      <c r="N83" s="7"/>
      <c r="O83" s="7"/>
      <c r="P83" s="7"/>
      <c r="Q83" s="7"/>
      <c r="R83" s="7"/>
      <c r="S83" s="17"/>
    </row>
    <row r="84" spans="12:19" ht="20.25">
      <c r="L84" s="7"/>
      <c r="M84" s="7"/>
      <c r="N84" s="7"/>
      <c r="O84" s="7"/>
      <c r="P84" s="7"/>
      <c r="Q84" s="7"/>
      <c r="R84" s="7"/>
      <c r="S84" s="17"/>
    </row>
    <row r="85" spans="12:19" ht="20.25">
      <c r="L85" s="7"/>
      <c r="M85" s="7"/>
      <c r="N85" s="7"/>
      <c r="O85" s="7"/>
      <c r="P85" s="7"/>
      <c r="Q85" s="7"/>
      <c r="R85" s="7"/>
      <c r="S85" s="17"/>
    </row>
    <row r="86" spans="12:19" ht="20.25">
      <c r="L86" s="7"/>
      <c r="M86" s="7"/>
      <c r="N86" s="7"/>
      <c r="O86" s="7"/>
      <c r="P86" s="7"/>
      <c r="Q86" s="7"/>
      <c r="R86" s="7"/>
      <c r="S86" s="17"/>
    </row>
    <row r="87" spans="12:19" ht="20.25">
      <c r="L87" s="21"/>
      <c r="M87" s="21"/>
      <c r="N87" s="21"/>
      <c r="O87" s="21"/>
      <c r="P87" s="21"/>
      <c r="Q87" s="21"/>
      <c r="R87" s="21"/>
      <c r="S87" s="17"/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 horizontalDpi="203" verticalDpi="20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73"/>
  <sheetViews>
    <sheetView topLeftCell="D1" workbookViewId="0">
      <selection activeCell="R77" sqref="R77"/>
    </sheetView>
  </sheetViews>
  <sheetFormatPr defaultColWidth="9" defaultRowHeight="13.5"/>
  <cols>
    <col min="1" max="1" width="14" customWidth="1"/>
    <col min="3" max="3" width="11.625" customWidth="1"/>
    <col min="4" max="4" width="10.875" customWidth="1"/>
    <col min="5" max="5" width="11.625" customWidth="1"/>
    <col min="7" max="7" width="10.25" customWidth="1"/>
    <col min="10" max="10" width="17" customWidth="1"/>
    <col min="12" max="12" width="22.25" customWidth="1"/>
    <col min="13" max="13" width="23.75" customWidth="1"/>
    <col min="14" max="14" width="10.5" customWidth="1"/>
    <col min="15" max="15" width="15.625" customWidth="1"/>
    <col min="16" max="16" width="9.75" customWidth="1"/>
    <col min="17" max="17" width="32.625" customWidth="1"/>
    <col min="18" max="18" width="19" customWidth="1"/>
  </cols>
  <sheetData>
    <row r="1" spans="1:19" ht="27">
      <c r="A1" s="97" t="s">
        <v>133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 ht="18.75">
      <c r="A2" s="98" t="s">
        <v>1</v>
      </c>
      <c r="B2" s="99"/>
      <c r="C2" s="99"/>
      <c r="D2" s="99"/>
      <c r="E2" s="99"/>
      <c r="F2" s="99"/>
      <c r="G2" s="99"/>
      <c r="H2" s="99"/>
      <c r="I2" s="100"/>
      <c r="J2" s="98" t="s">
        <v>2</v>
      </c>
      <c r="K2" s="99"/>
      <c r="L2" s="99"/>
      <c r="M2" s="99"/>
      <c r="N2" s="99"/>
      <c r="O2" s="99"/>
      <c r="P2" s="99"/>
      <c r="Q2" s="100"/>
      <c r="R2" s="101" t="s">
        <v>3</v>
      </c>
      <c r="S2" s="15"/>
    </row>
    <row r="3" spans="1:19" ht="71.25">
      <c r="A3" s="1" t="s">
        <v>4</v>
      </c>
      <c r="B3" s="1" t="s">
        <v>5</v>
      </c>
      <c r="C3" s="1" t="s">
        <v>6</v>
      </c>
      <c r="D3" s="1" t="s">
        <v>7</v>
      </c>
      <c r="E3" s="2" t="s">
        <v>8</v>
      </c>
      <c r="F3" s="1" t="s">
        <v>9</v>
      </c>
      <c r="G3" s="2" t="s">
        <v>10</v>
      </c>
      <c r="H3" s="2" t="s">
        <v>11</v>
      </c>
      <c r="I3" s="2" t="s">
        <v>12</v>
      </c>
      <c r="J3" s="8" t="s">
        <v>13</v>
      </c>
      <c r="K3" s="9" t="s">
        <v>14</v>
      </c>
      <c r="L3" s="2" t="s">
        <v>15</v>
      </c>
      <c r="M3" s="2" t="s">
        <v>5</v>
      </c>
      <c r="N3" s="2" t="s">
        <v>6</v>
      </c>
      <c r="O3" s="2" t="s">
        <v>16</v>
      </c>
      <c r="P3" s="2" t="s">
        <v>17</v>
      </c>
      <c r="Q3" s="1" t="s">
        <v>18</v>
      </c>
      <c r="R3" s="106"/>
      <c r="S3" s="16" t="s">
        <v>224</v>
      </c>
    </row>
    <row r="4" spans="1:19" ht="20.25">
      <c r="A4" s="3" t="s">
        <v>225</v>
      </c>
      <c r="B4" s="4">
        <v>0.70833333333333304</v>
      </c>
      <c r="C4" s="20" t="s">
        <v>21</v>
      </c>
      <c r="D4" s="3" t="s">
        <v>28</v>
      </c>
      <c r="E4" s="3" t="s">
        <v>39</v>
      </c>
      <c r="F4" s="3">
        <v>28.9</v>
      </c>
      <c r="G4" s="6">
        <v>0.27139999999999997</v>
      </c>
      <c r="H4" s="3">
        <v>2290</v>
      </c>
      <c r="I4" s="3" t="s">
        <v>48</v>
      </c>
      <c r="J4" s="3">
        <v>7450929163</v>
      </c>
      <c r="K4" s="10" t="s">
        <v>31</v>
      </c>
      <c r="L4" s="23">
        <v>44409</v>
      </c>
      <c r="M4" s="11">
        <v>3.8194444444444399E-2</v>
      </c>
      <c r="N4" s="3" t="s">
        <v>21</v>
      </c>
      <c r="O4" s="7">
        <v>310</v>
      </c>
      <c r="P4" s="7" t="s">
        <v>84</v>
      </c>
      <c r="Q4" s="7" t="s">
        <v>49</v>
      </c>
      <c r="R4" s="7">
        <v>550</v>
      </c>
      <c r="S4" s="7"/>
    </row>
    <row r="5" spans="1:19" ht="20.25">
      <c r="A5" s="3" t="s">
        <v>226</v>
      </c>
      <c r="B5" s="4">
        <v>0.77083333333333304</v>
      </c>
      <c r="C5" s="20" t="s">
        <v>21</v>
      </c>
      <c r="D5" s="3" t="s">
        <v>28</v>
      </c>
      <c r="E5" s="3" t="s">
        <v>82</v>
      </c>
      <c r="F5" s="3">
        <v>28.65</v>
      </c>
      <c r="G5" s="6">
        <v>0.31219999999999998</v>
      </c>
      <c r="H5" s="3">
        <v>2260</v>
      </c>
      <c r="I5" s="3" t="s">
        <v>52</v>
      </c>
      <c r="J5" s="3">
        <v>4517012182</v>
      </c>
      <c r="K5" s="10" t="s">
        <v>31</v>
      </c>
      <c r="L5" s="23">
        <v>44409</v>
      </c>
      <c r="M5" s="11">
        <v>0.89861111111111103</v>
      </c>
      <c r="N5" s="3" t="s">
        <v>21</v>
      </c>
      <c r="O5" s="7">
        <v>100</v>
      </c>
      <c r="P5" s="7" t="s">
        <v>48</v>
      </c>
      <c r="Q5" s="7" t="s">
        <v>33</v>
      </c>
      <c r="R5" s="7">
        <v>350</v>
      </c>
      <c r="S5" s="7"/>
    </row>
    <row r="6" spans="1:19" ht="20.25">
      <c r="A6" s="3" t="s">
        <v>227</v>
      </c>
      <c r="B6" s="4">
        <v>0.38888888888888901</v>
      </c>
      <c r="C6" s="20" t="s">
        <v>21</v>
      </c>
      <c r="D6" s="3" t="s">
        <v>28</v>
      </c>
      <c r="E6" s="3" t="s">
        <v>39</v>
      </c>
      <c r="F6" s="3">
        <v>29.5</v>
      </c>
      <c r="G6" s="6">
        <v>0.31159999999999999</v>
      </c>
      <c r="H6" s="3">
        <f>R32-R31</f>
        <v>2080</v>
      </c>
      <c r="I6" s="3" t="s">
        <v>43</v>
      </c>
      <c r="J6" s="3">
        <v>8083100789</v>
      </c>
      <c r="K6" s="10" t="s">
        <v>31</v>
      </c>
      <c r="L6" s="23">
        <v>44410</v>
      </c>
      <c r="M6" s="11">
        <v>7.3611111111111099E-2</v>
      </c>
      <c r="N6" s="3" t="s">
        <v>21</v>
      </c>
      <c r="O6" s="7">
        <f>R5-R6</f>
        <v>210</v>
      </c>
      <c r="P6" s="7" t="s">
        <v>84</v>
      </c>
      <c r="Q6" s="7" t="s">
        <v>65</v>
      </c>
      <c r="R6" s="7">
        <v>140</v>
      </c>
      <c r="S6" s="7"/>
    </row>
    <row r="7" spans="1:19" ht="20.25">
      <c r="A7" s="3" t="s">
        <v>228</v>
      </c>
      <c r="B7" s="4">
        <v>0.34722222222222199</v>
      </c>
      <c r="C7" s="20" t="s">
        <v>21</v>
      </c>
      <c r="D7" s="3" t="s">
        <v>28</v>
      </c>
      <c r="E7" s="3" t="s">
        <v>39</v>
      </c>
      <c r="F7" s="3">
        <v>25.6</v>
      </c>
      <c r="G7" s="6">
        <v>0.32300000000000001</v>
      </c>
      <c r="H7" s="3">
        <v>1910</v>
      </c>
      <c r="I7" s="3" t="s">
        <v>43</v>
      </c>
      <c r="J7" s="3">
        <v>3059299682</v>
      </c>
      <c r="K7" s="10" t="s">
        <v>31</v>
      </c>
      <c r="L7" s="23">
        <v>44410</v>
      </c>
      <c r="M7" s="11">
        <v>0.45138888888888901</v>
      </c>
      <c r="N7" s="3" t="s">
        <v>21</v>
      </c>
      <c r="O7" s="7">
        <v>140</v>
      </c>
      <c r="P7" s="7" t="s">
        <v>43</v>
      </c>
      <c r="Q7" s="7" t="s">
        <v>26</v>
      </c>
      <c r="R7" s="7">
        <v>0</v>
      </c>
      <c r="S7" s="7"/>
    </row>
    <row r="8" spans="1:19" ht="20.25">
      <c r="A8" s="3" t="s">
        <v>229</v>
      </c>
      <c r="B8" s="4">
        <v>0.46875</v>
      </c>
      <c r="C8" s="20" t="s">
        <v>21</v>
      </c>
      <c r="D8" s="3" t="s">
        <v>28</v>
      </c>
      <c r="E8" s="3" t="s">
        <v>39</v>
      </c>
      <c r="F8" s="3">
        <v>29.5</v>
      </c>
      <c r="G8" s="6">
        <v>0.30930000000000002</v>
      </c>
      <c r="H8" s="3">
        <f>3161-1130</f>
        <v>2031</v>
      </c>
      <c r="I8" s="3" t="s">
        <v>43</v>
      </c>
      <c r="J8" s="3">
        <v>5123389309</v>
      </c>
      <c r="K8" s="10" t="s">
        <v>31</v>
      </c>
      <c r="L8" s="23">
        <v>44410</v>
      </c>
      <c r="M8" s="11">
        <v>0.70833333333333304</v>
      </c>
      <c r="N8" s="3" t="s">
        <v>21</v>
      </c>
      <c r="O8" s="7"/>
      <c r="P8" s="7" t="s">
        <v>48</v>
      </c>
      <c r="Q8" s="7" t="s">
        <v>46</v>
      </c>
      <c r="R8" s="7">
        <v>2290</v>
      </c>
      <c r="S8" s="7"/>
    </row>
    <row r="9" spans="1:19" ht="20.25">
      <c r="A9" s="3"/>
      <c r="B9" s="3"/>
      <c r="C9" s="3"/>
      <c r="D9" s="3"/>
      <c r="E9" s="3"/>
      <c r="F9" s="3">
        <f>SUM(F4:F8)</f>
        <v>142.15</v>
      </c>
      <c r="G9" s="3"/>
      <c r="H9" s="3"/>
      <c r="I9" s="3"/>
      <c r="J9" s="3"/>
      <c r="K9" s="7"/>
      <c r="L9" s="23">
        <v>44410</v>
      </c>
      <c r="M9" s="11">
        <v>0.95138888888888895</v>
      </c>
      <c r="N9" s="3" t="s">
        <v>21</v>
      </c>
      <c r="O9" s="7">
        <f>R8-R9</f>
        <v>140</v>
      </c>
      <c r="P9" s="7" t="s">
        <v>48</v>
      </c>
      <c r="Q9" s="7" t="s">
        <v>111</v>
      </c>
      <c r="R9" s="7">
        <v>2150</v>
      </c>
      <c r="S9" s="7"/>
    </row>
    <row r="10" spans="1:19" ht="20.25">
      <c r="A10" s="3"/>
      <c r="B10" s="3"/>
      <c r="C10" s="3"/>
      <c r="D10" s="3"/>
      <c r="E10" s="3"/>
      <c r="F10" s="3"/>
      <c r="G10" s="3"/>
      <c r="H10" s="3"/>
      <c r="I10" s="3"/>
      <c r="J10" s="3"/>
      <c r="K10" s="7"/>
      <c r="L10" s="23">
        <v>44411</v>
      </c>
      <c r="M10" s="11">
        <v>0.51944444444444404</v>
      </c>
      <c r="N10" s="3" t="s">
        <v>21</v>
      </c>
      <c r="O10" s="7">
        <v>110</v>
      </c>
      <c r="P10" s="7" t="s">
        <v>43</v>
      </c>
      <c r="Q10" s="7" t="s">
        <v>57</v>
      </c>
      <c r="R10" s="7">
        <v>2040</v>
      </c>
      <c r="S10" s="7"/>
    </row>
    <row r="11" spans="1:19" ht="20.25">
      <c r="A11" s="3"/>
      <c r="B11" s="3"/>
      <c r="C11" s="3"/>
      <c r="D11" s="3"/>
      <c r="E11" s="3"/>
      <c r="F11" s="3"/>
      <c r="G11" s="3"/>
      <c r="H11" s="3"/>
      <c r="I11" s="3"/>
      <c r="J11" s="3"/>
      <c r="K11" s="7"/>
      <c r="L11" s="23">
        <v>44411</v>
      </c>
      <c r="M11" s="11">
        <v>0.76944444444444404</v>
      </c>
      <c r="N11" s="3" t="s">
        <v>21</v>
      </c>
      <c r="O11" s="7">
        <v>140</v>
      </c>
      <c r="P11" s="7" t="s">
        <v>30</v>
      </c>
      <c r="Q11" s="7" t="s">
        <v>33</v>
      </c>
      <c r="R11" s="7">
        <v>1900</v>
      </c>
      <c r="S11" s="7"/>
    </row>
    <row r="12" spans="1:19" ht="20.25">
      <c r="A12" s="3"/>
      <c r="B12" s="3"/>
      <c r="C12" s="3"/>
      <c r="D12" s="3"/>
      <c r="E12" s="3"/>
      <c r="F12" s="3"/>
      <c r="G12" s="3"/>
      <c r="H12" s="3"/>
      <c r="I12" s="3"/>
      <c r="J12" s="3"/>
      <c r="K12" s="7"/>
      <c r="L12" s="23">
        <v>44412</v>
      </c>
      <c r="M12" s="11">
        <v>0</v>
      </c>
      <c r="N12" s="3" t="s">
        <v>21</v>
      </c>
      <c r="O12" s="7">
        <f>1900-1740</f>
        <v>160</v>
      </c>
      <c r="P12" s="7" t="s">
        <v>52</v>
      </c>
      <c r="Q12" s="7" t="s">
        <v>63</v>
      </c>
      <c r="R12" s="7">
        <v>1740</v>
      </c>
      <c r="S12" s="7"/>
    </row>
    <row r="13" spans="1:19" ht="20.25">
      <c r="A13" s="3"/>
      <c r="B13" s="3"/>
      <c r="C13" s="3"/>
      <c r="D13" s="3"/>
      <c r="E13" s="3"/>
      <c r="F13" s="3"/>
      <c r="G13" s="3"/>
      <c r="H13" s="3"/>
      <c r="I13" s="3"/>
      <c r="J13" s="3"/>
      <c r="K13" s="7"/>
      <c r="L13" s="23">
        <v>44412</v>
      </c>
      <c r="M13" s="11">
        <v>0.72222222222222199</v>
      </c>
      <c r="N13" s="3" t="s">
        <v>21</v>
      </c>
      <c r="O13" s="7">
        <v>140</v>
      </c>
      <c r="P13" s="7" t="s">
        <v>51</v>
      </c>
      <c r="Q13" s="7" t="s">
        <v>33</v>
      </c>
      <c r="R13" s="7">
        <v>1600</v>
      </c>
      <c r="S13" s="7"/>
    </row>
    <row r="14" spans="1:19" ht="20.25">
      <c r="A14" s="3"/>
      <c r="B14" s="3"/>
      <c r="C14" s="3"/>
      <c r="D14" s="3"/>
      <c r="E14" s="3"/>
      <c r="F14" s="3"/>
      <c r="G14" s="3"/>
      <c r="H14" s="3"/>
      <c r="I14" s="3"/>
      <c r="J14" s="3"/>
      <c r="K14" s="7"/>
      <c r="L14" s="23">
        <v>44413</v>
      </c>
      <c r="M14" s="11">
        <v>0.265277777777778</v>
      </c>
      <c r="N14" s="3" t="s">
        <v>21</v>
      </c>
      <c r="O14" s="7">
        <f>1600-1440</f>
        <v>160</v>
      </c>
      <c r="P14" s="7" t="s">
        <v>48</v>
      </c>
      <c r="Q14" s="7" t="s">
        <v>57</v>
      </c>
      <c r="R14" s="7">
        <v>1440</v>
      </c>
      <c r="S14" s="7"/>
    </row>
    <row r="15" spans="1:19" ht="20.25">
      <c r="A15" s="3"/>
      <c r="B15" s="3"/>
      <c r="C15" s="3"/>
      <c r="D15" s="3"/>
      <c r="E15" s="3"/>
      <c r="F15" s="3"/>
      <c r="G15" s="3"/>
      <c r="H15" s="3"/>
      <c r="I15" s="3"/>
      <c r="J15" s="3"/>
      <c r="K15" s="7"/>
      <c r="L15" s="23">
        <v>44413</v>
      </c>
      <c r="M15" s="11">
        <v>0.79166666666666696</v>
      </c>
      <c r="N15" s="3" t="s">
        <v>21</v>
      </c>
      <c r="O15" s="7">
        <f>1440-1200</f>
        <v>240</v>
      </c>
      <c r="P15" s="7" t="s">
        <v>84</v>
      </c>
      <c r="Q15" s="7" t="s">
        <v>230</v>
      </c>
      <c r="R15" s="7">
        <f>600+600</f>
        <v>1200</v>
      </c>
      <c r="S15" s="7"/>
    </row>
    <row r="16" spans="1:19" ht="20.25">
      <c r="A16" s="3"/>
      <c r="B16" s="3"/>
      <c r="C16" s="3"/>
      <c r="D16" s="3"/>
      <c r="E16" s="3"/>
      <c r="F16" s="3"/>
      <c r="G16" s="3"/>
      <c r="H16" s="3"/>
      <c r="I16" s="3"/>
      <c r="J16" s="3"/>
      <c r="K16" s="7"/>
      <c r="L16" s="23">
        <v>44414</v>
      </c>
      <c r="M16" s="11">
        <v>0.3125</v>
      </c>
      <c r="N16" s="3" t="s">
        <v>21</v>
      </c>
      <c r="O16" s="7">
        <v>150</v>
      </c>
      <c r="P16" s="7" t="s">
        <v>48</v>
      </c>
      <c r="Q16" s="7" t="s">
        <v>56</v>
      </c>
      <c r="R16" s="7">
        <v>1050</v>
      </c>
      <c r="S16" s="7"/>
    </row>
    <row r="17" spans="1:19" ht="20.25">
      <c r="A17" s="3"/>
      <c r="B17" s="3"/>
      <c r="C17" s="3"/>
      <c r="D17" s="3"/>
      <c r="E17" s="3"/>
      <c r="F17" s="3"/>
      <c r="G17" s="3"/>
      <c r="H17" s="3"/>
      <c r="I17" s="3"/>
      <c r="J17" s="3"/>
      <c r="K17" s="7"/>
      <c r="L17" s="23">
        <v>44414</v>
      </c>
      <c r="M17" s="11">
        <v>0.69791666666666696</v>
      </c>
      <c r="N17" s="3" t="s">
        <v>21</v>
      </c>
      <c r="O17" s="7">
        <f>R16-R17</f>
        <v>350</v>
      </c>
      <c r="P17" s="7" t="s">
        <v>84</v>
      </c>
      <c r="Q17" s="7" t="s">
        <v>201</v>
      </c>
      <c r="R17" s="7">
        <f>330+370</f>
        <v>700</v>
      </c>
      <c r="S17" s="7"/>
    </row>
    <row r="18" spans="1:19" ht="20.25">
      <c r="A18" s="3"/>
      <c r="B18" s="3"/>
      <c r="C18" s="3"/>
      <c r="D18" s="3"/>
      <c r="E18" s="3"/>
      <c r="F18" s="3"/>
      <c r="G18" s="3"/>
      <c r="H18" s="3"/>
      <c r="I18" s="3"/>
      <c r="J18" s="3"/>
      <c r="K18" s="7"/>
      <c r="L18" s="23">
        <v>44415</v>
      </c>
      <c r="M18" s="11">
        <v>0.11944444444444401</v>
      </c>
      <c r="N18" s="3" t="s">
        <v>21</v>
      </c>
      <c r="O18" s="7">
        <v>200</v>
      </c>
      <c r="P18" s="7" t="s">
        <v>30</v>
      </c>
      <c r="Q18" s="7" t="s">
        <v>26</v>
      </c>
      <c r="R18" s="7">
        <v>500</v>
      </c>
      <c r="S18" s="7"/>
    </row>
    <row r="19" spans="1:19" ht="20.25">
      <c r="A19" s="3"/>
      <c r="B19" s="3"/>
      <c r="C19" s="3"/>
      <c r="D19" s="3"/>
      <c r="E19" s="3"/>
      <c r="F19" s="3"/>
      <c r="G19" s="3"/>
      <c r="H19" s="3"/>
      <c r="I19" s="3"/>
      <c r="J19" s="3"/>
      <c r="K19" s="7"/>
      <c r="L19" s="23">
        <v>44415</v>
      </c>
      <c r="M19" s="11">
        <v>0.35416666666666702</v>
      </c>
      <c r="N19" s="3" t="s">
        <v>21</v>
      </c>
      <c r="O19" s="7">
        <v>50</v>
      </c>
      <c r="P19" s="7" t="s">
        <v>48</v>
      </c>
      <c r="Q19" s="7" t="s">
        <v>44</v>
      </c>
      <c r="R19" s="7">
        <v>450</v>
      </c>
      <c r="S19" s="7"/>
    </row>
    <row r="20" spans="1:19" ht="20.25">
      <c r="A20" s="3"/>
      <c r="B20" s="3"/>
      <c r="C20" s="3"/>
      <c r="D20" s="3"/>
      <c r="E20" s="3"/>
      <c r="F20" s="3"/>
      <c r="G20" s="3"/>
      <c r="H20" s="3"/>
      <c r="I20" s="3"/>
      <c r="J20" s="3"/>
      <c r="K20" s="7"/>
      <c r="L20" s="23">
        <v>44415</v>
      </c>
      <c r="M20" s="11">
        <v>0.79861111111111105</v>
      </c>
      <c r="N20" s="3" t="s">
        <v>21</v>
      </c>
      <c r="O20" s="7">
        <f>450-210</f>
        <v>240</v>
      </c>
      <c r="P20" s="7" t="s">
        <v>52</v>
      </c>
      <c r="Q20" s="7" t="s">
        <v>42</v>
      </c>
      <c r="R20" s="7">
        <v>210</v>
      </c>
      <c r="S20" s="7"/>
    </row>
    <row r="21" spans="1:19" ht="20.25">
      <c r="A21" s="3"/>
      <c r="B21" s="3"/>
      <c r="C21" s="3"/>
      <c r="D21" s="3"/>
      <c r="E21" s="3"/>
      <c r="F21" s="3"/>
      <c r="G21" s="3"/>
      <c r="H21" s="3"/>
      <c r="I21" s="3"/>
      <c r="J21" s="3"/>
      <c r="K21" s="7"/>
      <c r="L21" s="23">
        <v>44416</v>
      </c>
      <c r="M21" s="11">
        <v>0.53125</v>
      </c>
      <c r="N21" s="3" t="s">
        <v>21</v>
      </c>
      <c r="O21" s="7">
        <f>210-50</f>
        <v>160</v>
      </c>
      <c r="P21" s="7" t="s">
        <v>48</v>
      </c>
      <c r="Q21" s="7" t="s">
        <v>65</v>
      </c>
      <c r="R21" s="7">
        <v>50</v>
      </c>
      <c r="S21" s="7"/>
    </row>
    <row r="22" spans="1:19" ht="20.25">
      <c r="A22" s="3"/>
      <c r="B22" s="3"/>
      <c r="C22" s="3"/>
      <c r="D22" s="3"/>
      <c r="E22" s="3"/>
      <c r="F22" s="3"/>
      <c r="G22" s="3"/>
      <c r="H22" s="3"/>
      <c r="I22" s="3"/>
      <c r="J22" s="3"/>
      <c r="K22" s="7"/>
      <c r="L22" s="23">
        <v>44416</v>
      </c>
      <c r="M22" s="11">
        <v>0.77083333333333304</v>
      </c>
      <c r="N22" s="3" t="s">
        <v>21</v>
      </c>
      <c r="O22" s="7"/>
      <c r="P22" s="7" t="s">
        <v>52</v>
      </c>
      <c r="Q22" s="7" t="s">
        <v>46</v>
      </c>
      <c r="R22" s="7">
        <v>2260</v>
      </c>
      <c r="S22" s="7"/>
    </row>
    <row r="23" spans="1:19" ht="20.25">
      <c r="A23" s="3"/>
      <c r="B23" s="3"/>
      <c r="C23" s="3"/>
      <c r="D23" s="3"/>
      <c r="E23" s="3"/>
      <c r="F23" s="3"/>
      <c r="G23" s="3"/>
      <c r="H23" s="3"/>
      <c r="I23" s="3"/>
      <c r="J23" s="3"/>
      <c r="K23" s="7"/>
      <c r="L23" s="23">
        <v>44416</v>
      </c>
      <c r="M23" s="11">
        <v>0.78888888888888897</v>
      </c>
      <c r="N23" s="3" t="s">
        <v>21</v>
      </c>
      <c r="O23" s="7">
        <v>240</v>
      </c>
      <c r="P23" s="7" t="s">
        <v>52</v>
      </c>
      <c r="Q23" s="7" t="s">
        <v>60</v>
      </c>
      <c r="R23" s="7">
        <v>2020</v>
      </c>
      <c r="S23" s="7"/>
    </row>
    <row r="24" spans="1:19" ht="20.25">
      <c r="A24" s="3"/>
      <c r="B24" s="3"/>
      <c r="C24" s="3"/>
      <c r="D24" s="3"/>
      <c r="E24" s="3"/>
      <c r="F24" s="3"/>
      <c r="G24" s="3"/>
      <c r="H24" s="3"/>
      <c r="I24" s="3"/>
      <c r="J24" s="3"/>
      <c r="K24" s="7"/>
      <c r="L24" s="23">
        <v>44417</v>
      </c>
      <c r="M24" s="11">
        <v>0.94444444444444497</v>
      </c>
      <c r="N24" s="3" t="s">
        <v>21</v>
      </c>
      <c r="O24" s="7">
        <v>120</v>
      </c>
      <c r="P24" s="7" t="s">
        <v>48</v>
      </c>
      <c r="Q24" s="7" t="s">
        <v>57</v>
      </c>
      <c r="R24" s="7">
        <v>1900</v>
      </c>
      <c r="S24" s="7"/>
    </row>
    <row r="25" spans="1:19" ht="20.25">
      <c r="A25" s="3"/>
      <c r="B25" s="3"/>
      <c r="C25" s="3"/>
      <c r="D25" s="3"/>
      <c r="E25" s="3"/>
      <c r="F25" s="3"/>
      <c r="G25" s="3"/>
      <c r="H25" s="3"/>
      <c r="I25" s="3"/>
      <c r="J25" s="3"/>
      <c r="K25" s="7"/>
      <c r="L25" s="23">
        <v>44418</v>
      </c>
      <c r="M25" s="11">
        <v>3.54166666666667E-2</v>
      </c>
      <c r="N25" s="3" t="s">
        <v>21</v>
      </c>
      <c r="O25" s="7">
        <f>R24-R25</f>
        <v>120</v>
      </c>
      <c r="P25" s="7" t="s">
        <v>84</v>
      </c>
      <c r="Q25" s="7" t="s">
        <v>33</v>
      </c>
      <c r="R25" s="7">
        <v>1780</v>
      </c>
      <c r="S25" s="7"/>
    </row>
    <row r="26" spans="1:19" ht="20.25">
      <c r="A26" s="3"/>
      <c r="B26" s="3"/>
      <c r="C26" s="3"/>
      <c r="D26" s="3"/>
      <c r="E26" s="3"/>
      <c r="F26" s="3"/>
      <c r="G26" s="3"/>
      <c r="H26" s="3"/>
      <c r="I26" s="3"/>
      <c r="J26" s="3"/>
      <c r="K26" s="7"/>
      <c r="L26" s="23">
        <v>44418</v>
      </c>
      <c r="M26" s="11">
        <v>0.34097222222222201</v>
      </c>
      <c r="N26" s="3" t="s">
        <v>21</v>
      </c>
      <c r="O26" s="7">
        <f>R25-R26</f>
        <v>140</v>
      </c>
      <c r="P26" s="7" t="s">
        <v>43</v>
      </c>
      <c r="Q26" s="7" t="s">
        <v>26</v>
      </c>
      <c r="R26" s="7">
        <v>1640</v>
      </c>
      <c r="S26" s="7"/>
    </row>
    <row r="27" spans="1:19" ht="20.25">
      <c r="A27" s="3"/>
      <c r="B27" s="3"/>
      <c r="C27" s="3"/>
      <c r="D27" s="3"/>
      <c r="E27" s="3"/>
      <c r="F27" s="3"/>
      <c r="G27" s="3"/>
      <c r="H27" s="3"/>
      <c r="I27" s="3"/>
      <c r="J27" s="3"/>
      <c r="K27" s="7"/>
      <c r="L27" s="23">
        <v>44418</v>
      </c>
      <c r="M27" s="11">
        <v>0.97916666666666696</v>
      </c>
      <c r="N27" s="3" t="s">
        <v>21</v>
      </c>
      <c r="O27" s="7">
        <v>140</v>
      </c>
      <c r="P27" s="7" t="s">
        <v>48</v>
      </c>
      <c r="Q27" s="7" t="s">
        <v>33</v>
      </c>
      <c r="R27" s="7">
        <v>1500</v>
      </c>
      <c r="S27" s="7"/>
    </row>
    <row r="28" spans="1:19" ht="20.25">
      <c r="A28" s="3"/>
      <c r="B28" s="3"/>
      <c r="C28" s="3"/>
      <c r="D28" s="3"/>
      <c r="E28" s="3"/>
      <c r="F28" s="3"/>
      <c r="G28" s="3"/>
      <c r="H28" s="3"/>
      <c r="I28" s="3"/>
      <c r="J28" s="3"/>
      <c r="K28" s="7"/>
      <c r="L28" s="23">
        <v>44419</v>
      </c>
      <c r="M28" s="11">
        <v>0.25</v>
      </c>
      <c r="N28" s="3" t="s">
        <v>21</v>
      </c>
      <c r="O28" s="7">
        <v>100</v>
      </c>
      <c r="P28" s="7" t="s">
        <v>37</v>
      </c>
      <c r="Q28" s="7" t="s">
        <v>57</v>
      </c>
      <c r="R28" s="7">
        <v>1400</v>
      </c>
      <c r="S28" s="7"/>
    </row>
    <row r="29" spans="1:19" ht="20.25">
      <c r="A29" s="3"/>
      <c r="B29" s="3"/>
      <c r="C29" s="3"/>
      <c r="D29" s="3"/>
      <c r="E29" s="3"/>
      <c r="F29" s="3"/>
      <c r="G29" s="3"/>
      <c r="H29" s="3"/>
      <c r="I29" s="3"/>
      <c r="J29" s="3"/>
      <c r="K29" s="7"/>
      <c r="L29" s="23">
        <v>44419</v>
      </c>
      <c r="M29" s="11">
        <v>0.25</v>
      </c>
      <c r="N29" s="3" t="s">
        <v>21</v>
      </c>
      <c r="O29" s="7">
        <f>R28-R29</f>
        <v>120</v>
      </c>
      <c r="P29" s="7" t="s">
        <v>84</v>
      </c>
      <c r="Q29" s="7" t="s">
        <v>26</v>
      </c>
      <c r="R29" s="7">
        <v>1280</v>
      </c>
      <c r="S29" s="7"/>
    </row>
    <row r="30" spans="1:19" ht="20.25">
      <c r="A30" s="3"/>
      <c r="B30" s="3"/>
      <c r="C30" s="3"/>
      <c r="D30" s="3"/>
      <c r="E30" s="3"/>
      <c r="F30" s="3"/>
      <c r="G30" s="3"/>
      <c r="H30" s="3"/>
      <c r="I30" s="3"/>
      <c r="J30" s="3"/>
      <c r="K30" s="7"/>
      <c r="L30" s="24">
        <v>44419</v>
      </c>
      <c r="M30" s="30">
        <v>0.67013888888888895</v>
      </c>
      <c r="N30" s="3" t="s">
        <v>21</v>
      </c>
      <c r="O30" s="29">
        <v>130</v>
      </c>
      <c r="P30" s="29" t="s">
        <v>30</v>
      </c>
      <c r="Q30" s="26" t="s">
        <v>72</v>
      </c>
      <c r="R30" s="29">
        <v>1150</v>
      </c>
      <c r="S30" s="7"/>
    </row>
    <row r="31" spans="1:19" ht="20.25">
      <c r="A31" s="3"/>
      <c r="B31" s="3"/>
      <c r="C31" s="3"/>
      <c r="D31" s="3"/>
      <c r="E31" s="3"/>
      <c r="F31" s="3"/>
      <c r="G31" s="3"/>
      <c r="H31" s="3"/>
      <c r="I31" s="3"/>
      <c r="J31" s="3"/>
      <c r="K31" s="7"/>
      <c r="L31" s="24">
        <v>44420</v>
      </c>
      <c r="M31" s="11">
        <v>4.8611111111111098E-2</v>
      </c>
      <c r="N31" s="3" t="s">
        <v>21</v>
      </c>
      <c r="O31" s="7">
        <v>100</v>
      </c>
      <c r="P31" s="7" t="s">
        <v>37</v>
      </c>
      <c r="Q31" s="7" t="s">
        <v>33</v>
      </c>
      <c r="R31" s="7">
        <v>1050</v>
      </c>
      <c r="S31" s="7"/>
    </row>
    <row r="32" spans="1:19" ht="2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24">
        <v>44420</v>
      </c>
      <c r="M32" s="11">
        <v>0.38888888888888901</v>
      </c>
      <c r="N32" s="3" t="s">
        <v>21</v>
      </c>
      <c r="O32" s="7"/>
      <c r="P32" s="7" t="s">
        <v>43</v>
      </c>
      <c r="Q32" s="7" t="s">
        <v>46</v>
      </c>
      <c r="R32" s="7">
        <f>1570+1560</f>
        <v>3130</v>
      </c>
      <c r="S32" s="7"/>
    </row>
    <row r="33" spans="1:19" ht="2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24">
        <v>44420</v>
      </c>
      <c r="M33" s="11">
        <v>0.73263888888888895</v>
      </c>
      <c r="N33" s="3" t="s">
        <v>21</v>
      </c>
      <c r="O33" s="7">
        <v>170</v>
      </c>
      <c r="P33" s="7" t="s">
        <v>51</v>
      </c>
      <c r="Q33" s="7" t="s">
        <v>65</v>
      </c>
      <c r="R33" s="7">
        <v>2960</v>
      </c>
      <c r="S33" s="7"/>
    </row>
    <row r="34" spans="1:19" ht="2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24">
        <v>44421</v>
      </c>
      <c r="M34" s="11">
        <v>0.27430555555555602</v>
      </c>
      <c r="N34" s="3" t="s">
        <v>21</v>
      </c>
      <c r="O34" s="7">
        <f>2960-2790</f>
        <v>170</v>
      </c>
      <c r="P34" s="7" t="s">
        <v>48</v>
      </c>
      <c r="Q34" s="7" t="s">
        <v>54</v>
      </c>
      <c r="R34" s="7">
        <f>1370+1420</f>
        <v>2790</v>
      </c>
      <c r="S34" s="7"/>
    </row>
    <row r="35" spans="1:19" ht="2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24">
        <v>44421</v>
      </c>
      <c r="M35" s="11">
        <v>0.389583333333333</v>
      </c>
      <c r="N35" s="3" t="s">
        <v>21</v>
      </c>
      <c r="O35" s="7">
        <f>R34-R35</f>
        <v>150</v>
      </c>
      <c r="P35" s="7" t="s">
        <v>43</v>
      </c>
      <c r="Q35" s="7" t="s">
        <v>33</v>
      </c>
      <c r="R35" s="7">
        <f>1300+1340</f>
        <v>2640</v>
      </c>
      <c r="S35" s="7"/>
    </row>
    <row r="36" spans="1:19" ht="2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24">
        <v>44422</v>
      </c>
      <c r="M36" s="11">
        <v>0.24583333333333299</v>
      </c>
      <c r="N36" s="3" t="s">
        <v>21</v>
      </c>
      <c r="O36" s="7">
        <v>140</v>
      </c>
      <c r="P36" s="7" t="s">
        <v>30</v>
      </c>
      <c r="Q36" s="7" t="s">
        <v>26</v>
      </c>
      <c r="R36" s="7">
        <v>2520</v>
      </c>
      <c r="S36" s="7"/>
    </row>
    <row r="37" spans="1:19" ht="2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24">
        <v>44423</v>
      </c>
      <c r="M37" s="11">
        <v>0.61527777777777803</v>
      </c>
      <c r="N37" s="3" t="s">
        <v>21</v>
      </c>
      <c r="O37" s="7">
        <v>120</v>
      </c>
      <c r="P37" s="7" t="s">
        <v>48</v>
      </c>
      <c r="Q37" s="7" t="s">
        <v>33</v>
      </c>
      <c r="R37" s="7">
        <v>2400</v>
      </c>
      <c r="S37" s="7"/>
    </row>
    <row r="38" spans="1:19" ht="2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24">
        <v>44423</v>
      </c>
      <c r="M38" s="11">
        <v>0.63055555555555598</v>
      </c>
      <c r="N38" s="3" t="s">
        <v>21</v>
      </c>
      <c r="O38" s="7">
        <v>120</v>
      </c>
      <c r="P38" s="7" t="s">
        <v>48</v>
      </c>
      <c r="Q38" s="7" t="s">
        <v>57</v>
      </c>
      <c r="R38" s="7">
        <v>2280</v>
      </c>
      <c r="S38" s="7"/>
    </row>
    <row r="39" spans="1:19" ht="2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24">
        <v>44424</v>
      </c>
      <c r="M39" s="11">
        <v>0.5625</v>
      </c>
      <c r="N39" s="3" t="s">
        <v>21</v>
      </c>
      <c r="O39" s="7">
        <v>20</v>
      </c>
      <c r="P39" s="7" t="s">
        <v>43</v>
      </c>
      <c r="Q39" s="7" t="s">
        <v>44</v>
      </c>
      <c r="R39" s="7">
        <f>1120+1140</f>
        <v>2260</v>
      </c>
      <c r="S39" s="7"/>
    </row>
    <row r="40" spans="1:19" ht="2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24">
        <v>44424</v>
      </c>
      <c r="M40" s="11">
        <v>0.73263888888888895</v>
      </c>
      <c r="N40" s="3" t="s">
        <v>21</v>
      </c>
      <c r="O40" s="7">
        <v>110</v>
      </c>
      <c r="P40" s="7" t="s">
        <v>37</v>
      </c>
      <c r="Q40" s="7" t="s">
        <v>33</v>
      </c>
      <c r="R40" s="7">
        <v>2150</v>
      </c>
      <c r="S40" s="7"/>
    </row>
    <row r="41" spans="1:19" ht="2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24">
        <v>44425</v>
      </c>
      <c r="M41" s="11">
        <v>6.31944444444444E-2</v>
      </c>
      <c r="N41" s="3" t="s">
        <v>21</v>
      </c>
      <c r="O41" s="7">
        <f>R40-R41</f>
        <v>120</v>
      </c>
      <c r="P41" s="7" t="s">
        <v>84</v>
      </c>
      <c r="Q41" s="7" t="s">
        <v>26</v>
      </c>
      <c r="R41" s="7">
        <v>2030</v>
      </c>
      <c r="S41" s="7"/>
    </row>
    <row r="42" spans="1:19" ht="2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24">
        <v>44425</v>
      </c>
      <c r="M42" s="11">
        <v>0.34722222222222199</v>
      </c>
      <c r="N42" s="3" t="s">
        <v>21</v>
      </c>
      <c r="O42" s="7"/>
      <c r="P42" s="7" t="s">
        <v>43</v>
      </c>
      <c r="Q42" s="7" t="s">
        <v>46</v>
      </c>
      <c r="R42" s="7">
        <f>1850+2090</f>
        <v>3940</v>
      </c>
      <c r="S42" s="7"/>
    </row>
    <row r="43" spans="1:19" ht="2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24">
        <v>44425</v>
      </c>
      <c r="M43" s="11">
        <v>0.95138888888888895</v>
      </c>
      <c r="N43" s="3" t="s">
        <v>21</v>
      </c>
      <c r="O43" s="7">
        <v>120</v>
      </c>
      <c r="P43" s="7" t="s">
        <v>48</v>
      </c>
      <c r="Q43" s="7" t="s">
        <v>33</v>
      </c>
      <c r="R43" s="7">
        <f>1880+1940</f>
        <v>3820</v>
      </c>
      <c r="S43" s="7"/>
    </row>
    <row r="44" spans="1:19" ht="2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24">
        <v>44426</v>
      </c>
      <c r="M44" s="11">
        <v>0.15138888888888899</v>
      </c>
      <c r="N44" s="3" t="s">
        <v>21</v>
      </c>
      <c r="O44" s="7">
        <f>R43-R44</f>
        <v>140</v>
      </c>
      <c r="P44" s="7" t="s">
        <v>84</v>
      </c>
      <c r="Q44" s="7" t="s">
        <v>57</v>
      </c>
      <c r="R44" s="7">
        <f>1860+1820</f>
        <v>3680</v>
      </c>
      <c r="S44" s="7"/>
    </row>
    <row r="45" spans="1:19" ht="2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24">
        <v>44426</v>
      </c>
      <c r="M45" s="11">
        <v>0.60416666666666696</v>
      </c>
      <c r="N45" s="3" t="s">
        <v>21</v>
      </c>
      <c r="O45" s="7">
        <f>R44-R45</f>
        <v>130</v>
      </c>
      <c r="P45" s="7" t="s">
        <v>43</v>
      </c>
      <c r="Q45" s="7" t="s">
        <v>26</v>
      </c>
      <c r="R45" s="7">
        <v>3550</v>
      </c>
      <c r="S45" s="7"/>
    </row>
    <row r="46" spans="1:19" ht="2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24">
        <v>44427</v>
      </c>
      <c r="M46" s="11">
        <v>0.27291666666666697</v>
      </c>
      <c r="N46" s="3" t="s">
        <v>21</v>
      </c>
      <c r="O46" s="7">
        <f>R45-R46</f>
        <v>170</v>
      </c>
      <c r="P46" s="7" t="s">
        <v>52</v>
      </c>
      <c r="Q46" s="7" t="s">
        <v>33</v>
      </c>
      <c r="R46" s="7">
        <v>3380</v>
      </c>
      <c r="S46" s="7"/>
    </row>
    <row r="47" spans="1:19" ht="2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24">
        <v>44427</v>
      </c>
      <c r="M47" s="11">
        <v>0.77500000000000002</v>
      </c>
      <c r="N47" s="3" t="s">
        <v>21</v>
      </c>
      <c r="O47" s="7">
        <v>280</v>
      </c>
      <c r="P47" s="7" t="s">
        <v>51</v>
      </c>
      <c r="Q47" s="7" t="s">
        <v>231</v>
      </c>
      <c r="R47" s="7">
        <v>3100</v>
      </c>
      <c r="S47" s="7"/>
    </row>
    <row r="48" spans="1:19" ht="2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24">
        <v>44428</v>
      </c>
      <c r="M48" s="11">
        <v>0.25</v>
      </c>
      <c r="N48" s="3" t="s">
        <v>21</v>
      </c>
      <c r="O48" s="7">
        <f>3100-2940</f>
        <v>160</v>
      </c>
      <c r="P48" s="7" t="s">
        <v>52</v>
      </c>
      <c r="Q48" s="7" t="s">
        <v>54</v>
      </c>
      <c r="R48" s="7">
        <v>2940</v>
      </c>
      <c r="S48" s="7"/>
    </row>
    <row r="49" spans="1:19" ht="2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24">
        <v>44428</v>
      </c>
      <c r="M49" s="11">
        <v>0.58472222222222203</v>
      </c>
      <c r="N49" s="3" t="s">
        <v>21</v>
      </c>
      <c r="O49" s="7">
        <f>R48-R49</f>
        <v>120</v>
      </c>
      <c r="P49" s="7" t="s">
        <v>43</v>
      </c>
      <c r="Q49" s="7" t="s">
        <v>33</v>
      </c>
      <c r="R49" s="7">
        <f>1380+1440</f>
        <v>2820</v>
      </c>
      <c r="S49" s="7"/>
    </row>
    <row r="50" spans="1:19" ht="2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24">
        <v>44429</v>
      </c>
      <c r="M50" s="11">
        <v>0.48263888888888901</v>
      </c>
      <c r="N50" s="3" t="s">
        <v>21</v>
      </c>
      <c r="O50" s="7">
        <f>2820-2560</f>
        <v>260</v>
      </c>
      <c r="P50" s="7" t="s">
        <v>52</v>
      </c>
      <c r="Q50" s="7" t="s">
        <v>232</v>
      </c>
      <c r="R50" s="7">
        <v>2560</v>
      </c>
      <c r="S50" s="7"/>
    </row>
    <row r="51" spans="1:19" ht="2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24">
        <v>44430</v>
      </c>
      <c r="M51" s="11">
        <v>0.210416666666667</v>
      </c>
      <c r="N51" s="3" t="s">
        <v>21</v>
      </c>
      <c r="O51" s="7">
        <f>2560-2390</f>
        <v>170</v>
      </c>
      <c r="P51" s="7" t="s">
        <v>48</v>
      </c>
      <c r="Q51" s="7" t="s">
        <v>33</v>
      </c>
      <c r="R51" s="7">
        <f>1170+1220</f>
        <v>2390</v>
      </c>
      <c r="S51" s="7"/>
    </row>
    <row r="52" spans="1:19" ht="2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24">
        <v>44430</v>
      </c>
      <c r="M52" s="11">
        <v>0.73263888888888895</v>
      </c>
      <c r="N52" s="3" t="s">
        <v>21</v>
      </c>
      <c r="O52" s="7">
        <f>R51-R52</f>
        <v>120</v>
      </c>
      <c r="P52" s="7" t="s">
        <v>84</v>
      </c>
      <c r="Q52" s="7" t="s">
        <v>57</v>
      </c>
      <c r="R52" s="7">
        <f>1170+1100</f>
        <v>2270</v>
      </c>
      <c r="S52" s="7"/>
    </row>
    <row r="53" spans="1:19" ht="2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24">
        <v>44431</v>
      </c>
      <c r="M53" s="11">
        <v>0.26944444444444399</v>
      </c>
      <c r="N53" s="3" t="s">
        <v>21</v>
      </c>
      <c r="O53" s="7">
        <v>120</v>
      </c>
      <c r="P53" s="7" t="s">
        <v>30</v>
      </c>
      <c r="Q53" s="7" t="s">
        <v>54</v>
      </c>
      <c r="R53" s="7">
        <v>2150</v>
      </c>
      <c r="S53" s="7"/>
    </row>
    <row r="54" spans="1:19" ht="2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24">
        <v>44431</v>
      </c>
      <c r="M54" s="11">
        <v>0.95</v>
      </c>
      <c r="N54" s="3" t="s">
        <v>21</v>
      </c>
      <c r="O54" s="7">
        <v>150</v>
      </c>
      <c r="P54" s="7" t="s">
        <v>52</v>
      </c>
      <c r="Q54" s="7" t="s">
        <v>111</v>
      </c>
      <c r="R54" s="7">
        <v>2000</v>
      </c>
      <c r="S54" s="7"/>
    </row>
    <row r="55" spans="1:19" ht="2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24">
        <v>44432</v>
      </c>
      <c r="M55" s="11">
        <v>0.3125</v>
      </c>
      <c r="N55" s="3" t="s">
        <v>21</v>
      </c>
      <c r="O55" s="7">
        <v>40</v>
      </c>
      <c r="P55" s="7" t="s">
        <v>51</v>
      </c>
      <c r="Q55" s="7" t="s">
        <v>44</v>
      </c>
      <c r="R55" s="7">
        <v>1960</v>
      </c>
      <c r="S55" s="7"/>
    </row>
    <row r="56" spans="1:19" ht="2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24">
        <v>44432</v>
      </c>
      <c r="M56" s="11">
        <v>0.47222222222222199</v>
      </c>
      <c r="N56" s="3" t="s">
        <v>21</v>
      </c>
      <c r="O56" s="7">
        <f>R55-R56</f>
        <v>200</v>
      </c>
      <c r="P56" s="7" t="s">
        <v>43</v>
      </c>
      <c r="Q56" s="7" t="s">
        <v>233</v>
      </c>
      <c r="R56" s="7">
        <f>860+900</f>
        <v>1760</v>
      </c>
      <c r="S56" s="7"/>
    </row>
    <row r="57" spans="1:19" ht="2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24">
        <v>44432</v>
      </c>
      <c r="M57" s="11">
        <v>0.26388888888888901</v>
      </c>
      <c r="N57" s="3" t="s">
        <v>21</v>
      </c>
      <c r="O57" s="7">
        <f>R56-R57</f>
        <v>200</v>
      </c>
      <c r="P57" s="7" t="s">
        <v>52</v>
      </c>
      <c r="Q57" s="7" t="s">
        <v>234</v>
      </c>
      <c r="R57" s="7">
        <v>1560</v>
      </c>
      <c r="S57" s="7"/>
    </row>
    <row r="58" spans="1:19" ht="2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24">
        <v>44433</v>
      </c>
      <c r="M58" s="11">
        <v>0.1</v>
      </c>
      <c r="N58" s="3" t="s">
        <v>21</v>
      </c>
      <c r="O58" s="7">
        <f>R57-R58</f>
        <v>110</v>
      </c>
      <c r="P58" s="7" t="s">
        <v>84</v>
      </c>
      <c r="Q58" s="7" t="s">
        <v>33</v>
      </c>
      <c r="R58" s="7">
        <f>700+750</f>
        <v>1450</v>
      </c>
      <c r="S58" s="7"/>
    </row>
    <row r="59" spans="1:19" ht="2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24">
        <v>44433</v>
      </c>
      <c r="M59" s="11">
        <v>0.50694444444444398</v>
      </c>
      <c r="N59" s="3" t="s">
        <v>21</v>
      </c>
      <c r="O59" s="7">
        <f>R58-R59</f>
        <v>80</v>
      </c>
      <c r="P59" s="7" t="s">
        <v>43</v>
      </c>
      <c r="Q59" s="7" t="s">
        <v>44</v>
      </c>
      <c r="R59" s="7">
        <f>680+690</f>
        <v>1370</v>
      </c>
      <c r="S59" s="7"/>
    </row>
    <row r="60" spans="1:19" ht="2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24">
        <v>44433</v>
      </c>
      <c r="M60" s="11">
        <v>0.9375</v>
      </c>
      <c r="N60" s="3" t="s">
        <v>21</v>
      </c>
      <c r="O60" s="7">
        <v>120</v>
      </c>
      <c r="P60" s="7" t="s">
        <v>48</v>
      </c>
      <c r="Q60" s="7" t="s">
        <v>26</v>
      </c>
      <c r="R60" s="7">
        <f>1370-120</f>
        <v>1250</v>
      </c>
      <c r="S60" s="7"/>
    </row>
    <row r="61" spans="1:19" ht="2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24">
        <v>44434</v>
      </c>
      <c r="M61" s="11">
        <v>0.19027777777777799</v>
      </c>
      <c r="N61" s="3" t="s">
        <v>21</v>
      </c>
      <c r="O61" s="7">
        <f>R60-R61</f>
        <v>120</v>
      </c>
      <c r="P61" s="7" t="s">
        <v>84</v>
      </c>
      <c r="Q61" s="7" t="s">
        <v>57</v>
      </c>
      <c r="R61" s="7">
        <f>540+590</f>
        <v>1130</v>
      </c>
      <c r="S61" s="7"/>
    </row>
    <row r="62" spans="1:19" ht="2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24">
        <v>44434</v>
      </c>
      <c r="M62" s="11"/>
      <c r="N62" s="3" t="s">
        <v>21</v>
      </c>
      <c r="O62" s="7"/>
      <c r="P62" s="7" t="s">
        <v>43</v>
      </c>
      <c r="Q62" s="7" t="s">
        <v>46</v>
      </c>
      <c r="R62" s="7">
        <v>3160</v>
      </c>
      <c r="S62" s="7"/>
    </row>
    <row r="63" spans="1:19" ht="2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24">
        <v>44434</v>
      </c>
      <c r="M63" s="11">
        <v>0.91666666666666696</v>
      </c>
      <c r="N63" s="3" t="s">
        <v>21</v>
      </c>
      <c r="O63" s="7">
        <v>150</v>
      </c>
      <c r="P63" s="7" t="s">
        <v>48</v>
      </c>
      <c r="Q63" s="7" t="s">
        <v>44</v>
      </c>
      <c r="R63" s="7">
        <f>1500+1510</f>
        <v>3010</v>
      </c>
      <c r="S63" s="7"/>
    </row>
    <row r="64" spans="1:19" ht="2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24">
        <v>44435</v>
      </c>
      <c r="M64" s="11">
        <v>4.1666666666666699E-2</v>
      </c>
      <c r="N64" s="3" t="s">
        <v>21</v>
      </c>
      <c r="O64" s="7">
        <v>160</v>
      </c>
      <c r="P64" s="7" t="s">
        <v>37</v>
      </c>
      <c r="Q64" s="7" t="s">
        <v>33</v>
      </c>
      <c r="R64" s="7">
        <v>2850</v>
      </c>
      <c r="S64" s="7"/>
    </row>
    <row r="65" spans="1:19" ht="2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4">
        <v>44435</v>
      </c>
      <c r="M65" s="11">
        <v>0.1875</v>
      </c>
      <c r="N65" s="3" t="s">
        <v>21</v>
      </c>
      <c r="O65" s="7">
        <v>150</v>
      </c>
      <c r="P65" s="7" t="s">
        <v>37</v>
      </c>
      <c r="Q65" s="7" t="s">
        <v>26</v>
      </c>
      <c r="R65" s="7">
        <v>2700</v>
      </c>
      <c r="S65" s="21"/>
    </row>
    <row r="66" spans="1:19" ht="2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4">
        <v>44436</v>
      </c>
      <c r="M66" s="11">
        <v>0.27777777777777801</v>
      </c>
      <c r="N66" s="3" t="s">
        <v>21</v>
      </c>
      <c r="O66" s="31">
        <f>R65-R66</f>
        <v>110</v>
      </c>
      <c r="P66" s="7" t="s">
        <v>37</v>
      </c>
      <c r="Q66" s="7" t="s">
        <v>57</v>
      </c>
      <c r="R66" s="31">
        <v>2590</v>
      </c>
      <c r="S66" s="21"/>
    </row>
    <row r="67" spans="1:19" ht="2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4">
        <v>44436</v>
      </c>
      <c r="M67" s="11">
        <v>0.375</v>
      </c>
      <c r="N67" s="3" t="s">
        <v>21</v>
      </c>
      <c r="O67" s="7">
        <f>R66-R67</f>
        <v>90</v>
      </c>
      <c r="P67" s="7" t="s">
        <v>84</v>
      </c>
      <c r="Q67" s="7" t="s">
        <v>44</v>
      </c>
      <c r="R67" s="7">
        <v>2500</v>
      </c>
      <c r="S67" s="21"/>
    </row>
    <row r="68" spans="1:19" ht="20.25">
      <c r="L68" s="24">
        <v>44436</v>
      </c>
      <c r="M68" s="11">
        <v>0.81736111111111098</v>
      </c>
      <c r="N68" s="3" t="s">
        <v>21</v>
      </c>
      <c r="O68" s="7">
        <v>130</v>
      </c>
      <c r="P68" s="7" t="s">
        <v>51</v>
      </c>
      <c r="Q68" s="7" t="s">
        <v>33</v>
      </c>
      <c r="R68" s="7">
        <v>2370</v>
      </c>
      <c r="S68" s="7"/>
    </row>
    <row r="69" spans="1:19" ht="20.25">
      <c r="L69" s="24">
        <v>44437</v>
      </c>
      <c r="M69" s="11">
        <v>0.265277777777778</v>
      </c>
      <c r="N69" s="3" t="s">
        <v>21</v>
      </c>
      <c r="O69" s="7">
        <v>170</v>
      </c>
      <c r="P69" s="7" t="s">
        <v>48</v>
      </c>
      <c r="Q69" s="7" t="s">
        <v>26</v>
      </c>
      <c r="R69" s="7">
        <v>2200</v>
      </c>
      <c r="S69" s="7"/>
    </row>
    <row r="70" spans="1:19" ht="20.25">
      <c r="L70" s="24">
        <v>44438</v>
      </c>
      <c r="M70" s="11">
        <v>0.1875</v>
      </c>
      <c r="N70" s="3" t="s">
        <v>21</v>
      </c>
      <c r="O70" s="7">
        <v>200</v>
      </c>
      <c r="P70" s="7" t="s">
        <v>48</v>
      </c>
      <c r="Q70" s="7" t="s">
        <v>65</v>
      </c>
      <c r="R70" s="7">
        <v>2000</v>
      </c>
      <c r="S70" s="7"/>
    </row>
    <row r="71" spans="1:19" ht="20.25">
      <c r="L71" s="24">
        <v>44439</v>
      </c>
      <c r="M71" s="11">
        <v>0.72638888888888897</v>
      </c>
      <c r="N71" s="3" t="s">
        <v>21</v>
      </c>
      <c r="O71" s="7">
        <v>130</v>
      </c>
      <c r="P71" s="7" t="s">
        <v>41</v>
      </c>
      <c r="Q71" s="7" t="s">
        <v>54</v>
      </c>
      <c r="R71" s="7">
        <v>1870</v>
      </c>
      <c r="S71" s="33"/>
    </row>
    <row r="72" spans="1:19" ht="20.25">
      <c r="L72" s="24">
        <v>44439</v>
      </c>
      <c r="M72" s="11">
        <v>3.6805555555555598E-2</v>
      </c>
      <c r="N72" s="3" t="s">
        <v>21</v>
      </c>
      <c r="O72" s="7">
        <v>120</v>
      </c>
      <c r="P72" s="32" t="s">
        <v>30</v>
      </c>
      <c r="Q72" s="7" t="s">
        <v>33</v>
      </c>
      <c r="R72" s="7">
        <v>1750</v>
      </c>
    </row>
    <row r="73" spans="1:19" ht="20.25">
      <c r="L73" s="24">
        <v>44439</v>
      </c>
      <c r="M73" s="11">
        <v>0.59722222222222199</v>
      </c>
      <c r="N73" s="3" t="s">
        <v>21</v>
      </c>
      <c r="O73" s="7">
        <f>R72-R73</f>
        <v>100</v>
      </c>
      <c r="P73" s="7" t="s">
        <v>43</v>
      </c>
      <c r="Q73" s="7" t="s">
        <v>65</v>
      </c>
      <c r="R73" s="7">
        <v>1650</v>
      </c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 horizontalDpi="203" verticalDpi="20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67"/>
  <sheetViews>
    <sheetView topLeftCell="A25" workbookViewId="0">
      <selection activeCell="J15" sqref="J15"/>
    </sheetView>
  </sheetViews>
  <sheetFormatPr defaultColWidth="9" defaultRowHeight="13.5"/>
  <cols>
    <col min="1" max="1" width="14" customWidth="1"/>
    <col min="3" max="3" width="11.625" customWidth="1"/>
    <col min="4" max="4" width="10.875" customWidth="1"/>
    <col min="5" max="5" width="11.625" customWidth="1"/>
    <col min="7" max="7" width="10.25" customWidth="1"/>
    <col min="10" max="10" width="17" customWidth="1"/>
    <col min="12" max="12" width="22.25" customWidth="1"/>
    <col min="13" max="13" width="23.75" customWidth="1"/>
    <col min="14" max="14" width="9.5" customWidth="1"/>
    <col min="15" max="15" width="15.625" customWidth="1"/>
    <col min="16" max="16" width="9.75" customWidth="1"/>
    <col min="17" max="17" width="36.5" customWidth="1"/>
    <col min="18" max="18" width="19" customWidth="1"/>
  </cols>
  <sheetData>
    <row r="1" spans="1:19" ht="27">
      <c r="A1" s="97" t="s">
        <v>133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15"/>
    </row>
    <row r="2" spans="1:19" ht="18.75">
      <c r="A2" s="98" t="s">
        <v>1</v>
      </c>
      <c r="B2" s="99"/>
      <c r="C2" s="99"/>
      <c r="D2" s="99"/>
      <c r="E2" s="99"/>
      <c r="F2" s="99"/>
      <c r="G2" s="99"/>
      <c r="H2" s="99"/>
      <c r="I2" s="100"/>
      <c r="J2" s="98" t="s">
        <v>2</v>
      </c>
      <c r="K2" s="99"/>
      <c r="L2" s="99"/>
      <c r="M2" s="99"/>
      <c r="N2" s="99"/>
      <c r="O2" s="99"/>
      <c r="P2" s="99"/>
      <c r="Q2" s="100"/>
      <c r="R2" s="101" t="s">
        <v>3</v>
      </c>
      <c r="S2" s="15"/>
    </row>
    <row r="3" spans="1:19" ht="71.25">
      <c r="A3" s="1" t="s">
        <v>4</v>
      </c>
      <c r="B3" s="1" t="s">
        <v>5</v>
      </c>
      <c r="C3" s="1" t="s">
        <v>6</v>
      </c>
      <c r="D3" s="1" t="s">
        <v>7</v>
      </c>
      <c r="E3" s="2" t="s">
        <v>8</v>
      </c>
      <c r="F3" s="1" t="s">
        <v>9</v>
      </c>
      <c r="G3" s="2" t="s">
        <v>10</v>
      </c>
      <c r="H3" s="2" t="s">
        <v>11</v>
      </c>
      <c r="I3" s="2" t="s">
        <v>12</v>
      </c>
      <c r="J3" s="8" t="s">
        <v>13</v>
      </c>
      <c r="K3" s="9" t="s">
        <v>14</v>
      </c>
      <c r="L3" s="2" t="s">
        <v>15</v>
      </c>
      <c r="M3" s="2" t="s">
        <v>5</v>
      </c>
      <c r="N3" s="2" t="s">
        <v>6</v>
      </c>
      <c r="O3" s="2" t="s">
        <v>16</v>
      </c>
      <c r="P3" s="2" t="s">
        <v>17</v>
      </c>
      <c r="Q3" s="1" t="s">
        <v>18</v>
      </c>
      <c r="R3" s="106"/>
      <c r="S3" s="16" t="s">
        <v>235</v>
      </c>
    </row>
    <row r="4" spans="1:19" ht="20.25">
      <c r="A4" s="3" t="s">
        <v>236</v>
      </c>
      <c r="B4" s="4">
        <v>0.36805555555555602</v>
      </c>
      <c r="C4" s="20" t="s">
        <v>21</v>
      </c>
      <c r="D4" s="3" t="s">
        <v>28</v>
      </c>
      <c r="E4" s="3" t="s">
        <v>39</v>
      </c>
      <c r="F4" s="3">
        <v>29.3</v>
      </c>
      <c r="G4" s="6">
        <v>0.33</v>
      </c>
      <c r="H4" s="3">
        <v>2020</v>
      </c>
      <c r="I4" s="3" t="s">
        <v>41</v>
      </c>
      <c r="J4" s="3">
        <v>2940453802</v>
      </c>
      <c r="K4" s="10" t="s">
        <v>31</v>
      </c>
      <c r="L4" s="23">
        <v>44440</v>
      </c>
      <c r="M4" s="11">
        <v>0.28472222222222199</v>
      </c>
      <c r="N4" s="5" t="s">
        <v>24</v>
      </c>
      <c r="O4" s="7">
        <v>100</v>
      </c>
      <c r="P4" s="7" t="s">
        <v>51</v>
      </c>
      <c r="Q4" s="7" t="s">
        <v>26</v>
      </c>
      <c r="R4" s="7">
        <v>1550</v>
      </c>
      <c r="S4" s="7"/>
    </row>
    <row r="5" spans="1:19" ht="20.25">
      <c r="A5" s="3" t="s">
        <v>237</v>
      </c>
      <c r="B5" s="4">
        <v>0.53680555555555598</v>
      </c>
      <c r="C5" s="20" t="s">
        <v>21</v>
      </c>
      <c r="D5" s="3" t="s">
        <v>28</v>
      </c>
      <c r="E5" s="3" t="s">
        <v>39</v>
      </c>
      <c r="F5" s="3">
        <v>27.6</v>
      </c>
      <c r="G5" s="6">
        <v>0.33079999999999998</v>
      </c>
      <c r="H5" s="3">
        <f>2940-1080</f>
        <v>1860</v>
      </c>
      <c r="I5" s="3" t="s">
        <v>41</v>
      </c>
      <c r="J5" s="3">
        <v>5735490561</v>
      </c>
      <c r="K5" s="10" t="s">
        <v>31</v>
      </c>
      <c r="L5" s="23">
        <v>44440</v>
      </c>
      <c r="M5" s="11">
        <v>0.375</v>
      </c>
      <c r="N5" s="5" t="s">
        <v>24</v>
      </c>
      <c r="O5" s="7">
        <f>R4-R5</f>
        <v>90</v>
      </c>
      <c r="P5" s="7" t="s">
        <v>43</v>
      </c>
      <c r="Q5" s="7" t="s">
        <v>214</v>
      </c>
      <c r="R5" s="7">
        <f>740+720</f>
        <v>1460</v>
      </c>
      <c r="S5" s="7"/>
    </row>
    <row r="6" spans="1:19" ht="20.25">
      <c r="A6" s="19" t="s">
        <v>238</v>
      </c>
      <c r="B6" s="11">
        <v>0.44444444444444398</v>
      </c>
      <c r="C6" s="20" t="s">
        <v>21</v>
      </c>
      <c r="D6" s="3" t="s">
        <v>28</v>
      </c>
      <c r="E6" s="3" t="s">
        <v>39</v>
      </c>
      <c r="F6" s="3">
        <v>29.75</v>
      </c>
      <c r="G6" s="6">
        <v>0.31979999999999997</v>
      </c>
      <c r="H6" s="3">
        <f>3400-1300</f>
        <v>2100</v>
      </c>
      <c r="I6" s="3" t="s">
        <v>22</v>
      </c>
      <c r="J6" s="3">
        <v>9100154500</v>
      </c>
      <c r="K6" s="10"/>
      <c r="L6" s="23">
        <v>44440</v>
      </c>
      <c r="M6" s="11">
        <v>0.67708333333333304</v>
      </c>
      <c r="N6" s="5" t="s">
        <v>24</v>
      </c>
      <c r="O6" s="7">
        <v>50</v>
      </c>
      <c r="P6" s="7" t="s">
        <v>55</v>
      </c>
      <c r="Q6" s="7" t="s">
        <v>58</v>
      </c>
      <c r="R6" s="7">
        <v>1410</v>
      </c>
      <c r="S6" s="7"/>
    </row>
    <row r="7" spans="1:19" ht="20.25">
      <c r="A7" s="19" t="s">
        <v>239</v>
      </c>
      <c r="B7" s="4">
        <v>0.37847222222222199</v>
      </c>
      <c r="C7" s="20" t="s">
        <v>21</v>
      </c>
      <c r="D7" s="3" t="s">
        <v>28</v>
      </c>
      <c r="E7" s="3" t="s">
        <v>80</v>
      </c>
      <c r="F7" s="3">
        <v>32.5</v>
      </c>
      <c r="G7" s="6">
        <v>0.31659999999999999</v>
      </c>
      <c r="H7" s="3">
        <v>2300</v>
      </c>
      <c r="I7" s="3" t="s">
        <v>37</v>
      </c>
      <c r="J7" s="3">
        <v>5511277357</v>
      </c>
      <c r="K7" s="7"/>
      <c r="L7" s="23">
        <v>44441</v>
      </c>
      <c r="M7" s="11">
        <v>0.179166666666667</v>
      </c>
      <c r="N7" s="5" t="s">
        <v>24</v>
      </c>
      <c r="O7" s="7">
        <v>140</v>
      </c>
      <c r="P7" s="7" t="s">
        <v>41</v>
      </c>
      <c r="Q7" s="7" t="s">
        <v>57</v>
      </c>
      <c r="R7" s="7">
        <v>1270</v>
      </c>
      <c r="S7" s="7"/>
    </row>
    <row r="8" spans="1:19" ht="20.25">
      <c r="A8" s="3"/>
      <c r="B8" s="3"/>
      <c r="C8" s="3"/>
      <c r="D8" s="3"/>
      <c r="E8" s="3"/>
      <c r="F8" s="3">
        <f>SUM(F4:F7)</f>
        <v>119.15</v>
      </c>
      <c r="G8" s="3"/>
      <c r="H8" s="3"/>
      <c r="I8" s="3"/>
      <c r="J8" s="3"/>
      <c r="K8" s="7"/>
      <c r="L8" s="23">
        <v>44442</v>
      </c>
      <c r="M8" s="11">
        <v>0.15763888888888899</v>
      </c>
      <c r="N8" s="5" t="s">
        <v>24</v>
      </c>
      <c r="O8" s="7">
        <v>180</v>
      </c>
      <c r="P8" s="7" t="s">
        <v>41</v>
      </c>
      <c r="Q8" s="7" t="s">
        <v>26</v>
      </c>
      <c r="R8" s="7">
        <v>1090</v>
      </c>
      <c r="S8" s="7"/>
    </row>
    <row r="9" spans="1:19" ht="20.25">
      <c r="A9" s="3"/>
      <c r="B9" s="3"/>
      <c r="C9" s="3"/>
      <c r="D9" s="3"/>
      <c r="E9" s="3"/>
      <c r="F9" s="3"/>
      <c r="G9" s="3"/>
      <c r="H9" s="3"/>
      <c r="I9" s="3"/>
      <c r="J9" s="3"/>
      <c r="K9" s="7"/>
      <c r="L9" s="23">
        <v>44442</v>
      </c>
      <c r="M9" s="11">
        <v>0.97013888888888899</v>
      </c>
      <c r="N9" s="5" t="s">
        <v>24</v>
      </c>
      <c r="O9" s="7">
        <v>40</v>
      </c>
      <c r="P9" s="7" t="s">
        <v>48</v>
      </c>
      <c r="Q9" s="7" t="s">
        <v>44</v>
      </c>
      <c r="R9" s="7">
        <v>1050</v>
      </c>
      <c r="S9" s="7"/>
    </row>
    <row r="10" spans="1:19" ht="20.25">
      <c r="A10" s="3"/>
      <c r="B10" s="3"/>
      <c r="C10" s="3"/>
      <c r="D10" s="3"/>
      <c r="E10" s="3"/>
      <c r="F10" s="3"/>
      <c r="G10" s="3"/>
      <c r="H10" s="3"/>
      <c r="I10" s="3"/>
      <c r="J10" s="3"/>
      <c r="K10" s="7"/>
      <c r="L10" s="23">
        <v>44443</v>
      </c>
      <c r="M10" s="11">
        <v>4.1666666666666699E-2</v>
      </c>
      <c r="N10" s="5" t="s">
        <v>24</v>
      </c>
      <c r="O10" s="7">
        <f>1050-930</f>
        <v>120</v>
      </c>
      <c r="P10" s="7" t="s">
        <v>52</v>
      </c>
      <c r="Q10" s="7" t="s">
        <v>57</v>
      </c>
      <c r="R10" s="7">
        <v>930</v>
      </c>
      <c r="S10" s="7"/>
    </row>
    <row r="11" spans="1:19" ht="20.25">
      <c r="A11" s="3"/>
      <c r="B11" s="3"/>
      <c r="C11" s="3"/>
      <c r="D11" s="3"/>
      <c r="E11" s="3"/>
      <c r="F11" s="3"/>
      <c r="G11" s="3"/>
      <c r="H11" s="3"/>
      <c r="I11" s="3"/>
      <c r="J11" s="3"/>
      <c r="K11" s="7"/>
      <c r="L11" s="23">
        <v>44443</v>
      </c>
      <c r="M11" s="11">
        <v>0.78680555555555598</v>
      </c>
      <c r="N11" s="5" t="s">
        <v>24</v>
      </c>
      <c r="O11" s="7">
        <v>130</v>
      </c>
      <c r="P11" s="7" t="s">
        <v>30</v>
      </c>
      <c r="Q11" s="7" t="s">
        <v>26</v>
      </c>
      <c r="R11" s="7">
        <v>800</v>
      </c>
      <c r="S11" s="7"/>
    </row>
    <row r="12" spans="1:19" ht="20.25">
      <c r="A12" s="3"/>
      <c r="B12" s="3"/>
      <c r="C12" s="3"/>
      <c r="D12" s="3"/>
      <c r="E12" s="3"/>
      <c r="F12" s="3"/>
      <c r="G12" s="3"/>
      <c r="H12" s="3"/>
      <c r="I12" s="3"/>
      <c r="J12" s="3"/>
      <c r="K12" s="7"/>
      <c r="L12" s="23">
        <v>44444</v>
      </c>
      <c r="M12" s="11">
        <v>0.36805555555555602</v>
      </c>
      <c r="N12" s="5" t="s">
        <v>24</v>
      </c>
      <c r="P12" s="7" t="s">
        <v>41</v>
      </c>
      <c r="Q12" s="7" t="s">
        <v>46</v>
      </c>
      <c r="R12" s="7">
        <v>2820</v>
      </c>
      <c r="S12" s="7"/>
    </row>
    <row r="13" spans="1:19" ht="20.25">
      <c r="A13" s="3"/>
      <c r="B13" s="3"/>
      <c r="C13" s="3"/>
      <c r="D13" s="3"/>
      <c r="E13" s="3"/>
      <c r="F13" s="3"/>
      <c r="G13" s="3"/>
      <c r="H13" s="3"/>
      <c r="I13" s="3"/>
      <c r="J13" s="3"/>
      <c r="K13" s="7"/>
      <c r="L13" s="23">
        <v>44444</v>
      </c>
      <c r="M13" s="11">
        <v>0.64583333333333304</v>
      </c>
      <c r="N13" s="5" t="s">
        <v>24</v>
      </c>
      <c r="O13" s="7">
        <f>R12-R13</f>
        <v>60</v>
      </c>
      <c r="P13" s="7" t="s">
        <v>84</v>
      </c>
      <c r="Q13" s="7" t="s">
        <v>44</v>
      </c>
      <c r="R13" s="7">
        <v>2760</v>
      </c>
      <c r="S13" s="7"/>
    </row>
    <row r="14" spans="1:19" ht="20.25">
      <c r="A14" s="3"/>
      <c r="B14" s="3"/>
      <c r="C14" s="3"/>
      <c r="D14" s="3"/>
      <c r="E14" s="3"/>
      <c r="F14" s="3"/>
      <c r="G14" s="3"/>
      <c r="H14" s="3"/>
      <c r="I14" s="3"/>
      <c r="J14" s="3"/>
      <c r="K14" s="7"/>
      <c r="L14" s="23">
        <v>44444</v>
      </c>
      <c r="M14" s="11">
        <v>0.7</v>
      </c>
      <c r="N14" s="5" t="s">
        <v>24</v>
      </c>
      <c r="O14" s="7">
        <f>2760-2470</f>
        <v>290</v>
      </c>
      <c r="P14" s="7" t="s">
        <v>51</v>
      </c>
      <c r="Q14" s="7" t="s">
        <v>240</v>
      </c>
      <c r="R14" s="7">
        <v>2470</v>
      </c>
      <c r="S14" s="7"/>
    </row>
    <row r="15" spans="1:19" ht="20.25">
      <c r="A15" s="3"/>
      <c r="B15" s="3"/>
      <c r="C15" s="3"/>
      <c r="D15" s="3"/>
      <c r="E15" s="3"/>
      <c r="F15" s="3"/>
      <c r="G15" s="3"/>
      <c r="H15" s="3"/>
      <c r="I15" s="3"/>
      <c r="J15" s="3"/>
      <c r="K15" s="7"/>
      <c r="L15" s="23">
        <v>44445</v>
      </c>
      <c r="M15" s="11">
        <v>0.61319444444444404</v>
      </c>
      <c r="N15" s="5" t="s">
        <v>24</v>
      </c>
      <c r="O15" s="7">
        <v>120</v>
      </c>
      <c r="P15" s="7" t="s">
        <v>37</v>
      </c>
      <c r="Q15" s="7" t="s">
        <v>26</v>
      </c>
      <c r="R15" s="7">
        <v>2350</v>
      </c>
      <c r="S15" s="7"/>
    </row>
    <row r="16" spans="1:19" ht="20.25">
      <c r="A16" s="3"/>
      <c r="B16" s="3"/>
      <c r="C16" s="3"/>
      <c r="D16" s="3"/>
      <c r="E16" s="3"/>
      <c r="F16" s="3"/>
      <c r="G16" s="3"/>
      <c r="H16" s="3"/>
      <c r="I16" s="3"/>
      <c r="J16" s="3"/>
      <c r="K16" s="7"/>
      <c r="L16" s="23">
        <v>44446</v>
      </c>
      <c r="M16" s="11">
        <v>0</v>
      </c>
      <c r="N16" s="5" t="s">
        <v>24</v>
      </c>
      <c r="O16" s="7">
        <v>100</v>
      </c>
      <c r="P16" s="7" t="s">
        <v>48</v>
      </c>
      <c r="Q16" s="7" t="s">
        <v>57</v>
      </c>
      <c r="R16" s="7">
        <f>1100+1150</f>
        <v>2250</v>
      </c>
      <c r="S16" s="7"/>
    </row>
    <row r="17" spans="1:19" ht="20.25">
      <c r="A17" s="3"/>
      <c r="B17" s="3"/>
      <c r="C17" s="3"/>
      <c r="D17" s="3"/>
      <c r="E17" s="3"/>
      <c r="F17" s="3"/>
      <c r="G17" s="3"/>
      <c r="H17" s="3"/>
      <c r="I17" s="3"/>
      <c r="J17" s="3"/>
      <c r="K17" s="7"/>
      <c r="L17" s="23">
        <v>44446</v>
      </c>
      <c r="M17" s="11" t="s">
        <v>241</v>
      </c>
      <c r="N17" s="5" t="s">
        <v>24</v>
      </c>
      <c r="O17" s="7">
        <v>50</v>
      </c>
      <c r="P17" s="7" t="s">
        <v>37</v>
      </c>
      <c r="Q17" s="7" t="s">
        <v>44</v>
      </c>
      <c r="R17" s="7">
        <v>2200</v>
      </c>
      <c r="S17" s="7"/>
    </row>
    <row r="18" spans="1:19" ht="20.25">
      <c r="A18" s="3"/>
      <c r="B18" s="3"/>
      <c r="C18" s="3"/>
      <c r="D18" s="3"/>
      <c r="E18" s="3"/>
      <c r="F18" s="3"/>
      <c r="G18" s="3"/>
      <c r="H18" s="3"/>
      <c r="I18" s="3"/>
      <c r="J18" s="3"/>
      <c r="K18" s="7"/>
      <c r="L18" s="23">
        <v>44447</v>
      </c>
      <c r="M18" s="11">
        <v>0.70833333333333304</v>
      </c>
      <c r="N18" s="5" t="s">
        <v>24</v>
      </c>
      <c r="O18" s="7">
        <v>100</v>
      </c>
      <c r="P18" s="7" t="s">
        <v>84</v>
      </c>
      <c r="Q18" s="7" t="s">
        <v>26</v>
      </c>
      <c r="R18" s="7">
        <v>2100</v>
      </c>
      <c r="S18" s="7"/>
    </row>
    <row r="19" spans="1:19" ht="20.25">
      <c r="A19" s="3"/>
      <c r="B19" s="3"/>
      <c r="C19" s="3"/>
      <c r="D19" s="3"/>
      <c r="E19" s="3"/>
      <c r="F19" s="3"/>
      <c r="G19" s="3"/>
      <c r="H19" s="3"/>
      <c r="I19" s="3"/>
      <c r="J19" s="3"/>
      <c r="K19" s="7"/>
      <c r="L19" s="23">
        <v>44447</v>
      </c>
      <c r="M19" s="11">
        <v>0.5625</v>
      </c>
      <c r="N19" s="5" t="s">
        <v>24</v>
      </c>
      <c r="O19" s="7">
        <f>R18-R19</f>
        <v>150</v>
      </c>
      <c r="P19" s="7" t="s">
        <v>43</v>
      </c>
      <c r="Q19" s="7" t="s">
        <v>65</v>
      </c>
      <c r="R19" s="7">
        <f>950+1000</f>
        <v>1950</v>
      </c>
      <c r="S19" s="7"/>
    </row>
    <row r="20" spans="1:19" ht="20.25">
      <c r="A20" s="3"/>
      <c r="B20" s="3"/>
      <c r="C20" s="3"/>
      <c r="D20" s="3"/>
      <c r="E20" s="3"/>
      <c r="F20" s="3"/>
      <c r="G20" s="3"/>
      <c r="H20" s="3"/>
      <c r="I20" s="3"/>
      <c r="J20" s="3"/>
      <c r="K20" s="7"/>
      <c r="L20" s="19" t="s">
        <v>242</v>
      </c>
      <c r="M20" s="11">
        <v>0.26805555555555599</v>
      </c>
      <c r="N20" s="5" t="s">
        <v>24</v>
      </c>
      <c r="O20" s="7">
        <v>150</v>
      </c>
      <c r="P20" s="7" t="s">
        <v>51</v>
      </c>
      <c r="Q20" s="7" t="s">
        <v>26</v>
      </c>
      <c r="R20" s="7">
        <v>1800</v>
      </c>
      <c r="S20" s="7"/>
    </row>
    <row r="21" spans="1:19" ht="20.25">
      <c r="A21" s="3"/>
      <c r="B21" s="3"/>
      <c r="C21" s="3"/>
      <c r="D21" s="3"/>
      <c r="E21" s="3"/>
      <c r="F21" s="3"/>
      <c r="G21" s="3"/>
      <c r="H21" s="3"/>
      <c r="I21" s="3"/>
      <c r="J21" s="3"/>
      <c r="K21" s="7"/>
      <c r="L21" s="19" t="s">
        <v>243</v>
      </c>
      <c r="M21" s="11">
        <v>0.15069444444444399</v>
      </c>
      <c r="N21" s="5" t="s">
        <v>24</v>
      </c>
      <c r="O21" s="7">
        <v>150</v>
      </c>
      <c r="P21" s="7" t="s">
        <v>84</v>
      </c>
      <c r="Q21" s="7" t="s">
        <v>244</v>
      </c>
      <c r="R21" s="7">
        <v>1650</v>
      </c>
      <c r="S21" s="7"/>
    </row>
    <row r="22" spans="1:19" ht="20.25">
      <c r="A22" s="3"/>
      <c r="B22" s="3"/>
      <c r="C22" s="3"/>
      <c r="D22" s="3"/>
      <c r="E22" s="3"/>
      <c r="F22" s="3"/>
      <c r="G22" s="3"/>
      <c r="H22" s="3"/>
      <c r="I22" s="3"/>
      <c r="J22" s="3"/>
      <c r="K22" s="7"/>
      <c r="L22" s="19" t="s">
        <v>243</v>
      </c>
      <c r="M22" s="11">
        <v>0.84027777777777801</v>
      </c>
      <c r="N22" s="5" t="s">
        <v>24</v>
      </c>
      <c r="O22" s="7">
        <v>150</v>
      </c>
      <c r="P22" s="7" t="s">
        <v>245</v>
      </c>
      <c r="Q22" s="7" t="s">
        <v>26</v>
      </c>
      <c r="R22" s="7">
        <v>1500</v>
      </c>
      <c r="S22" s="7"/>
    </row>
    <row r="23" spans="1:19" ht="20.25">
      <c r="A23" s="3"/>
      <c r="B23" s="3"/>
      <c r="C23" s="3"/>
      <c r="D23" s="3"/>
      <c r="E23" s="3"/>
      <c r="F23" s="3"/>
      <c r="G23" s="3"/>
      <c r="H23" s="3"/>
      <c r="I23" s="3"/>
      <c r="J23" s="3"/>
      <c r="K23" s="7"/>
      <c r="L23" s="19" t="s">
        <v>246</v>
      </c>
      <c r="M23" s="11">
        <v>0.89305555555555605</v>
      </c>
      <c r="N23" s="5" t="s">
        <v>24</v>
      </c>
      <c r="O23" s="7">
        <v>150</v>
      </c>
      <c r="P23" s="7" t="s">
        <v>76</v>
      </c>
      <c r="Q23" s="7" t="s">
        <v>57</v>
      </c>
      <c r="R23" s="7">
        <v>1350</v>
      </c>
      <c r="S23" s="7"/>
    </row>
    <row r="24" spans="1:19" ht="20.25">
      <c r="A24" s="3"/>
      <c r="B24" s="3"/>
      <c r="C24" s="3"/>
      <c r="D24" s="3"/>
      <c r="E24" s="3"/>
      <c r="F24" s="3"/>
      <c r="G24" s="3"/>
      <c r="H24" s="3"/>
      <c r="I24" s="3"/>
      <c r="J24" s="3"/>
      <c r="K24" s="7"/>
      <c r="L24" s="19" t="s">
        <v>247</v>
      </c>
      <c r="M24" s="11">
        <v>8.3333333333333301E-2</v>
      </c>
      <c r="N24" s="5" t="s">
        <v>24</v>
      </c>
      <c r="O24" s="7">
        <v>50</v>
      </c>
      <c r="P24" s="7" t="s">
        <v>55</v>
      </c>
      <c r="Q24" s="7" t="s">
        <v>44</v>
      </c>
      <c r="R24" s="7">
        <v>1300</v>
      </c>
      <c r="S24" s="7"/>
    </row>
    <row r="25" spans="1:19" ht="20.25">
      <c r="A25" s="3"/>
      <c r="B25" s="3"/>
      <c r="C25" s="3"/>
      <c r="D25" s="3"/>
      <c r="E25" s="3"/>
      <c r="F25" s="3"/>
      <c r="G25" s="3"/>
      <c r="H25" s="3"/>
      <c r="I25" s="3"/>
      <c r="J25" s="3"/>
      <c r="K25" s="7"/>
      <c r="L25" s="19" t="s">
        <v>247</v>
      </c>
      <c r="M25" s="11">
        <v>0.36527777777777798</v>
      </c>
      <c r="N25" s="5" t="s">
        <v>24</v>
      </c>
      <c r="O25" s="7">
        <v>100</v>
      </c>
      <c r="P25" s="7" t="s">
        <v>41</v>
      </c>
      <c r="Q25" s="7" t="s">
        <v>26</v>
      </c>
      <c r="R25" s="7">
        <v>1200</v>
      </c>
      <c r="S25" s="7"/>
    </row>
    <row r="26" spans="1:19" ht="20.25">
      <c r="A26" s="3"/>
      <c r="B26" s="3"/>
      <c r="C26" s="3"/>
      <c r="D26" s="3"/>
      <c r="E26" s="3"/>
      <c r="F26" s="3"/>
      <c r="G26" s="3"/>
      <c r="H26" s="3"/>
      <c r="I26" s="3"/>
      <c r="J26" s="3"/>
      <c r="K26" s="7"/>
      <c r="L26" s="19" t="s">
        <v>247</v>
      </c>
      <c r="M26" s="11">
        <v>0.51041666666666696</v>
      </c>
      <c r="N26" s="5" t="s">
        <v>24</v>
      </c>
      <c r="O26" s="7">
        <v>120</v>
      </c>
      <c r="P26" s="7" t="s">
        <v>41</v>
      </c>
      <c r="Q26" s="7" t="s">
        <v>33</v>
      </c>
      <c r="R26" s="7">
        <v>1080</v>
      </c>
      <c r="S26" s="7"/>
    </row>
    <row r="27" spans="1:19" ht="20.25">
      <c r="A27" s="3"/>
      <c r="B27" s="3"/>
      <c r="C27" s="3"/>
      <c r="D27" s="3"/>
      <c r="E27" s="3"/>
      <c r="F27" s="3"/>
      <c r="G27" s="3"/>
      <c r="H27" s="3"/>
      <c r="I27" s="3"/>
      <c r="J27" s="3"/>
      <c r="K27" s="7"/>
      <c r="L27" s="19" t="s">
        <v>247</v>
      </c>
      <c r="M27" s="11">
        <v>0.52083333333333304</v>
      </c>
      <c r="N27" s="5" t="s">
        <v>24</v>
      </c>
      <c r="O27" s="7"/>
      <c r="P27" s="7" t="s">
        <v>41</v>
      </c>
      <c r="Q27" s="7" t="s">
        <v>46</v>
      </c>
      <c r="R27" s="7">
        <v>2940</v>
      </c>
      <c r="S27" s="7"/>
    </row>
    <row r="28" spans="1:19" ht="20.25">
      <c r="A28" s="3"/>
      <c r="B28" s="3"/>
      <c r="C28" s="3"/>
      <c r="D28" s="3"/>
      <c r="E28" s="3"/>
      <c r="F28" s="3"/>
      <c r="G28" s="3"/>
      <c r="H28" s="3"/>
      <c r="I28" s="3"/>
      <c r="J28" s="3"/>
      <c r="K28" s="7"/>
      <c r="L28" s="19" t="s">
        <v>248</v>
      </c>
      <c r="M28" s="11">
        <v>0.55902777777777801</v>
      </c>
      <c r="N28" s="5" t="s">
        <v>24</v>
      </c>
      <c r="O28" s="7">
        <v>130</v>
      </c>
      <c r="P28" s="7" t="s">
        <v>43</v>
      </c>
      <c r="Q28" s="7" t="s">
        <v>26</v>
      </c>
      <c r="R28" s="7">
        <f>1370+1440</f>
        <v>2810</v>
      </c>
      <c r="S28" s="7"/>
    </row>
    <row r="29" spans="1:19" ht="20.25">
      <c r="A29" s="3"/>
      <c r="B29" s="3"/>
      <c r="C29" s="3"/>
      <c r="D29" s="3"/>
      <c r="E29" s="3"/>
      <c r="F29" s="3"/>
      <c r="G29" s="3"/>
      <c r="H29" s="3"/>
      <c r="I29" s="3"/>
      <c r="J29" s="3"/>
      <c r="K29" s="7"/>
      <c r="L29" s="19" t="s">
        <v>248</v>
      </c>
      <c r="M29" s="11">
        <v>0.688194444444444</v>
      </c>
      <c r="N29" s="5" t="s">
        <v>24</v>
      </c>
      <c r="O29" s="7">
        <v>130</v>
      </c>
      <c r="P29" s="7" t="s">
        <v>51</v>
      </c>
      <c r="Q29" s="7" t="s">
        <v>57</v>
      </c>
      <c r="R29" s="7">
        <v>2680</v>
      </c>
      <c r="S29" s="7"/>
    </row>
    <row r="30" spans="1:19" ht="20.25">
      <c r="A30" s="3"/>
      <c r="B30" s="3"/>
      <c r="C30" s="3"/>
      <c r="D30" s="3"/>
      <c r="E30" s="3"/>
      <c r="F30" s="3"/>
      <c r="G30" s="3"/>
      <c r="H30" s="3"/>
      <c r="I30" s="3"/>
      <c r="J30" s="3"/>
      <c r="K30" s="7"/>
      <c r="L30" s="19" t="s">
        <v>249</v>
      </c>
      <c r="M30" s="11">
        <v>0.22916666666666699</v>
      </c>
      <c r="N30" s="5" t="s">
        <v>24</v>
      </c>
      <c r="O30" s="7">
        <v>30</v>
      </c>
      <c r="P30" s="7" t="s">
        <v>48</v>
      </c>
      <c r="Q30" s="7" t="s">
        <v>44</v>
      </c>
      <c r="R30" s="7">
        <f>1300+1350</f>
        <v>2650</v>
      </c>
      <c r="S30" s="7"/>
    </row>
    <row r="31" spans="1:19" ht="20.25">
      <c r="A31" s="3"/>
      <c r="B31" s="3"/>
      <c r="C31" s="3"/>
      <c r="D31" s="3"/>
      <c r="E31" s="3"/>
      <c r="F31" s="3"/>
      <c r="G31" s="3"/>
      <c r="H31" s="3"/>
      <c r="I31" s="3"/>
      <c r="J31" s="3"/>
      <c r="K31" s="7"/>
      <c r="L31" s="19" t="s">
        <v>249</v>
      </c>
      <c r="M31" s="11">
        <v>0.34027777777777801</v>
      </c>
      <c r="N31" s="5" t="s">
        <v>24</v>
      </c>
      <c r="O31" s="7">
        <v>100</v>
      </c>
      <c r="P31" s="7" t="s">
        <v>43</v>
      </c>
      <c r="Q31" s="7" t="s">
        <v>26</v>
      </c>
      <c r="R31" s="7">
        <f>1270+1280</f>
        <v>2550</v>
      </c>
      <c r="S31" s="7"/>
    </row>
    <row r="32" spans="1:19" ht="2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19" t="s">
        <v>250</v>
      </c>
      <c r="M32" s="11">
        <v>0.30347222222222198</v>
      </c>
      <c r="N32" s="5" t="s">
        <v>24</v>
      </c>
      <c r="O32" s="7">
        <f>2550-2360</f>
        <v>190</v>
      </c>
      <c r="P32" s="7" t="s">
        <v>48</v>
      </c>
      <c r="Q32" s="7" t="s">
        <v>65</v>
      </c>
      <c r="R32" s="7">
        <f>1160+1200</f>
        <v>2360</v>
      </c>
      <c r="S32" s="7"/>
    </row>
    <row r="33" spans="1:19" ht="2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19" t="s">
        <v>250</v>
      </c>
      <c r="M33" s="11">
        <v>0.58888888888888902</v>
      </c>
      <c r="N33" s="5" t="s">
        <v>24</v>
      </c>
      <c r="O33" s="7">
        <f>R32-R33</f>
        <v>110</v>
      </c>
      <c r="P33" s="7" t="s">
        <v>43</v>
      </c>
      <c r="Q33" s="7" t="s">
        <v>26</v>
      </c>
      <c r="R33" s="7">
        <f>1090+1160</f>
        <v>2250</v>
      </c>
      <c r="S33" s="7"/>
    </row>
    <row r="34" spans="1:19" ht="2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19" t="s">
        <v>250</v>
      </c>
      <c r="M34" s="11">
        <v>0.83611111111111103</v>
      </c>
      <c r="N34" s="5" t="s">
        <v>24</v>
      </c>
      <c r="O34" s="7">
        <v>150</v>
      </c>
      <c r="P34" s="7" t="s">
        <v>41</v>
      </c>
      <c r="Q34" s="7" t="s">
        <v>33</v>
      </c>
      <c r="R34" s="7">
        <v>2100</v>
      </c>
      <c r="S34" s="7"/>
    </row>
    <row r="35" spans="1:19" ht="2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19" t="s">
        <v>251</v>
      </c>
      <c r="M35" s="11">
        <v>0.77777777777777801</v>
      </c>
      <c r="N35" s="5" t="s">
        <v>24</v>
      </c>
      <c r="O35" s="7">
        <v>100</v>
      </c>
      <c r="P35" s="7" t="s">
        <v>37</v>
      </c>
      <c r="Q35" s="7" t="s">
        <v>57</v>
      </c>
      <c r="R35" s="7">
        <v>2000</v>
      </c>
      <c r="S35" s="7"/>
    </row>
    <row r="36" spans="1:19" ht="2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19" t="s">
        <v>251</v>
      </c>
      <c r="M36" s="11">
        <v>0.83333333333333304</v>
      </c>
      <c r="N36" s="5" t="s">
        <v>24</v>
      </c>
      <c r="O36" s="7">
        <v>100</v>
      </c>
      <c r="P36" s="7" t="s">
        <v>37</v>
      </c>
      <c r="Q36" s="7" t="s">
        <v>214</v>
      </c>
      <c r="R36" s="7">
        <v>1900</v>
      </c>
      <c r="S36" s="7"/>
    </row>
    <row r="37" spans="1:19" ht="2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19" t="s">
        <v>251</v>
      </c>
      <c r="M37" s="11">
        <v>0.97916666666666696</v>
      </c>
      <c r="N37" s="5" t="s">
        <v>24</v>
      </c>
      <c r="O37" s="7">
        <v>110</v>
      </c>
      <c r="P37" s="7" t="s">
        <v>37</v>
      </c>
      <c r="Q37" s="7" t="s">
        <v>26</v>
      </c>
      <c r="R37" s="7">
        <v>1790</v>
      </c>
      <c r="S37" s="7"/>
    </row>
    <row r="38" spans="1:19" ht="2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19" t="s">
        <v>252</v>
      </c>
      <c r="M38" s="11">
        <v>0.79166666666666696</v>
      </c>
      <c r="N38" s="5" t="s">
        <v>24</v>
      </c>
      <c r="O38" s="7">
        <v>190</v>
      </c>
      <c r="P38" s="7" t="s">
        <v>37</v>
      </c>
      <c r="Q38" s="7" t="s">
        <v>65</v>
      </c>
      <c r="R38" s="7">
        <v>1600</v>
      </c>
      <c r="S38" s="7"/>
    </row>
    <row r="39" spans="1:19" ht="2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19" t="s">
        <v>253</v>
      </c>
      <c r="M39" s="11">
        <v>0.64583333333333304</v>
      </c>
      <c r="N39" s="5" t="s">
        <v>24</v>
      </c>
      <c r="O39" s="7">
        <f>1600-1480</f>
        <v>120</v>
      </c>
      <c r="P39" s="7" t="s">
        <v>43</v>
      </c>
      <c r="Q39" s="7" t="s">
        <v>26</v>
      </c>
      <c r="R39" s="7">
        <v>1480</v>
      </c>
      <c r="S39" s="7"/>
    </row>
    <row r="40" spans="1:19" ht="2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19" t="s">
        <v>253</v>
      </c>
      <c r="M40" s="11">
        <v>0.89583333333333304</v>
      </c>
      <c r="N40" s="5" t="s">
        <v>24</v>
      </c>
      <c r="O40" s="7">
        <v>30</v>
      </c>
      <c r="P40" s="7" t="s">
        <v>48</v>
      </c>
      <c r="Q40" s="7" t="s">
        <v>44</v>
      </c>
      <c r="R40" s="7">
        <v>1450</v>
      </c>
      <c r="S40" s="7"/>
    </row>
    <row r="41" spans="1:19" ht="2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19" t="s">
        <v>238</v>
      </c>
      <c r="M41" s="11">
        <v>0.15416666666666701</v>
      </c>
      <c r="N41" s="5" t="s">
        <v>24</v>
      </c>
      <c r="O41" s="7">
        <v>150</v>
      </c>
      <c r="P41" s="7" t="s">
        <v>41</v>
      </c>
      <c r="Q41" s="7" t="s">
        <v>57</v>
      </c>
      <c r="R41" s="7">
        <v>1300</v>
      </c>
      <c r="S41" s="7"/>
    </row>
    <row r="42" spans="1:19" ht="2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19" t="s">
        <v>238</v>
      </c>
      <c r="M42" s="11">
        <v>0.44444444444444398</v>
      </c>
      <c r="N42" s="5" t="s">
        <v>24</v>
      </c>
      <c r="O42" s="7"/>
      <c r="P42" s="7" t="s">
        <v>22</v>
      </c>
      <c r="Q42" s="7" t="s">
        <v>46</v>
      </c>
      <c r="R42" s="7">
        <v>3400</v>
      </c>
      <c r="S42" s="7"/>
    </row>
    <row r="43" spans="1:19" ht="2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19" t="s">
        <v>238</v>
      </c>
      <c r="M43" s="11">
        <v>0.75</v>
      </c>
      <c r="N43" s="5" t="s">
        <v>24</v>
      </c>
      <c r="O43" s="7">
        <v>160</v>
      </c>
      <c r="P43" s="7" t="s">
        <v>48</v>
      </c>
      <c r="Q43" s="7" t="s">
        <v>42</v>
      </c>
      <c r="R43" s="7">
        <v>3240</v>
      </c>
      <c r="S43" s="7"/>
    </row>
    <row r="44" spans="1:19" ht="2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19" t="s">
        <v>254</v>
      </c>
      <c r="M44" s="11">
        <v>8.2638888888888901E-2</v>
      </c>
      <c r="N44" s="5" t="s">
        <v>24</v>
      </c>
      <c r="O44" s="7">
        <f>R43-R44</f>
        <v>100</v>
      </c>
      <c r="P44" s="7" t="s">
        <v>52</v>
      </c>
      <c r="Q44" s="7" t="s">
        <v>63</v>
      </c>
      <c r="R44" s="7">
        <v>3140</v>
      </c>
      <c r="S44" s="7"/>
    </row>
    <row r="45" spans="1:19" ht="2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19" t="s">
        <v>255</v>
      </c>
      <c r="M45" s="11">
        <v>4.1666666666666699E-2</v>
      </c>
      <c r="N45" s="5" t="s">
        <v>24</v>
      </c>
      <c r="O45" s="7">
        <f>R44-R45</f>
        <v>110</v>
      </c>
      <c r="P45" s="7" t="s">
        <v>52</v>
      </c>
      <c r="Q45" s="7" t="s">
        <v>57</v>
      </c>
      <c r="R45" s="7">
        <v>3030</v>
      </c>
      <c r="S45" s="7"/>
    </row>
    <row r="46" spans="1:19" ht="2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19" t="s">
        <v>255</v>
      </c>
      <c r="M46" s="11">
        <v>0.58333333333333304</v>
      </c>
      <c r="N46" s="5" t="s">
        <v>24</v>
      </c>
      <c r="O46" s="7">
        <v>130</v>
      </c>
      <c r="P46" s="7" t="s">
        <v>41</v>
      </c>
      <c r="Q46" s="7" t="s">
        <v>63</v>
      </c>
      <c r="R46" s="7">
        <v>2900</v>
      </c>
      <c r="S46" s="7"/>
    </row>
    <row r="47" spans="1:19" ht="2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19" t="s">
        <v>255</v>
      </c>
      <c r="M47" s="11">
        <v>0.97916666666666696</v>
      </c>
      <c r="N47" s="5" t="s">
        <v>24</v>
      </c>
      <c r="O47" s="7">
        <v>30</v>
      </c>
      <c r="P47" s="7" t="s">
        <v>51</v>
      </c>
      <c r="Q47" s="7" t="s">
        <v>44</v>
      </c>
      <c r="R47" s="7">
        <v>2870</v>
      </c>
      <c r="S47" s="7"/>
    </row>
    <row r="48" spans="1:19" ht="2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23">
        <v>44461</v>
      </c>
      <c r="M48" s="11">
        <v>0.125</v>
      </c>
      <c r="N48" s="5" t="s">
        <v>24</v>
      </c>
      <c r="O48" s="7">
        <v>100</v>
      </c>
      <c r="P48" s="7" t="s">
        <v>245</v>
      </c>
      <c r="Q48" s="7" t="s">
        <v>57</v>
      </c>
      <c r="R48" s="7">
        <v>2770</v>
      </c>
      <c r="S48" s="7"/>
    </row>
    <row r="49" spans="1:19" ht="2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23">
        <v>44461</v>
      </c>
      <c r="M49" s="11">
        <v>0.86250000000000004</v>
      </c>
      <c r="N49" s="5" t="s">
        <v>24</v>
      </c>
      <c r="O49" s="7">
        <v>250</v>
      </c>
      <c r="P49" s="7" t="s">
        <v>41</v>
      </c>
      <c r="Q49" s="7" t="s">
        <v>63</v>
      </c>
      <c r="R49" s="7">
        <v>2520</v>
      </c>
      <c r="S49" s="7"/>
    </row>
    <row r="50" spans="1:19" ht="2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23">
        <v>44462</v>
      </c>
      <c r="M50" s="11">
        <v>0.61666666666666703</v>
      </c>
      <c r="N50" s="5" t="s">
        <v>24</v>
      </c>
      <c r="O50" s="7">
        <v>120</v>
      </c>
      <c r="P50" s="7" t="s">
        <v>43</v>
      </c>
      <c r="Q50" s="7" t="s">
        <v>57</v>
      </c>
      <c r="R50" s="7">
        <f>R49-O50</f>
        <v>2400</v>
      </c>
      <c r="S50" s="7"/>
    </row>
    <row r="51" spans="1:19" ht="2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23">
        <v>44463</v>
      </c>
      <c r="M51" s="11">
        <v>8.3333333333333301E-2</v>
      </c>
      <c r="N51" s="5" t="s">
        <v>24</v>
      </c>
      <c r="O51" s="7">
        <v>150</v>
      </c>
      <c r="P51" s="7" t="s">
        <v>30</v>
      </c>
      <c r="Q51" s="7" t="s">
        <v>26</v>
      </c>
      <c r="R51" s="7">
        <v>2250</v>
      </c>
      <c r="S51" s="7"/>
    </row>
    <row r="52" spans="1:19" ht="2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23">
        <v>44463</v>
      </c>
      <c r="M52" s="11">
        <v>0.21319444444444399</v>
      </c>
      <c r="N52" s="5" t="s">
        <v>24</v>
      </c>
      <c r="O52" s="7">
        <v>150</v>
      </c>
      <c r="P52" s="7" t="s">
        <v>30</v>
      </c>
      <c r="Q52" s="7" t="s">
        <v>42</v>
      </c>
      <c r="R52" s="7">
        <v>2100</v>
      </c>
      <c r="S52" s="7"/>
    </row>
    <row r="53" spans="1:19" ht="2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13" t="s">
        <v>256</v>
      </c>
      <c r="M53" s="11">
        <v>0.41666666666666702</v>
      </c>
      <c r="N53" s="5" t="s">
        <v>24</v>
      </c>
      <c r="O53" s="7">
        <v>220</v>
      </c>
      <c r="P53" s="7" t="s">
        <v>76</v>
      </c>
      <c r="Q53" s="7" t="s">
        <v>54</v>
      </c>
      <c r="R53" s="7">
        <v>1880</v>
      </c>
      <c r="S53" s="7"/>
    </row>
    <row r="54" spans="1:19" ht="2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23">
        <v>44464</v>
      </c>
      <c r="M54" s="11">
        <v>0.88194444444444497</v>
      </c>
      <c r="N54" s="5" t="s">
        <v>24</v>
      </c>
      <c r="O54" s="7">
        <f>R53-R54</f>
        <v>230</v>
      </c>
      <c r="P54" s="7" t="s">
        <v>52</v>
      </c>
      <c r="Q54" s="7" t="s">
        <v>65</v>
      </c>
      <c r="R54" s="7">
        <v>1650</v>
      </c>
      <c r="S54" s="7"/>
    </row>
    <row r="55" spans="1:19" ht="2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23">
        <v>44465</v>
      </c>
      <c r="M55" s="11">
        <v>0.17499999999999999</v>
      </c>
      <c r="N55" s="5" t="s">
        <v>24</v>
      </c>
      <c r="O55" s="7">
        <v>610</v>
      </c>
      <c r="P55" s="7" t="s">
        <v>41</v>
      </c>
      <c r="Q55" s="7" t="s">
        <v>257</v>
      </c>
      <c r="R55" s="7">
        <v>940</v>
      </c>
      <c r="S55" s="7"/>
    </row>
    <row r="56" spans="1:19" ht="2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18" t="s">
        <v>258</v>
      </c>
      <c r="M56" s="11">
        <v>0.88888888888888895</v>
      </c>
      <c r="N56" s="5" t="s">
        <v>24</v>
      </c>
      <c r="O56" s="7">
        <v>100</v>
      </c>
      <c r="P56" s="7" t="s">
        <v>76</v>
      </c>
      <c r="Q56" s="7" t="s">
        <v>33</v>
      </c>
      <c r="R56" s="7">
        <v>840</v>
      </c>
      <c r="S56" s="7"/>
    </row>
    <row r="57" spans="1:19" ht="2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23">
        <v>44466</v>
      </c>
      <c r="M57" s="11">
        <v>0.80555555555555503</v>
      </c>
      <c r="N57" s="5" t="s">
        <v>24</v>
      </c>
      <c r="O57" s="7">
        <v>170</v>
      </c>
      <c r="P57" s="7" t="s">
        <v>76</v>
      </c>
      <c r="Q57" s="7" t="s">
        <v>65</v>
      </c>
      <c r="R57" s="7">
        <v>670</v>
      </c>
      <c r="S57" s="7"/>
    </row>
    <row r="58" spans="1:19" ht="2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23">
        <v>44467</v>
      </c>
      <c r="M58" s="11">
        <v>0.16666666666666699</v>
      </c>
      <c r="N58" s="5" t="s">
        <v>24</v>
      </c>
      <c r="O58" s="7">
        <v>170</v>
      </c>
      <c r="P58" s="7" t="s">
        <v>37</v>
      </c>
      <c r="Q58" s="7" t="s">
        <v>44</v>
      </c>
      <c r="R58" s="7">
        <v>500</v>
      </c>
      <c r="S58" s="7"/>
    </row>
    <row r="59" spans="1:19" ht="2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23">
        <v>44467</v>
      </c>
      <c r="M59" s="11">
        <v>0.22916666666666699</v>
      </c>
      <c r="N59" s="5" t="s">
        <v>24</v>
      </c>
      <c r="O59" s="7">
        <v>200</v>
      </c>
      <c r="P59" s="7" t="s">
        <v>37</v>
      </c>
      <c r="Q59" s="7" t="s">
        <v>26</v>
      </c>
      <c r="R59" s="7">
        <v>300</v>
      </c>
      <c r="S59" s="7"/>
    </row>
    <row r="60" spans="1:19" ht="2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23">
        <v>44468</v>
      </c>
      <c r="M60" s="11">
        <v>6.9444444444444397E-3</v>
      </c>
      <c r="N60" s="5" t="s">
        <v>24</v>
      </c>
      <c r="O60" s="7">
        <v>260</v>
      </c>
      <c r="P60" s="7" t="s">
        <v>55</v>
      </c>
      <c r="Q60" s="7" t="s">
        <v>57</v>
      </c>
      <c r="R60" s="7">
        <v>40</v>
      </c>
      <c r="S60" s="7"/>
    </row>
    <row r="61" spans="1:19" ht="2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23">
        <v>44469</v>
      </c>
      <c r="M61" s="11">
        <v>0.37847222222222199</v>
      </c>
      <c r="N61" s="5" t="s">
        <v>24</v>
      </c>
      <c r="O61" s="7"/>
      <c r="P61" s="7" t="s">
        <v>37</v>
      </c>
      <c r="Q61" s="7" t="s">
        <v>46</v>
      </c>
      <c r="R61" s="7">
        <v>2300</v>
      </c>
      <c r="S61" s="7"/>
    </row>
    <row r="62" spans="1:19" ht="2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23">
        <v>44469</v>
      </c>
      <c r="M62" s="11">
        <v>0.48888888888888898</v>
      </c>
      <c r="N62" s="5" t="s">
        <v>24</v>
      </c>
      <c r="O62" s="7">
        <v>100</v>
      </c>
      <c r="P62" s="7" t="s">
        <v>43</v>
      </c>
      <c r="Q62" s="7" t="s">
        <v>26</v>
      </c>
      <c r="R62" s="7">
        <v>2200</v>
      </c>
      <c r="S62" s="7"/>
    </row>
    <row r="63" spans="1:19" ht="2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23">
        <v>44469</v>
      </c>
      <c r="M63" s="11">
        <v>0.73472222222222205</v>
      </c>
      <c r="N63" s="5" t="s">
        <v>24</v>
      </c>
      <c r="O63" s="7">
        <v>100</v>
      </c>
      <c r="P63" s="7" t="s">
        <v>41</v>
      </c>
      <c r="Q63" s="7" t="s">
        <v>57</v>
      </c>
      <c r="R63" s="7">
        <v>2100</v>
      </c>
      <c r="S63" s="7"/>
    </row>
    <row r="64" spans="1:19" ht="2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17"/>
      <c r="M64" s="17"/>
      <c r="N64" s="17"/>
      <c r="O64" s="17"/>
      <c r="P64" s="17"/>
      <c r="Q64" s="17"/>
      <c r="R64" s="17"/>
      <c r="S64" s="7"/>
    </row>
    <row r="65" spans="1:19" ht="2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7"/>
      <c r="M65" s="28"/>
      <c r="N65" s="27"/>
      <c r="O65" s="21"/>
      <c r="P65" s="21"/>
      <c r="Q65" s="21"/>
      <c r="R65" s="21"/>
      <c r="S65" s="21"/>
    </row>
    <row r="66" spans="1:19" ht="2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7"/>
      <c r="M66" s="28"/>
      <c r="N66" s="27"/>
      <c r="O66" s="21"/>
      <c r="P66" s="27"/>
      <c r="Q66" s="27"/>
      <c r="R66" s="21"/>
      <c r="S66" s="21"/>
    </row>
    <row r="67" spans="1:19" ht="2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7"/>
      <c r="M67" s="28"/>
      <c r="N67" s="27"/>
      <c r="O67" s="21"/>
      <c r="P67" s="21"/>
      <c r="Q67" s="21"/>
      <c r="R67" s="21"/>
      <c r="S67" s="21"/>
    </row>
  </sheetData>
  <mergeCells count="4">
    <mergeCell ref="A1:R1"/>
    <mergeCell ref="A2:I2"/>
    <mergeCell ref="J2:Q2"/>
    <mergeCell ref="R2:R3"/>
  </mergeCells>
  <phoneticPr fontId="18" type="noConversion"/>
  <pageMargins left="0.7" right="0.7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2021-10-19T06:09:35Z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952B39BB002F462AB1CA706E5F7DA3C6</vt:lpwstr>
  </property>
  <property fmtid="{D5CDD505-2E9C-101B-9397-08002B2CF9AE}" pid="3" name="KSOProductBuildVer">
    <vt:lpwstr>2052-11.8.2.10321</vt:lpwstr>
  </property>
</Properties>
</file>