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S-SABRE\Desktop\Caisse\"/>
    </mc:Choice>
  </mc:AlternateContent>
  <xr:revisionPtr revIDLastSave="0" documentId="13_ncr:1_{6815B192-6A5A-45BE-8A87-E583D433895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I5" i="1" l="1"/>
  <c r="J5" i="1" s="1"/>
  <c r="O23" i="1" l="1"/>
  <c r="O24" i="1" s="1"/>
  <c r="O25" i="1" s="1"/>
  <c r="O26" i="1" s="1"/>
  <c r="H33" i="1" l="1"/>
  <c r="M33" i="1" l="1"/>
  <c r="L33" i="1"/>
  <c r="I24" i="1"/>
  <c r="I26" i="1"/>
  <c r="I25" i="1" l="1"/>
  <c r="I23" i="1"/>
  <c r="I22" i="1"/>
  <c r="E33" i="1" l="1"/>
  <c r="I21" i="1" l="1"/>
  <c r="E29" i="1"/>
  <c r="I20" i="1"/>
  <c r="I19" i="1" l="1"/>
  <c r="I18" i="1"/>
  <c r="R21" i="1"/>
  <c r="I17" i="1"/>
  <c r="I16" i="1"/>
  <c r="G28" i="1"/>
  <c r="I15" i="1"/>
  <c r="I14" i="1"/>
  <c r="I13" i="1"/>
  <c r="I12" i="1"/>
  <c r="I9" i="1"/>
  <c r="I10" i="1"/>
  <c r="I11" i="1"/>
  <c r="I8" i="1"/>
  <c r="J8" i="1" s="1"/>
  <c r="F28" i="1"/>
  <c r="J9" i="1" l="1"/>
  <c r="J10" i="1" s="1"/>
  <c r="J11" i="1" s="1"/>
  <c r="J12" i="1" s="1"/>
  <c r="J13" i="1" s="1"/>
  <c r="J14" i="1" s="1"/>
  <c r="J15" i="1" s="1"/>
  <c r="J16" i="1" s="1"/>
  <c r="J17" i="1" s="1"/>
  <c r="K8" i="1"/>
  <c r="I28" i="1"/>
  <c r="D28" i="1"/>
  <c r="K10" i="1" l="1"/>
  <c r="K12" i="1"/>
  <c r="K9" i="1"/>
  <c r="K11" i="1"/>
  <c r="K13" i="1"/>
  <c r="K14" i="1"/>
  <c r="K16" i="1"/>
  <c r="K15" i="1"/>
  <c r="K17" i="1"/>
  <c r="J18" i="1"/>
  <c r="D55" i="1"/>
  <c r="D56" i="1" s="1"/>
  <c r="D50" i="1"/>
  <c r="D51" i="1" s="1"/>
  <c r="D52" i="1" s="1"/>
  <c r="I56" i="1"/>
  <c r="J19" i="1" l="1"/>
  <c r="K18" i="1"/>
  <c r="K19" i="1" l="1"/>
  <c r="J20" i="1"/>
  <c r="J21" i="1" s="1"/>
  <c r="K21" i="1" l="1"/>
  <c r="J22" i="1"/>
  <c r="K20" i="1"/>
  <c r="K22" i="1" l="1"/>
  <c r="J23" i="1"/>
  <c r="K23" i="1" l="1"/>
  <c r="J24" i="1"/>
  <c r="K24" i="1" l="1"/>
  <c r="J25" i="1"/>
  <c r="K25" i="1" l="1"/>
  <c r="J26" i="1"/>
  <c r="K26" i="1" s="1"/>
</calcChain>
</file>

<file path=xl/sharedStrings.xml><?xml version="1.0" encoding="utf-8"?>
<sst xmlns="http://schemas.openxmlformats.org/spreadsheetml/2006/main" count="70" uniqueCount="45">
  <si>
    <t>ciment</t>
  </si>
  <si>
    <t>sable</t>
  </si>
  <si>
    <t>gravier 8/15</t>
  </si>
  <si>
    <t>gravier 15/25</t>
  </si>
  <si>
    <t>date</t>
  </si>
  <si>
    <t>commander</t>
  </si>
  <si>
    <t>avant  13/06/2023</t>
  </si>
  <si>
    <t>observation / note</t>
  </si>
  <si>
    <t>coulage de 65m3 de beton : 22,75 T ciment , 0 S ,0 Gvlt, 0 Grvi</t>
  </si>
  <si>
    <t>coulage de 9,5m3 de beton : 3,325</t>
  </si>
  <si>
    <t>**</t>
  </si>
  <si>
    <t>commande d'agregats pour le coulage prevue apres L'aid</t>
  </si>
  <si>
    <t>20,98 T ciment ,51 T sable , 46 T 8-15 ,1V 15-25 (pour coulage de 75 m3 béton)</t>
  </si>
  <si>
    <t>20,xx T ciment pour coulage apres l'aid</t>
  </si>
  <si>
    <t xml:space="preserve">coulage de 57 m3 de beton : </t>
  </si>
  <si>
    <t>restant du dernier coulage</t>
  </si>
  <si>
    <t>achat ciment</t>
  </si>
  <si>
    <t xml:space="preserve">caisse principale </t>
  </si>
  <si>
    <t>FICHE DE SUIVI DU COMPTE CAISSE ES SABRE</t>
  </si>
  <si>
    <t>Date</t>
  </si>
  <si>
    <t>Opérations</t>
  </si>
  <si>
    <t>Par / De</t>
  </si>
  <si>
    <t>Achat</t>
  </si>
  <si>
    <t>achat</t>
  </si>
  <si>
    <t>Coulage</t>
  </si>
  <si>
    <t>coulage</t>
  </si>
  <si>
    <t>coulage m3</t>
  </si>
  <si>
    <t>Dosage Beton</t>
  </si>
  <si>
    <t>quantité de ciment utiliser</t>
  </si>
  <si>
    <t>Total</t>
  </si>
  <si>
    <t>reliquat</t>
  </si>
  <si>
    <t>nabil</t>
  </si>
  <si>
    <t>Yacine</t>
  </si>
  <si>
    <t>avant 13/06/2023</t>
  </si>
  <si>
    <t>Ciment</t>
  </si>
  <si>
    <t>quantité de ciment disponible</t>
  </si>
  <si>
    <t>ciment restant en Tonne</t>
  </si>
  <si>
    <t>Quantité de beton 350 disponible</t>
  </si>
  <si>
    <t>payéement</t>
  </si>
  <si>
    <t>196500DA</t>
  </si>
  <si>
    <t>Agregat Achat</t>
  </si>
  <si>
    <t>Agregat Coulage</t>
  </si>
  <si>
    <t>Agregat Restant</t>
  </si>
  <si>
    <t>26/07/2023 196500Da</t>
  </si>
  <si>
    <t>09/08/2023 408900 (05-25/7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</si>
</sst>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Arial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rgb="FF82FF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BAA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 shrinkToFi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shrinkToFit="1"/>
    </xf>
    <xf numFmtId="14" fontId="1" fillId="5" borderId="5" xfId="0" applyNumberFormat="1" applyFont="1" applyFill="1" applyBorder="1" applyAlignment="1">
      <alignment horizontal="center" vertical="top"/>
    </xf>
    <xf numFmtId="4" fontId="1" fillId="6" borderId="3" xfId="0" applyNumberFormat="1" applyFont="1" applyFill="1" applyBorder="1" applyAlignment="1">
      <alignment horizontal="center" vertical="top" wrapText="1"/>
    </xf>
    <xf numFmtId="4" fontId="1" fillId="3" borderId="4" xfId="0" applyNumberFormat="1" applyFont="1" applyFill="1" applyBorder="1" applyAlignment="1">
      <alignment horizontal="center" vertical="top" wrapText="1"/>
    </xf>
    <xf numFmtId="4" fontId="1" fillId="6" borderId="4" xfId="0" applyNumberFormat="1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  <xf numFmtId="164" fontId="1" fillId="4" borderId="6" xfId="0" applyNumberFormat="1" applyFont="1" applyFill="1" applyBorder="1" applyAlignment="1">
      <alignment horizontal="center" vertical="top" wrapText="1"/>
    </xf>
    <xf numFmtId="4" fontId="1" fillId="4" borderId="7" xfId="0" applyNumberFormat="1" applyFont="1" applyFill="1" applyBorder="1" applyAlignment="1">
      <alignment horizontal="center" vertical="top" wrapText="1"/>
    </xf>
    <xf numFmtId="4" fontId="1" fillId="4" borderId="8" xfId="0" applyNumberFormat="1" applyFont="1" applyFill="1" applyBorder="1" applyAlignment="1">
      <alignment horizontal="center" vertical="top" wrapText="1"/>
    </xf>
    <xf numFmtId="14" fontId="1" fillId="5" borderId="9" xfId="0" applyNumberFormat="1" applyFont="1" applyFill="1" applyBorder="1" applyAlignment="1">
      <alignment horizontal="center" vertical="top"/>
    </xf>
    <xf numFmtId="4" fontId="1" fillId="6" borderId="10" xfId="0" applyNumberFormat="1" applyFont="1" applyFill="1" applyBorder="1" applyAlignment="1">
      <alignment horizontal="center" vertical="top" wrapText="1"/>
    </xf>
    <xf numFmtId="4" fontId="1" fillId="6" borderId="11" xfId="0" applyNumberFormat="1" applyFont="1" applyFill="1" applyBorder="1" applyAlignment="1">
      <alignment horizontal="center" vertical="top" wrapText="1"/>
    </xf>
    <xf numFmtId="0" fontId="1" fillId="5" borderId="9" xfId="0" applyFont="1" applyFill="1" applyBorder="1" applyAlignment="1">
      <alignment horizontal="center" vertical="top"/>
    </xf>
    <xf numFmtId="0" fontId="1" fillId="6" borderId="10" xfId="0" applyFont="1" applyFill="1" applyBorder="1" applyAlignment="1">
      <alignment horizontal="center" vertical="top" wrapText="1"/>
    </xf>
    <xf numFmtId="4" fontId="1" fillId="3" borderId="3" xfId="0" applyNumberFormat="1" applyFont="1" applyFill="1" applyBorder="1" applyAlignment="1">
      <alignment horizontal="center" vertical="top" wrapText="1"/>
    </xf>
    <xf numFmtId="4" fontId="1" fillId="7" borderId="3" xfId="0" applyNumberFormat="1" applyFont="1" applyFill="1" applyBorder="1" applyAlignment="1">
      <alignment horizontal="center" vertical="top" wrapText="1"/>
    </xf>
    <xf numFmtId="4" fontId="1" fillId="7" borderId="4" xfId="0" applyNumberFormat="1" applyFont="1" applyFill="1" applyBorder="1" applyAlignment="1">
      <alignment horizontal="center" vertical="top" wrapText="1"/>
    </xf>
    <xf numFmtId="4" fontId="1" fillId="3" borderId="10" xfId="0" applyNumberFormat="1" applyFont="1" applyFill="1" applyBorder="1" applyAlignment="1">
      <alignment horizontal="center" vertical="top" wrapText="1"/>
    </xf>
    <xf numFmtId="4" fontId="1" fillId="7" borderId="10" xfId="0" applyNumberFormat="1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/>
    </xf>
    <xf numFmtId="4" fontId="0" fillId="0" borderId="0" xfId="0" applyNumberFormat="1" applyFont="1" applyAlignment="1">
      <alignment horizontal="center" vertical="top"/>
    </xf>
    <xf numFmtId="4" fontId="1" fillId="4" borderId="13" xfId="0" applyNumberFormat="1" applyFont="1" applyFill="1" applyBorder="1" applyAlignment="1">
      <alignment horizontal="center" vertical="top" wrapText="1"/>
    </xf>
    <xf numFmtId="4" fontId="0" fillId="0" borderId="12" xfId="0" applyNumberFormat="1" applyFont="1" applyBorder="1" applyAlignment="1">
      <alignment horizontal="center" vertical="top"/>
    </xf>
    <xf numFmtId="14" fontId="0" fillId="0" borderId="0" xfId="0" applyNumberFormat="1" applyFont="1" applyAlignment="1">
      <alignment horizontal="center" vertical="top"/>
    </xf>
    <xf numFmtId="14" fontId="1" fillId="4" borderId="13" xfId="0" applyNumberFormat="1" applyFont="1" applyFill="1" applyBorder="1" applyAlignment="1">
      <alignment horizontal="center" vertical="top" wrapText="1"/>
    </xf>
    <xf numFmtId="14" fontId="0" fillId="0" borderId="12" xfId="0" applyNumberFormat="1" applyFont="1" applyBorder="1" applyAlignment="1">
      <alignment horizontal="center" vertical="top"/>
    </xf>
    <xf numFmtId="14" fontId="0" fillId="0" borderId="0" xfId="0" applyNumberFormat="1" applyBorder="1" applyAlignment="1">
      <alignment horizontal="center" vertical="top"/>
    </xf>
    <xf numFmtId="4" fontId="1" fillId="3" borderId="11" xfId="0" applyNumberFormat="1" applyFont="1" applyFill="1" applyBorder="1" applyAlignment="1">
      <alignment horizontal="center" vertical="top" wrapText="1"/>
    </xf>
    <xf numFmtId="4" fontId="1" fillId="7" borderId="11" xfId="0" applyNumberFormat="1" applyFont="1" applyFill="1" applyBorder="1" applyAlignment="1">
      <alignment horizontal="center" vertical="top" wrapText="1"/>
    </xf>
    <xf numFmtId="4" fontId="0" fillId="0" borderId="0" xfId="0" applyNumberFormat="1" applyAlignment="1">
      <alignment horizontal="center" vertical="top"/>
    </xf>
    <xf numFmtId="4" fontId="0" fillId="0" borderId="12" xfId="0" applyNumberFormat="1" applyBorder="1" applyAlignment="1">
      <alignment horizontal="center" vertical="top"/>
    </xf>
    <xf numFmtId="4" fontId="0" fillId="0" borderId="7" xfId="0" applyNumberFormat="1" applyBorder="1" applyAlignment="1">
      <alignment horizontal="center" vertical="top"/>
    </xf>
    <xf numFmtId="4" fontId="1" fillId="7" borderId="15" xfId="0" applyNumberFormat="1" applyFont="1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/>
    </xf>
    <xf numFmtId="0" fontId="0" fillId="7" borderId="3" xfId="0" applyFill="1" applyBorder="1" applyAlignment="1">
      <alignment horizontal="center" vertical="top"/>
    </xf>
    <xf numFmtId="0" fontId="0" fillId="7" borderId="7" xfId="0" applyFill="1" applyBorder="1" applyAlignment="1">
      <alignment horizontal="center" vertical="top"/>
    </xf>
    <xf numFmtId="0" fontId="0" fillId="0" borderId="0" xfId="0" applyNumberFormat="1"/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4" fillId="0" borderId="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Normal" xfId="0" builtinId="0"/>
  </cellStyles>
  <dxfs count="32">
    <dxf>
      <numFmt numFmtId="4" formatCode="#,##0.00"/>
      <alignment horizontal="center" vertical="top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numFmt numFmtId="4" formatCode="#,##0.00"/>
      <alignment horizontal="center" vertical="top" textRotation="0" indent="0" justifyLastLine="0" shrinkToFit="0" readingOrder="0"/>
    </dxf>
    <dxf>
      <numFmt numFmtId="4" formatCode="#,##0.00"/>
      <alignment horizontal="center" vertical="top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numFmt numFmtId="4" formatCode="#,##0.00"/>
      <alignment horizontal="center" vertical="top" textRotation="0" indent="0" justifyLastLine="0" shrinkToFit="0" readingOrder="0"/>
    </dxf>
    <dxf>
      <numFmt numFmtId="4" formatCode="#,##0.00"/>
      <alignment horizontal="center" vertical="top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numFmt numFmtId="4" formatCode="#,##0.00"/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top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numFmt numFmtId="19" formatCode="dd/mm/yyyy"/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center" vertical="top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numFmt numFmtId="4" formatCode="#,##0.00"/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center" vertical="top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numFmt numFmtId="4" formatCode="#,##0.00"/>
      <alignment horizontal="center" vertical="top" textRotation="0" indent="0" justifyLastLine="0" shrinkToFit="0" readingOrder="0"/>
    </dxf>
    <dxf>
      <numFmt numFmtId="4" formatCode="#,##0.00"/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alignment horizontal="center" vertical="top" textRotation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top style="medium">
          <color indexed="64"/>
        </top>
      </border>
    </dxf>
    <dxf>
      <numFmt numFmtId="4" formatCode="#,##0.00"/>
      <alignment horizontal="center" vertical="top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  <alignment horizontal="center" vertical="top" textRotation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solid">
          <fgColor indexed="64"/>
          <bgColor indexed="4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FBAAC"/>
      <color rgb="FF82FF65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44B969-3337-41EC-B2A3-256C019D01DA}" name="Tableau1" displayName="Tableau1" ref="C47:I55" totalsRowShown="0">
  <autoFilter ref="C47:I55" xr:uid="{1572AA9B-2940-4037-91CD-D93A6349342B}"/>
  <tableColumns count="7">
    <tableColumn id="1" xr3:uid="{2DFD86EB-7DE7-473A-996F-2C7E6DEB5918}" name="date"/>
    <tableColumn id="2" xr3:uid="{E112BD18-F20A-4852-A2B5-980095A28210}" name="ciment"/>
    <tableColumn id="3" xr3:uid="{493CB956-923F-4201-A208-9B24AE141DE9}" name="sable"/>
    <tableColumn id="4" xr3:uid="{C2064B9D-8458-4F2A-AD96-3E31DFEC6EE5}" name="gravier 8/15"/>
    <tableColumn id="5" xr3:uid="{42874DE8-D29C-4D80-96EF-3D6BBD27BEAF}" name="gravier 15/25"/>
    <tableColumn id="6" xr3:uid="{3D26DA10-94F4-499D-A889-E735C0C52652}" name="commander"/>
    <tableColumn id="7" xr3:uid="{81BE2EA2-14D9-44B8-BF9F-CE62360F4700}" name="observation / 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2B98AB-1453-4754-A7DF-DF68950CEE99}" name="Tableau2" displayName="Tableau2" ref="C7:O28" totalsRowCount="1" headerRowDxfId="31" dataDxfId="29" totalsRowDxfId="27" headerRowBorderDxfId="30" tableBorderDxfId="28" totalsRowBorderDxfId="26">
  <autoFilter ref="C7:O27" xr:uid="{61A8928A-F1CF-4FA6-9CD1-4FE825F8BFD5}"/>
  <tableColumns count="13">
    <tableColumn id="1" xr3:uid="{2C1547E8-DC77-4F2B-BA27-24E6BF5FB041}" name="Date" totalsRowLabel="Total" dataDxfId="25" totalsRowDxfId="24"/>
    <tableColumn id="2" xr3:uid="{5B924EC3-1624-4B41-BE9E-ABB3641F0248}" name="Opérations" totalsRowFunction="custom" dataDxfId="23" totalsRowDxfId="22">
      <totalsRowFormula>P:P-S:S</totalsRowFormula>
    </tableColumn>
    <tableColumn id="3" xr3:uid="{C7B76ABC-C975-41B8-BF6B-8F758221291C}" name="Par / De" dataDxfId="21" totalsRowDxfId="20"/>
    <tableColumn id="4" xr3:uid="{4F9AD007-7D10-4A93-A648-333AF45C361C}" name="Achat" totalsRowFunction="sum" dataDxfId="19" totalsRowDxfId="18"/>
    <tableColumn id="8" xr3:uid="{4D6CD626-2A03-4685-B9C6-AE6F7CB78EC7}" name="coulage m3" totalsRowFunction="sum" dataDxfId="17" totalsRowDxfId="16"/>
    <tableColumn id="9" xr3:uid="{0AFD9EC6-A3DC-4CDA-B283-BC65C92E1376}" name="Dosage Beton" dataDxfId="15" totalsRowDxfId="14"/>
    <tableColumn id="5" xr3:uid="{0D0E3DD7-08D3-41DC-8CA3-69526289CC52}" name="quantité de ciment utiliser" totalsRowFunction="sum" dataDxfId="13" totalsRowDxfId="12">
      <calculatedColumnFormula>IFERROR(Tableau2[[#This Row],[coulage m3]]*Tableau2[[#This Row],[Dosage Beton]]/1000,0)</calculatedColumnFormula>
    </tableColumn>
    <tableColumn id="10" xr3:uid="{6A7FB177-8F41-4FF5-AC0D-9F26DFC87708}" name="ciment restant en Tonne" dataDxfId="11" totalsRowDxfId="10"/>
    <tableColumn id="11" xr3:uid="{19FB27F6-CC7D-4DDD-8340-C50C8951763C}" name="Quantité de beton 350 disponible" dataDxfId="9" totalsRowDxfId="8"/>
    <tableColumn id="12" xr3:uid="{90F32D54-357E-41B8-BDB3-685B59BAAC56}" name="payéement" dataDxfId="7" totalsRowDxfId="6"/>
    <tableColumn id="6" xr3:uid="{17744910-51B3-4F5D-BF87-B950CD51EBC1}" name="Agregat Achat" dataDxfId="5" totalsRowDxfId="4"/>
    <tableColumn id="7" xr3:uid="{A4E9C0FF-7D1B-4B3F-B720-EA663AC20FF2}" name="Agregat Coulage" dataDxfId="3" totalsRowDxfId="2"/>
    <tableColumn id="13" xr3:uid="{EC820822-6DB7-4D52-A61B-0165ABC3EB7D}" name="Agregat Restan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U63"/>
  <sheetViews>
    <sheetView tabSelected="1" topLeftCell="D10" zoomScale="85" zoomScaleNormal="85" workbookViewId="0">
      <selection activeCell="N30" sqref="N30"/>
    </sheetView>
  </sheetViews>
  <sheetFormatPr baseColWidth="10" defaultColWidth="9.140625" defaultRowHeight="15" x14ac:dyDescent="0.25"/>
  <cols>
    <col min="3" max="3" width="19.7109375" customWidth="1"/>
    <col min="4" max="4" width="14.85546875" customWidth="1"/>
    <col min="5" max="5" width="14.42578125" customWidth="1"/>
    <col min="6" max="6" width="17" customWidth="1"/>
    <col min="7" max="8" width="17.5703125" customWidth="1"/>
    <col min="9" max="9" width="21.140625" customWidth="1"/>
    <col min="10" max="10" width="16.140625" customWidth="1"/>
    <col min="11" max="11" width="22.140625" customWidth="1"/>
    <col min="12" max="12" width="24" style="1" customWidth="1"/>
    <col min="13" max="13" width="18.140625" customWidth="1"/>
    <col min="14" max="14" width="25.85546875" customWidth="1"/>
    <col min="15" max="15" width="15" customWidth="1"/>
    <col min="16" max="18" width="13.7109375" customWidth="1"/>
    <col min="19" max="19" width="12.28515625" customWidth="1"/>
    <col min="20" max="21" width="29.85546875" customWidth="1"/>
  </cols>
  <sheetData>
    <row r="1" spans="3:15" ht="15.75" thickBot="1" x14ac:dyDescent="0.3"/>
    <row r="2" spans="3:15" ht="21.75" thickBot="1" x14ac:dyDescent="0.3">
      <c r="E2" s="48" t="s">
        <v>34</v>
      </c>
      <c r="F2" s="49"/>
      <c r="G2" s="49"/>
      <c r="H2" s="50"/>
    </row>
    <row r="3" spans="3:15" ht="21" x14ac:dyDescent="0.25">
      <c r="E3" s="25"/>
      <c r="F3" s="25"/>
      <c r="G3" s="25"/>
      <c r="H3" s="25"/>
    </row>
    <row r="4" spans="3:15" ht="21" x14ac:dyDescent="0.25">
      <c r="D4" t="s">
        <v>35</v>
      </c>
      <c r="E4" s="25"/>
      <c r="F4" s="25"/>
      <c r="G4" s="25"/>
      <c r="H4" s="25"/>
    </row>
    <row r="5" spans="3:15" ht="21" x14ac:dyDescent="0.25">
      <c r="E5" s="25"/>
      <c r="F5" s="25"/>
      <c r="G5" s="25"/>
      <c r="H5" s="25"/>
      <c r="I5">
        <f>27.04+27.48</f>
        <v>54.519999999999996</v>
      </c>
      <c r="J5">
        <f>I5*7500</f>
        <v>408899.99999999994</v>
      </c>
    </row>
    <row r="7" spans="3:15" ht="26.25" thickBot="1" x14ac:dyDescent="0.3">
      <c r="C7" s="12" t="s">
        <v>19</v>
      </c>
      <c r="D7" s="13" t="s">
        <v>20</v>
      </c>
      <c r="E7" s="13" t="s">
        <v>21</v>
      </c>
      <c r="F7" s="13" t="s">
        <v>22</v>
      </c>
      <c r="G7" s="14" t="s">
        <v>26</v>
      </c>
      <c r="H7" s="14" t="s">
        <v>27</v>
      </c>
      <c r="I7" s="14" t="s">
        <v>28</v>
      </c>
      <c r="J7" s="27" t="s">
        <v>36</v>
      </c>
      <c r="K7" s="27" t="s">
        <v>37</v>
      </c>
      <c r="L7" s="30" t="s">
        <v>38</v>
      </c>
      <c r="M7" s="27" t="s">
        <v>40</v>
      </c>
      <c r="N7" s="27" t="s">
        <v>41</v>
      </c>
      <c r="O7" s="27" t="s">
        <v>42</v>
      </c>
    </row>
    <row r="8" spans="3:15" ht="15.75" thickBot="1" x14ac:dyDescent="0.3">
      <c r="C8" s="7" t="s">
        <v>33</v>
      </c>
      <c r="D8" s="8" t="s">
        <v>30</v>
      </c>
      <c r="E8" s="8" t="s">
        <v>31</v>
      </c>
      <c r="F8" s="8">
        <v>11.5</v>
      </c>
      <c r="G8" s="10"/>
      <c r="H8" s="10"/>
      <c r="I8" s="8">
        <f>IFERROR(Tableau2[[#This Row],[coulage m3]]*Tableau2[[#This Row],[Dosage Beton]]/1000,0)</f>
        <v>0</v>
      </c>
      <c r="J8" s="26">
        <f>Tableau2[[#This Row],[Achat]]-Tableau2[[#This Row],[quantité de ciment utiliser]]</f>
        <v>11.5</v>
      </c>
      <c r="K8" s="26">
        <f>Tableau2[[#This Row],[ciment restant en Tonne]]/0.35</f>
        <v>32.857142857142861</v>
      </c>
      <c r="L8" s="29"/>
      <c r="M8" s="35"/>
      <c r="N8" s="35"/>
      <c r="O8" s="35"/>
    </row>
    <row r="9" spans="3:15" ht="15.75" thickBot="1" x14ac:dyDescent="0.3">
      <c r="C9" s="7">
        <v>45090</v>
      </c>
      <c r="D9" s="20" t="s">
        <v>23</v>
      </c>
      <c r="E9" s="20" t="s">
        <v>32</v>
      </c>
      <c r="F9" s="20">
        <v>20.98</v>
      </c>
      <c r="G9" s="9"/>
      <c r="H9" s="9"/>
      <c r="I9" s="20">
        <f>IFERROR(Tableau2[[#This Row],[coulage m3]]*Tableau2[[#This Row],[Dosage Beton]]/1000,0)</f>
        <v>0</v>
      </c>
      <c r="J9" s="26">
        <f>J8+Tableau2[[#This Row],[Achat]]-Tableau2[[#This Row],[quantité de ciment utiliser]]</f>
        <v>32.480000000000004</v>
      </c>
      <c r="K9" s="26">
        <f>Tableau2[[#This Row],[ciment restant en Tonne]]/0.35</f>
        <v>92.800000000000011</v>
      </c>
      <c r="L9" s="29"/>
      <c r="M9" s="35"/>
      <c r="N9" s="35"/>
      <c r="O9" s="35"/>
    </row>
    <row r="10" spans="3:15" ht="15.75" thickBot="1" x14ac:dyDescent="0.3">
      <c r="C10" s="7">
        <v>45095</v>
      </c>
      <c r="D10" s="21" t="s">
        <v>24</v>
      </c>
      <c r="E10" s="21"/>
      <c r="F10" s="21"/>
      <c r="G10" s="22">
        <v>65</v>
      </c>
      <c r="H10" s="22">
        <v>350</v>
      </c>
      <c r="I10" s="21">
        <f>IFERROR(Tableau2[[#This Row],[coulage m3]]*Tableau2[[#This Row],[Dosage Beton]]/1000,0)</f>
        <v>22.75</v>
      </c>
      <c r="J10" s="26">
        <f>J9+Tableau2[[#This Row],[Achat]]-Tableau2[[#This Row],[quantité de ciment utiliser]]</f>
        <v>9.730000000000004</v>
      </c>
      <c r="K10" s="26">
        <f>Tableau2[[#This Row],[ciment restant en Tonne]]/0.35</f>
        <v>27.800000000000011</v>
      </c>
      <c r="L10" s="29"/>
      <c r="M10" s="35"/>
      <c r="N10" s="35"/>
      <c r="O10" s="35"/>
    </row>
    <row r="11" spans="3:15" ht="15.75" thickBot="1" x14ac:dyDescent="0.3">
      <c r="C11" s="7">
        <v>45097</v>
      </c>
      <c r="D11" s="21" t="s">
        <v>24</v>
      </c>
      <c r="E11" s="21"/>
      <c r="F11" s="21"/>
      <c r="G11" s="22">
        <v>9.5</v>
      </c>
      <c r="H11" s="21">
        <v>350</v>
      </c>
      <c r="I11" s="21">
        <f>IFERROR(Tableau2[[#This Row],[coulage m3]]*Tableau2[[#This Row],[Dosage Beton]]/1000,0)</f>
        <v>3.3250000000000002</v>
      </c>
      <c r="J11" s="26">
        <f>J10+Tableau2[[#This Row],[Achat]]-Tableau2[[#This Row],[quantité de ciment utiliser]]</f>
        <v>6.4050000000000038</v>
      </c>
      <c r="K11" s="26">
        <f>Tableau2[[#This Row],[ciment restant en Tonne]]/0.35</f>
        <v>18.300000000000011</v>
      </c>
      <c r="L11" s="29"/>
      <c r="M11" s="35"/>
      <c r="N11" s="35"/>
      <c r="O11" s="35"/>
    </row>
    <row r="12" spans="3:15" ht="15.75" thickBot="1" x14ac:dyDescent="0.3">
      <c r="C12" s="7">
        <v>45103</v>
      </c>
      <c r="D12" s="20" t="s">
        <v>22</v>
      </c>
      <c r="E12" s="20" t="s">
        <v>32</v>
      </c>
      <c r="F12" s="20">
        <v>20.22</v>
      </c>
      <c r="G12" s="9"/>
      <c r="H12" s="20"/>
      <c r="I12" s="23">
        <f>IFERROR(Tableau2[[#This Row],[coulage m3]]*Tableau2[[#This Row],[Dosage Beton]]/1000,0)</f>
        <v>0</v>
      </c>
      <c r="J12" s="26">
        <f>J11+Tableau2[[#This Row],[Achat]]-Tableau2[[#This Row],[quantité de ciment utiliser]]</f>
        <v>26.625000000000004</v>
      </c>
      <c r="K12" s="26">
        <f>Tableau2[[#This Row],[ciment restant en Tonne]]/0.35</f>
        <v>76.071428571428584</v>
      </c>
      <c r="L12" s="29"/>
      <c r="M12" s="35"/>
      <c r="N12" s="35"/>
      <c r="O12" s="35"/>
    </row>
    <row r="13" spans="3:15" ht="15.75" thickBot="1" x14ac:dyDescent="0.3">
      <c r="C13" s="7">
        <v>45103</v>
      </c>
      <c r="D13" s="21" t="s">
        <v>24</v>
      </c>
      <c r="E13" s="21"/>
      <c r="F13" s="21"/>
      <c r="G13" s="22">
        <v>57</v>
      </c>
      <c r="H13" s="21">
        <v>350</v>
      </c>
      <c r="I13" s="24">
        <f>IFERROR(Tableau2[[#This Row],[coulage m3]]*Tableau2[[#This Row],[Dosage Beton]]/1000,0)</f>
        <v>19.95</v>
      </c>
      <c r="J13" s="26">
        <f>J12+Tableau2[[#This Row],[Achat]]-Tableau2[[#This Row],[quantité de ciment utiliser]]</f>
        <v>6.6750000000000043</v>
      </c>
      <c r="K13" s="26">
        <f>Tableau2[[#This Row],[ciment restant en Tonne]]/0.35</f>
        <v>19.071428571428584</v>
      </c>
      <c r="L13" s="29"/>
      <c r="M13" s="35"/>
      <c r="N13" s="35"/>
      <c r="O13" s="35"/>
    </row>
    <row r="14" spans="3:15" ht="15.75" thickBot="1" x14ac:dyDescent="0.3">
      <c r="C14" s="7">
        <v>45117</v>
      </c>
      <c r="D14" s="20" t="s">
        <v>22</v>
      </c>
      <c r="E14" s="20" t="s">
        <v>32</v>
      </c>
      <c r="F14" s="20">
        <v>27.38</v>
      </c>
      <c r="G14" s="9"/>
      <c r="H14" s="20"/>
      <c r="I14" s="23">
        <f>IFERROR(Tableau2[[#This Row],[coulage m3]]*Tableau2[[#This Row],[Dosage Beton]]/1000,0)</f>
        <v>0</v>
      </c>
      <c r="J14" s="26">
        <f>J13+Tableau2[[#This Row],[Achat]]-Tableau2[[#This Row],[quantité de ciment utiliser]]</f>
        <v>34.055000000000007</v>
      </c>
      <c r="K14" s="26">
        <f>Tableau2[[#This Row],[ciment restant en Tonne]]/0.35</f>
        <v>97.300000000000026</v>
      </c>
      <c r="L14" s="29">
        <v>45125</v>
      </c>
      <c r="M14" s="35"/>
      <c r="N14" s="35"/>
      <c r="O14" s="35"/>
    </row>
    <row r="15" spans="3:15" ht="15.75" thickBot="1" x14ac:dyDescent="0.3">
      <c r="C15" s="7">
        <v>45117</v>
      </c>
      <c r="D15" s="21" t="s">
        <v>24</v>
      </c>
      <c r="E15" s="21"/>
      <c r="F15" s="21"/>
      <c r="G15" s="22">
        <v>27</v>
      </c>
      <c r="H15" s="21">
        <v>350</v>
      </c>
      <c r="I15" s="24">
        <f>IFERROR(Tableau2[[#This Row],[coulage m3]]*Tableau2[[#This Row],[Dosage Beton]]/1000,0)</f>
        <v>9.4499999999999993</v>
      </c>
      <c r="J15" s="26">
        <f>J14+Tableau2[[#This Row],[Achat]]-Tableau2[[#This Row],[quantité de ciment utiliser]]</f>
        <v>24.605000000000008</v>
      </c>
      <c r="K15" s="26">
        <f>Tableau2[[#This Row],[ciment restant en Tonne]]/0.35</f>
        <v>70.300000000000026</v>
      </c>
      <c r="L15" s="29"/>
      <c r="M15" s="35"/>
      <c r="N15" s="35"/>
      <c r="O15" s="35"/>
    </row>
    <row r="16" spans="3:15" ht="15.75" thickBot="1" x14ac:dyDescent="0.3">
      <c r="C16" s="7">
        <v>45120</v>
      </c>
      <c r="D16" s="20" t="s">
        <v>22</v>
      </c>
      <c r="E16" s="20" t="s">
        <v>32</v>
      </c>
      <c r="F16" s="20">
        <v>20.22</v>
      </c>
      <c r="G16" s="9"/>
      <c r="H16" s="20"/>
      <c r="I16" s="23">
        <f>IFERROR(Tableau2[[#This Row],[coulage m3]]*Tableau2[[#This Row],[Dosage Beton]]/1000,0)</f>
        <v>0</v>
      </c>
      <c r="J16" s="26">
        <f>J15+Tableau2[[#This Row],[Achat]]-Tableau2[[#This Row],[quantité de ciment utiliser]]</f>
        <v>44.825000000000003</v>
      </c>
      <c r="K16" s="26">
        <f>Tableau2[[#This Row],[ciment restant en Tonne]]/0.35</f>
        <v>128.07142857142858</v>
      </c>
      <c r="L16" s="29">
        <v>45125</v>
      </c>
      <c r="M16" s="35"/>
      <c r="N16" s="35"/>
      <c r="O16" s="35"/>
    </row>
    <row r="17" spans="3:21" ht="15.75" thickBot="1" x14ac:dyDescent="0.3">
      <c r="C17" s="7">
        <v>45122</v>
      </c>
      <c r="D17" s="21" t="s">
        <v>25</v>
      </c>
      <c r="E17" s="21"/>
      <c r="F17" s="21"/>
      <c r="G17" s="22">
        <v>78</v>
      </c>
      <c r="H17" s="22">
        <v>350</v>
      </c>
      <c r="I17" s="38">
        <f>IFERROR(Tableau2[[#This Row],[coulage m3]]*Tableau2[[#This Row],[Dosage Beton]]/1000,0)</f>
        <v>27.3</v>
      </c>
      <c r="J17" s="26">
        <f>J16+Tableau2[[#This Row],[Achat]]-Tableau2[[#This Row],[quantité de ciment utiliser]]</f>
        <v>17.525000000000002</v>
      </c>
      <c r="K17" s="26">
        <f>Tableau2[[#This Row],[ciment restant en Tonne]]/0.35</f>
        <v>50.071428571428584</v>
      </c>
      <c r="L17" s="29"/>
      <c r="M17" s="35"/>
      <c r="N17" s="35"/>
      <c r="O17" s="35"/>
    </row>
    <row r="18" spans="3:21" ht="15.75" thickBot="1" x14ac:dyDescent="0.3">
      <c r="C18" s="15">
        <v>45125</v>
      </c>
      <c r="D18" s="23" t="s">
        <v>22</v>
      </c>
      <c r="E18" s="23" t="s">
        <v>32</v>
      </c>
      <c r="F18" s="23">
        <v>26.18</v>
      </c>
      <c r="G18" s="33"/>
      <c r="H18" s="33"/>
      <c r="I18" s="39">
        <f>IFERROR(Tableau2[[#This Row],[coulage m3]]*Tableau2[[#This Row],[Dosage Beton]]/1000,0)</f>
        <v>0</v>
      </c>
      <c r="J18" s="26">
        <f>J17+Tableau2[[#This Row],[Achat]]-Tableau2[[#This Row],[quantité de ciment utiliser]]</f>
        <v>43.704999999999998</v>
      </c>
      <c r="K18" s="26">
        <f>Tableau2[[#This Row],[ciment restant en Tonne]]/0.35</f>
        <v>124.87142857142858</v>
      </c>
      <c r="L18" s="29" t="s">
        <v>43</v>
      </c>
      <c r="M18" s="35" t="s">
        <v>39</v>
      </c>
      <c r="N18" s="35"/>
      <c r="O18" s="35"/>
    </row>
    <row r="19" spans="3:21" ht="15.75" thickBot="1" x14ac:dyDescent="0.3">
      <c r="C19" s="15">
        <v>45127</v>
      </c>
      <c r="D19" s="24" t="s">
        <v>24</v>
      </c>
      <c r="E19" s="24"/>
      <c r="F19" s="24"/>
      <c r="G19" s="34">
        <v>91</v>
      </c>
      <c r="H19" s="34">
        <v>350</v>
      </c>
      <c r="I19" s="40">
        <f>IFERROR(Tableau2[[#This Row],[coulage m3]]*Tableau2[[#This Row],[Dosage Beton]]/1000,0)</f>
        <v>31.85</v>
      </c>
      <c r="J19" s="26">
        <f>J18+Tableau2[[#This Row],[Achat]]-Tableau2[[#This Row],[quantité de ciment utiliser]]</f>
        <v>11.854999999999997</v>
      </c>
      <c r="K19" s="26">
        <f>Tableau2[[#This Row],[ciment restant en Tonne]]/0.35</f>
        <v>33.871428571428567</v>
      </c>
      <c r="L19" s="29"/>
      <c r="M19" s="35"/>
      <c r="N19" s="35"/>
      <c r="O19" s="35"/>
    </row>
    <row r="20" spans="3:21" ht="15.75" thickBot="1" x14ac:dyDescent="0.3">
      <c r="C20" s="15">
        <v>45132</v>
      </c>
      <c r="D20" s="23" t="s">
        <v>22</v>
      </c>
      <c r="E20" s="23" t="s">
        <v>32</v>
      </c>
      <c r="F20" s="23">
        <v>27.04</v>
      </c>
      <c r="G20" s="33"/>
      <c r="H20" s="33"/>
      <c r="I20" s="39">
        <f>IFERROR(Tableau2[[#This Row],[coulage m3]]*Tableau2[[#This Row],[Dosage Beton]]/1000,0)</f>
        <v>0</v>
      </c>
      <c r="J20" s="26">
        <f>J19+Tableau2[[#This Row],[Achat]]-Tableau2[[#This Row],[quantité de ciment utiliser]]</f>
        <v>38.894999999999996</v>
      </c>
      <c r="K20" s="26">
        <f>Tableau2[[#This Row],[ciment restant en Tonne]]/0.35</f>
        <v>111.12857142857142</v>
      </c>
      <c r="L20" s="32">
        <v>45147</v>
      </c>
      <c r="M20" s="35"/>
      <c r="N20" s="35"/>
      <c r="O20" s="35"/>
    </row>
    <row r="21" spans="3:21" ht="15.75" thickBot="1" x14ac:dyDescent="0.3">
      <c r="C21" s="7">
        <v>45134</v>
      </c>
      <c r="D21" s="21" t="s">
        <v>24</v>
      </c>
      <c r="E21" s="21"/>
      <c r="F21" s="21"/>
      <c r="G21" s="22">
        <v>38</v>
      </c>
      <c r="H21" s="22">
        <v>350</v>
      </c>
      <c r="I21" s="40">
        <f>IFERROR(Tableau2[[#This Row],[coulage m3]]*Tableau2[[#This Row],[Dosage Beton]]/1000,0)</f>
        <v>13.3</v>
      </c>
      <c r="J21" s="26">
        <f>J20+Tableau2[[#This Row],[Achat]]-Tableau2[[#This Row],[quantité de ciment utiliser]]</f>
        <v>25.594999999999995</v>
      </c>
      <c r="K21" s="26">
        <f>Tableau2[[#This Row],[ciment restant en Tonne]]/0.35</f>
        <v>73.128571428571419</v>
      </c>
      <c r="L21" s="32"/>
      <c r="M21" s="35"/>
      <c r="N21" s="35"/>
      <c r="O21" s="35"/>
      <c r="R21">
        <f>24/0.35</f>
        <v>68.571428571428569</v>
      </c>
    </row>
    <row r="22" spans="3:21" ht="15.75" thickBot="1" x14ac:dyDescent="0.3">
      <c r="C22" s="7">
        <v>45136</v>
      </c>
      <c r="D22" s="21" t="s">
        <v>24</v>
      </c>
      <c r="E22" s="21"/>
      <c r="F22" s="21"/>
      <c r="G22" s="22">
        <v>46</v>
      </c>
      <c r="H22" s="22">
        <v>350</v>
      </c>
      <c r="I22" s="40">
        <f>IFERROR(Tableau2[[#This Row],[coulage m3]]*Tableau2[[#This Row],[Dosage Beton]]/1000,0)</f>
        <v>16.100000000000001</v>
      </c>
      <c r="J22" s="26">
        <f>J21+Tableau2[[#This Row],[Achat]]-Tableau2[[#This Row],[quantité de ciment utiliser]]</f>
        <v>9.4949999999999939</v>
      </c>
      <c r="K22" s="26">
        <f>Tableau2[[#This Row],[ciment restant en Tonne]]/0.35</f>
        <v>27.128571428571412</v>
      </c>
      <c r="L22" s="32"/>
      <c r="M22" s="35"/>
      <c r="N22" s="35"/>
      <c r="O22" s="35"/>
    </row>
    <row r="23" spans="3:21" ht="15.75" thickBot="1" x14ac:dyDescent="0.3">
      <c r="C23" s="7">
        <v>45141</v>
      </c>
      <c r="D23" s="21" t="s">
        <v>24</v>
      </c>
      <c r="E23" s="21"/>
      <c r="F23" s="21"/>
      <c r="G23" s="22">
        <v>30.5</v>
      </c>
      <c r="H23" s="22">
        <v>200</v>
      </c>
      <c r="I23" s="40">
        <f>IFERROR(Tableau2[[#This Row],[coulage m3]]*Tableau2[[#This Row],[Dosage Beton]]/1000,0)</f>
        <v>6.1</v>
      </c>
      <c r="J23" s="26">
        <f>J22+Tableau2[[#This Row],[Achat]]-Tableau2[[#This Row],[quantité de ciment utiliser]]</f>
        <v>3.3949999999999942</v>
      </c>
      <c r="K23" s="26">
        <f>Tableau2[[#This Row],[ciment restant en Tonne]]/0.35</f>
        <v>9.6999999999999833</v>
      </c>
      <c r="L23" s="32"/>
      <c r="M23" s="35">
        <v>90</v>
      </c>
      <c r="N23" s="35">
        <v>30.5</v>
      </c>
      <c r="O23" s="35">
        <f>Tableau2[[#This Row],[Agregat Achat]]-Tableau2[[#This Row],[Agregat Coulage]]</f>
        <v>59.5</v>
      </c>
    </row>
    <row r="24" spans="3:21" ht="15.75" thickBot="1" x14ac:dyDescent="0.3">
      <c r="C24" s="7">
        <v>45143</v>
      </c>
      <c r="D24" s="20" t="s">
        <v>22</v>
      </c>
      <c r="E24" s="20" t="s">
        <v>32</v>
      </c>
      <c r="F24" s="20">
        <v>27.48</v>
      </c>
      <c r="G24" s="9"/>
      <c r="H24" s="9"/>
      <c r="I24" s="39">
        <f>IFERROR(Tableau2[[#This Row],[coulage m3]]*Tableau2[[#This Row],[Dosage Beton]]/1000,0)</f>
        <v>0</v>
      </c>
      <c r="J24" s="26">
        <f>J23+Tableau2[[#This Row],[Achat]]-Tableau2[[#This Row],[quantité de ciment utiliser]]</f>
        <v>30.874999999999993</v>
      </c>
      <c r="K24" s="26">
        <f>Tableau2[[#This Row],[ciment restant en Tonne]]/0.35</f>
        <v>88.214285714285694</v>
      </c>
      <c r="L24" s="32" t="s">
        <v>44</v>
      </c>
      <c r="M24" s="35"/>
      <c r="N24" s="35"/>
      <c r="O24" s="35">
        <f>O23+Tableau2[[#This Row],[Agregat Achat]]-Tableau2[[#This Row],[Agregat Coulage]]</f>
        <v>59.5</v>
      </c>
    </row>
    <row r="25" spans="3:21" ht="15.75" thickBot="1" x14ac:dyDescent="0.3">
      <c r="C25" s="7">
        <v>45143</v>
      </c>
      <c r="D25" s="21" t="s">
        <v>24</v>
      </c>
      <c r="E25" s="21"/>
      <c r="F25" s="21"/>
      <c r="G25" s="22">
        <v>47</v>
      </c>
      <c r="H25" s="22">
        <v>350</v>
      </c>
      <c r="I25" s="40">
        <f>IFERROR(Tableau2[[#This Row],[coulage m3]]*Tableau2[[#This Row],[Dosage Beton]]/1000,0)</f>
        <v>16.45</v>
      </c>
      <c r="J25" s="26">
        <f>J24+Tableau2[[#This Row],[Achat]]-Tableau2[[#This Row],[quantité de ciment utiliser]]</f>
        <v>14.424999999999994</v>
      </c>
      <c r="K25" s="26">
        <f>Tableau2[[#This Row],[ciment restant en Tonne]]/0.35</f>
        <v>41.214285714285701</v>
      </c>
      <c r="L25" s="32"/>
      <c r="M25" s="35"/>
      <c r="N25" s="35">
        <v>47</v>
      </c>
      <c r="O25" s="35">
        <f>O24+Tableau2[[#This Row],[Agregat Achat]]-Tableau2[[#This Row],[Agregat Coulage]]</f>
        <v>12.5</v>
      </c>
    </row>
    <row r="26" spans="3:21" ht="15.75" thickBot="1" x14ac:dyDescent="0.3">
      <c r="C26" s="7">
        <v>45146</v>
      </c>
      <c r="D26" s="21" t="s">
        <v>24</v>
      </c>
      <c r="E26" s="21"/>
      <c r="F26" s="21"/>
      <c r="G26" s="22">
        <v>24.5</v>
      </c>
      <c r="H26" s="22">
        <v>350</v>
      </c>
      <c r="I26" s="41">
        <f>IFERROR(Tableau2[[#This Row],[coulage m3]]*Tableau2[[#This Row],[Dosage Beton]]/1000,0)</f>
        <v>8.5749999999999993</v>
      </c>
      <c r="J26" s="26">
        <f>J25+Tableau2[[#This Row],[Achat]]-Tableau2[[#This Row],[quantité de ciment utiliser]]</f>
        <v>5.8499999999999943</v>
      </c>
      <c r="K26" s="26">
        <f>Tableau2[[#This Row],[ciment restant en Tonne]]/0.35</f>
        <v>16.714285714285698</v>
      </c>
      <c r="L26" s="32"/>
      <c r="M26" s="35"/>
      <c r="N26" s="35">
        <v>24.5</v>
      </c>
      <c r="O26" s="35">
        <f>O25+Tableau2[[#This Row],[Agregat Achat]]-Tableau2[[#This Row],[Agregat Coulage]]</f>
        <v>-12</v>
      </c>
    </row>
    <row r="27" spans="3:21" ht="15.75" thickBot="1" x14ac:dyDescent="0.3">
      <c r="C27" s="7"/>
      <c r="D27" s="8"/>
      <c r="E27" s="8"/>
      <c r="F27" s="8"/>
      <c r="G27" s="10"/>
      <c r="H27" s="10"/>
      <c r="I27" s="41">
        <f>IFERROR(Tableau2[[#This Row],[coulage m3]]*Tableau2[[#This Row],[Dosage Beton]]/1000,0)</f>
        <v>0</v>
      </c>
      <c r="J27" s="26"/>
      <c r="K27" s="26"/>
      <c r="L27" s="32"/>
      <c r="M27" s="35"/>
      <c r="N27" s="35"/>
      <c r="O27" s="35"/>
    </row>
    <row r="28" spans="3:21" ht="15.75" thickBot="1" x14ac:dyDescent="0.3">
      <c r="C28" s="18" t="s">
        <v>29</v>
      </c>
      <c r="D28" s="19">
        <f>P:P-S:S</f>
        <v>0</v>
      </c>
      <c r="E28" s="19"/>
      <c r="F28" s="16">
        <f>SUBTOTAL(109,Tableau2[Achat])</f>
        <v>180.99999999999997</v>
      </c>
      <c r="G28" s="17">
        <f>SUBTOTAL(109,Tableau2[coulage m3])</f>
        <v>513.5</v>
      </c>
      <c r="H28" s="11"/>
      <c r="I28" s="37">
        <f>SUBTOTAL(109,Tableau2[quantité de ciment utiliser])</f>
        <v>175.14999999999998</v>
      </c>
      <c r="J28" s="28"/>
      <c r="K28" s="28"/>
      <c r="L28" s="31"/>
      <c r="M28" s="36"/>
      <c r="N28" s="36"/>
      <c r="O28" s="36"/>
    </row>
    <row r="29" spans="3:21" x14ac:dyDescent="0.25">
      <c r="E29">
        <f>26.18*7500</f>
        <v>196350</v>
      </c>
    </row>
    <row r="30" spans="3:21" x14ac:dyDescent="0.25">
      <c r="C30" s="2"/>
      <c r="D30" s="4"/>
      <c r="E30" s="4"/>
      <c r="F30" s="4"/>
      <c r="G30" s="4"/>
      <c r="H30" s="4"/>
      <c r="I30" s="4"/>
      <c r="P30" s="4"/>
      <c r="Q30" s="4"/>
      <c r="R30" s="4"/>
      <c r="S30" s="4"/>
      <c r="T30" s="4"/>
      <c r="U30" s="4"/>
    </row>
    <row r="31" spans="3:21" x14ac:dyDescent="0.25">
      <c r="N31" s="4"/>
      <c r="O31" s="4"/>
    </row>
    <row r="33" spans="3:13" x14ac:dyDescent="0.25">
      <c r="E33">
        <f>26.18*7500</f>
        <v>196350</v>
      </c>
      <c r="H33">
        <f>90-30.5-47</f>
        <v>12.5</v>
      </c>
      <c r="L33" s="42">
        <f>27.04+27.48</f>
        <v>54.519999999999996</v>
      </c>
      <c r="M33">
        <f>54.52*7500</f>
        <v>408900</v>
      </c>
    </row>
    <row r="35" spans="3:13" x14ac:dyDescent="0.25">
      <c r="M35" s="2"/>
    </row>
    <row r="47" spans="3:13" x14ac:dyDescent="0.25">
      <c r="C47" t="s">
        <v>4</v>
      </c>
      <c r="D47" t="s">
        <v>0</v>
      </c>
      <c r="E47" t="s">
        <v>1</v>
      </c>
      <c r="F47" t="s">
        <v>2</v>
      </c>
      <c r="G47" t="s">
        <v>3</v>
      </c>
      <c r="H47" t="s">
        <v>5</v>
      </c>
      <c r="I47" t="s">
        <v>7</v>
      </c>
    </row>
    <row r="48" spans="3:13" x14ac:dyDescent="0.25">
      <c r="C48" t="s">
        <v>6</v>
      </c>
      <c r="D48">
        <v>11.5</v>
      </c>
      <c r="E48">
        <v>0</v>
      </c>
      <c r="F48">
        <v>0</v>
      </c>
      <c r="G48">
        <v>0</v>
      </c>
    </row>
    <row r="49" spans="3:9" x14ac:dyDescent="0.25">
      <c r="C49" s="1">
        <v>45090</v>
      </c>
      <c r="H49" t="s">
        <v>12</v>
      </c>
    </row>
    <row r="50" spans="3:9" x14ac:dyDescent="0.25">
      <c r="C50" s="1">
        <v>45091</v>
      </c>
      <c r="D50">
        <f>D48+20.98</f>
        <v>32.480000000000004</v>
      </c>
      <c r="E50">
        <v>51</v>
      </c>
      <c r="F50">
        <v>46</v>
      </c>
    </row>
    <row r="51" spans="3:9" x14ac:dyDescent="0.25">
      <c r="C51" s="1">
        <v>45095</v>
      </c>
      <c r="D51">
        <f>D50-(65*0.35)</f>
        <v>9.730000000000004</v>
      </c>
      <c r="H51" t="s">
        <v>8</v>
      </c>
    </row>
    <row r="52" spans="3:9" x14ac:dyDescent="0.25">
      <c r="C52" s="1">
        <v>45097</v>
      </c>
      <c r="D52">
        <f>D51 - (9.5*0.35)</f>
        <v>6.4050000000000047</v>
      </c>
      <c r="E52">
        <v>0</v>
      </c>
      <c r="F52">
        <v>0</v>
      </c>
      <c r="G52">
        <v>0</v>
      </c>
      <c r="H52" t="s">
        <v>9</v>
      </c>
    </row>
    <row r="53" spans="3:9" x14ac:dyDescent="0.25">
      <c r="C53" s="1">
        <v>45102</v>
      </c>
      <c r="D53">
        <v>6.4050000000000002</v>
      </c>
      <c r="E53">
        <v>57</v>
      </c>
      <c r="F53">
        <v>46</v>
      </c>
      <c r="G53" t="s">
        <v>10</v>
      </c>
      <c r="H53" t="s">
        <v>11</v>
      </c>
    </row>
    <row r="54" spans="3:9" x14ac:dyDescent="0.25">
      <c r="C54" s="1"/>
      <c r="H54" t="s">
        <v>13</v>
      </c>
    </row>
    <row r="55" spans="3:9" x14ac:dyDescent="0.25">
      <c r="C55" s="1">
        <v>45103</v>
      </c>
      <c r="D55">
        <f>D53+20</f>
        <v>26.405000000000001</v>
      </c>
      <c r="E55">
        <v>57</v>
      </c>
      <c r="F55">
        <v>46</v>
      </c>
      <c r="G55" t="s">
        <v>10</v>
      </c>
      <c r="H55" t="s">
        <v>14</v>
      </c>
    </row>
    <row r="56" spans="3:9" x14ac:dyDescent="0.25">
      <c r="C56" s="1">
        <v>45110</v>
      </c>
      <c r="D56">
        <f>D55-19.95</f>
        <v>6.4550000000000018</v>
      </c>
      <c r="E56" t="s">
        <v>10</v>
      </c>
      <c r="F56" t="s">
        <v>10</v>
      </c>
      <c r="G56" t="s">
        <v>10</v>
      </c>
      <c r="H56" t="s">
        <v>15</v>
      </c>
      <c r="I56">
        <f>9.5*0.35</f>
        <v>3.3249999999999997</v>
      </c>
    </row>
    <row r="57" spans="3:9" x14ac:dyDescent="0.25">
      <c r="C57" s="1">
        <v>45117</v>
      </c>
      <c r="D57">
        <v>27.38</v>
      </c>
      <c r="H57" t="s">
        <v>16</v>
      </c>
    </row>
    <row r="60" spans="3:9" ht="23.25" x14ac:dyDescent="0.25">
      <c r="C60" s="2"/>
      <c r="D60" s="43" t="s">
        <v>17</v>
      </c>
      <c r="E60" s="44"/>
      <c r="F60" s="45"/>
      <c r="G60" s="45"/>
      <c r="H60" s="3"/>
      <c r="I60" s="4"/>
    </row>
    <row r="61" spans="3:9" ht="23.25" x14ac:dyDescent="0.35">
      <c r="C61" s="2"/>
      <c r="D61" s="5"/>
      <c r="E61" s="5"/>
      <c r="F61" s="4"/>
      <c r="G61" s="4"/>
      <c r="H61" s="4"/>
      <c r="I61" s="4"/>
    </row>
    <row r="62" spans="3:9" ht="23.25" x14ac:dyDescent="0.35">
      <c r="C62" s="2"/>
      <c r="D62" s="5"/>
      <c r="E62" s="5"/>
      <c r="F62" s="4"/>
      <c r="G62" s="4"/>
      <c r="H62" s="4"/>
      <c r="I62" s="4"/>
    </row>
    <row r="63" spans="3:9" ht="23.25" x14ac:dyDescent="0.35">
      <c r="C63" s="2"/>
      <c r="D63" s="46" t="s">
        <v>18</v>
      </c>
      <c r="E63" s="46"/>
      <c r="F63" s="47"/>
      <c r="G63" s="47"/>
      <c r="H63" s="6"/>
      <c r="I63" s="4"/>
    </row>
  </sheetData>
  <mergeCells count="3">
    <mergeCell ref="D60:G60"/>
    <mergeCell ref="D63:G63"/>
    <mergeCell ref="E2:H2"/>
  </mergeCells>
  <phoneticPr fontId="3" type="noConversion"/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ES-SABRE</dc:creator>
  <cp:lastModifiedBy>ES-SABRE</cp:lastModifiedBy>
  <dcterms:created xsi:type="dcterms:W3CDTF">2015-06-05T18:19:34Z</dcterms:created>
  <dcterms:modified xsi:type="dcterms:W3CDTF">2023-09-23T16:35:02Z</dcterms:modified>
</cp:coreProperties>
</file>