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155D3D53-E7A6-4F5D-8DF2-2111F3288E84}" xr6:coauthVersionLast="45" xr6:coauthVersionMax="45" xr10:uidLastSave="{00000000-0000-0000-0000-000000000000}"/>
  <bookViews>
    <workbookView xWindow="-120" yWindow="-120" windowWidth="20730" windowHeight="11160" firstSheet="4" activeTab="6"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Suivie Caisse Es-Sabre" sheetId="5" r:id="rId7"/>
    <sheet name="Lakhder" sheetId="12" r:id="rId8"/>
    <sheet name="Bilel" sheetId="15" r:id="rId9"/>
    <sheet name="Kamel" sheetId="16" r:id="rId10"/>
    <sheet name="Test" sheetId="13" r:id="rId11"/>
    <sheet name="Feuil1" sheetId="9" r:id="rId12"/>
    <sheet name="caisse sabre payé par djamel" sheetId="6" r:id="rId13"/>
    <sheet name="Fateh" sheetId="18" r:id="rId14"/>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6">'Suivie Caisse Es-Sabre'!$13:$13</definedName>
    <definedName name="_xlnm.Print_Titles" localSheetId="10">Test!$13:$13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6">'Suivie Caisse Es-Sabre'!$B$1:$H$608</definedName>
    <definedName name="_xlnm.Print_Area" localSheetId="10">Test!$B$1:$H$315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 i="18" l="1"/>
  <c r="H609" i="5" l="1"/>
  <c r="J502" i="5" l="1"/>
  <c r="J535" i="5" l="1"/>
  <c r="I506" i="5" l="1"/>
  <c r="H27" i="15" l="1"/>
  <c r="G25" i="16" l="1"/>
  <c r="U406" i="5" l="1"/>
  <c r="V406" i="5"/>
  <c r="R415" i="5" l="1"/>
  <c r="E365" i="5"/>
  <c r="J364" i="5"/>
  <c r="I50" i="14" l="1"/>
  <c r="H38" i="14" l="1"/>
  <c r="E74" i="14" l="1"/>
  <c r="C9" i="14" s="1"/>
  <c r="H94" i="14"/>
  <c r="F74" i="14"/>
  <c r="C10" i="14" s="1"/>
  <c r="H42" i="12"/>
  <c r="L79" i="12" s="1"/>
  <c r="C11" i="14" l="1"/>
  <c r="S71" i="12" l="1"/>
  <c r="O63" i="12"/>
  <c r="O61" i="12"/>
  <c r="R69" i="12" l="1"/>
  <c r="T69" i="12" s="1"/>
  <c r="O51" i="12"/>
  <c r="O50" i="12"/>
  <c r="O62" i="12"/>
  <c r="O55" i="12"/>
  <c r="O57" i="12"/>
  <c r="O56" i="12"/>
  <c r="O75" i="12" l="1"/>
  <c r="G176" i="9"/>
  <c r="R71" i="12" l="1"/>
  <c r="T71" i="12" s="1"/>
  <c r="M79" i="12"/>
  <c r="N79" i="12" s="1"/>
  <c r="J332" i="5"/>
  <c r="F55" i="11"/>
  <c r="E55" i="11"/>
  <c r="J315" i="5" l="1"/>
  <c r="I315" i="13" l="1"/>
  <c r="I313" i="13"/>
  <c r="H315" i="13"/>
  <c r="F315" i="13"/>
  <c r="C10" i="13" s="1"/>
  <c r="K279" i="13"/>
  <c r="J279" i="13"/>
  <c r="K273" i="13"/>
  <c r="K264" i="13"/>
  <c r="I248" i="13"/>
  <c r="I234" i="13"/>
  <c r="E190" i="13"/>
  <c r="I175" i="13"/>
  <c r="I167" i="13"/>
  <c r="J120" i="13"/>
  <c r="K119" i="13"/>
  <c r="E99" i="13"/>
  <c r="J87" i="13"/>
  <c r="I80" i="13"/>
  <c r="J62" i="13"/>
  <c r="J57" i="13"/>
  <c r="I147" i="9"/>
  <c r="G147" i="9"/>
  <c r="E315" i="13" l="1"/>
  <c r="C9" i="13" s="1"/>
  <c r="C11" i="13" s="1"/>
  <c r="H84" i="11"/>
  <c r="C11" i="11"/>
  <c r="G55" i="11" s="1"/>
  <c r="C9" i="11"/>
  <c r="D315" i="13" l="1"/>
  <c r="C10" i="11"/>
  <c r="K279" i="5"/>
  <c r="I107" i="9" l="1"/>
  <c r="G107" i="9"/>
  <c r="K273" i="5" l="1"/>
  <c r="K264" i="5"/>
  <c r="J279" i="5"/>
  <c r="I248" i="5" l="1"/>
  <c r="I234" i="5" l="1"/>
  <c r="F28" i="8" l="1"/>
  <c r="E28" i="8"/>
  <c r="C9" i="8" s="1"/>
  <c r="C11" i="8" l="1"/>
  <c r="C10" i="8"/>
  <c r="D28" i="8"/>
  <c r="F608" i="5"/>
  <c r="J120" i="5"/>
  <c r="C10" i="5" l="1"/>
  <c r="E190" i="5"/>
  <c r="H89" i="8" l="1"/>
  <c r="I175" i="5"/>
  <c r="I167" i="5"/>
  <c r="K119" i="5"/>
  <c r="I80" i="5"/>
  <c r="H114" i="7"/>
  <c r="F52" i="7"/>
  <c r="C10" i="7" s="1"/>
  <c r="E52" i="7"/>
  <c r="C9" i="7" s="1"/>
  <c r="E99" i="5"/>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608" i="5" l="1"/>
  <c r="F147" i="9"/>
  <c r="F107" i="9"/>
  <c r="C11" i="7"/>
  <c r="C11" i="6"/>
  <c r="D608" i="5" l="1"/>
  <c r="E107" i="9"/>
  <c r="E147" i="9"/>
  <c r="C9" i="5"/>
  <c r="C11" i="5" s="1"/>
  <c r="G74" i="14"/>
</calcChain>
</file>

<file path=xl/sharedStrings.xml><?xml version="1.0" encoding="utf-8"?>
<sst xmlns="http://schemas.openxmlformats.org/spreadsheetml/2006/main" count="3466" uniqueCount="954">
  <si>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</si>
  <si>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</si>
  <si>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</si>
  <si>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</si>
  <si>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</si>
  <si>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</si>
  <si>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</si>
  <si>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</si>
  <si>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</si>
  <si>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</si>
  <si>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</si>
  <si>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</si>
  <si>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</si>
  <si>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</si>
  <si>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</si>
  <si>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</si>
  <si>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</si>
  <si>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</si>
  <si>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</si>
  <si>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</si>
  <si>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</si>
  <si>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</si>
  <si>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</si>
  <si>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</si>
  <si>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</si>
  <si>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</si>
  <si>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</si>
  <si>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</si>
  <si>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</si>
  <si>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</si>
  <si>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</si>
  <si>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</si>
  <si>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</si>
  <si>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</si>
  <si>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</si>
  <si>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</si>
  <si>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</si>
  <si>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</si>
  <si>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</si>
  <si>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</si>
  <si>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</si>
  <si>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</si>
  <si>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</si>
  <si>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</si>
  <si>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</si>
  <si>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</si>
  <si>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</si>
  <si>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</si>
  <si>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</si>
  <si>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</si>
  <si>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</si>
  <si>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</si>
  <si>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</si>
  <si>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</si>
  <si>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</si>
  <si>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</si>
  <si>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</si>
  <si>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</si>
  <si>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</si>
  <si>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</si>
  <si>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</si>
  <si>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</si>
  <si>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</si>
  <si>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</si>
  <si>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</si>
  <si>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</si>
  <si>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</si>
  <si>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</si>
  <si>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</si>
  <si>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</si>
  <si>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</si>
  <si>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</si>
  <si>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</si>
  <si>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</si>
  <si>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</si>
  <si>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</si>
  <si>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</si>
  <si>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</si>
  <si>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</si>
  <si>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</si>
  <si>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</si>
  <si>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</si>
  <si>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</si>
  <si>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</si>
  <si>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</si>
  <si>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</si>
  <si>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</si>
  <si>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</si>
  <si>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</si>
  <si>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</si>
  <si>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</si>
  <si>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</si>
  <si>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</si>
  <si>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</si>
  <si>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</si>
  <si>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</si>
  <si>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</si>
  <si>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</si>
  <si>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</si>
  <si>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</si>
  <si>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</si>
  <si>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</si>
  <si>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</si>
  <si>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</si>
  <si>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</si>
  <si>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</si>
  <si>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</si>
  <si>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</si>
  <si>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</si>
  <si>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</si>
  <si>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</si>
  <si>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</si>
  <si>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</si>
  <si>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</si>
  <si>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</si>
  <si>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</si>
  <si>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</si>
  <si>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</si>
  <si>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</si>
  <si>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</si>
  <si>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</si>
  <si>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</si>
  <si>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</si>
  <si>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</si>
  <si>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</si>
  <si>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</si>
  <si>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</si>
  <si>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</si>
  <si>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</si>
  <si>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</si>
  <si>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</si>
  <si>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</si>
  <si>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</si>
  <si>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</si>
  <si>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</si>
  <si>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</si>
  <si>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</si>
  <si>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</si>
  <si>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</si>
  <si>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</si>
  <si>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</si>
  <si>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</si>
  <si>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</si>
  <si>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</si>
  <si>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</si>
  <si>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</si>
  <si>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</si>
  <si>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</si>
  <si>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</si>
  <si>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</si>
  <si>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</si>
  <si>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</si>
  <si>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</si>
  <si>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</si>
  <si>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</si>
  <si>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</si>
  <si>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</si>
  <si>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</si>
  <si>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</si>
  <si>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</si>
  <si>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</si>
  <si>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</si>
  <si>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</si>
  <si>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</si>
  <si>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</si>
  <si>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</si>
  <si>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</si>
  <si>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</si>
  <si>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</si>
  <si>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</si>
  <si>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</si>
  <si>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</si>
  <si>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</si>
  <si>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</si>
  <si>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</si>
  <si>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</si>
  <si>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</si>
  <si>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</si>
  <si>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</si>
  <si>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</si>
  <si>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</si>
  <si>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</si>
  <si>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</si>
  <si>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</si>
  <si>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</si>
  <si>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</si>
  <si>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</si>
  <si>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</si>
  <si>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</si>
  <si>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</si>
  <si>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</si>
  <si>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</si>
  <si>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</si>
  <si>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</si>
  <si>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</si>
  <si>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</si>
  <si>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</si>
  <si>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</si>
  <si>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</si>
  <si>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</si>
  <si>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</si>
  <si>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</si>
  <si>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</si>
  <si>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</si>
  <si>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</si>
  <si>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</si>
  <si>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</si>
  <si>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</si>
  <si>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</si>
  <si>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</si>
  <si>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</si>
  <si>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</si>
  <si>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</si>
  <si>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</si>
  <si>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</si>
  <si>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</si>
  <si>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</si>
  <si>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</si>
  <si>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</si>
  <si>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</si>
  <si>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</si>
  <si>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</si>
  <si>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</si>
  <si>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</si>
  <si>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</si>
  <si>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</si>
  <si>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</si>
  <si>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</si>
  <si>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</si>
  <si>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</si>
  <si>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</si>
  <si>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</si>
  <si>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</si>
  <si>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</si>
  <si>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</si>
  <si>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</si>
  <si>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</si>
  <si>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</si>
  <si>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</si>
  <si>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</si>
  <si>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</si>
  <si>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</si>
  <si>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</si>
  <si>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</si>
  <si>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</si>
  <si>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</si>
  <si>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</si>
  <si>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</si>
  <si>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</si>
  <si>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</si>
  <si>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</si>
  <si>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</si>
  <si>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</si>
  <si>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</si>
  <si>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</si>
  <si>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</si>
  <si>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</si>
  <si>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</si>
  <si>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</si>
  <si>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</si>
  <si>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</si>
  <si>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</si>
  <si>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</si>
  <si>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</si>
  <si>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</si>
  <si>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</si>
  <si>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</si>
  <si>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</si>
  <si>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</si>
  <si>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</si>
  <si>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</si>
  <si>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</si>
  <si>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</si>
  <si>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</si>
  <si>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</si>
  <si>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</si>
  <si>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</si>
  <si>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</si>
  <si>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</si>
  <si>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</si>
  <si>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</si>
  <si>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</si>
  <si>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</si>
  <si>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</si>
  <si>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</si>
  <si>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</si>
  <si>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</si>
  <si>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</si>
  <si>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</si>
  <si>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</si>
  <si>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</si>
  <si>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</si>
  <si>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</si>
  <si>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</si>
  <si>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</si>
  <si>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</si>
  <si>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</si>
  <si>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</si>
  <si>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</si>
  <si>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</si>
  <si>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</si>
  <si>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</si>
  <si>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</si>
  <si>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</si>
  <si>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</si>
  <si>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</si>
  <si>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</si>
  <si>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</si>
  <si>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</si>
  <si>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</si>
  <si>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</si>
  <si>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</si>
  <si>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</si>
  <si>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</si>
  <si>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</si>
  <si>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</si>
  <si>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</si>
  <si>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</si>
  <si>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</si>
  <si>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</si>
  <si>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</si>
  <si>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</si>
  <si>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</si>
  <si>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</si>
  <si>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</si>
  <si>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</si>
  <si>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</si>
  <si>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</si>
  <si>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</si>
  <si>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</si>
  <si>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</si>
  <si>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</si>
  <si>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</si>
  <si>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</si>
  <si>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</si>
  <si>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</si>
  <si>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</si>
  <si>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</si>
  <si>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</si>
  <si>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</si>
  <si>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</si>
  <si>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</si>
  <si>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</si>
  <si>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</si>
  <si>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</si>
  <si>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</si>
  <si>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</si>
  <si>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</si>
  <si>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</si>
  <si>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</si>
  <si>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</si>
  <si>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</si>
  <si>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</si>
  <si>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</si>
  <si>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</si>
  <si>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</si>
  <si>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</si>
  <si>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</si>
  <si>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</si>
  <si>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</si>
  <si>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</si>
  <si>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</si>
  <si>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</si>
  <si>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</si>
  <si>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</si>
  <si>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</si>
  <si>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</si>
  <si>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</si>
  <si>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</si>
  <si>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</si>
  <si>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</si>
  <si>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</si>
  <si>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</si>
  <si>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</si>
  <si>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</si>
  <si>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</si>
  <si>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</si>
  <si>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</si>
  <si>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</si>
  <si>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</si>
  <si>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</si>
  <si>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</si>
  <si>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</si>
  <si>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</si>
  <si>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</si>
  <si>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</si>
  <si>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</si>
  <si>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</si>
  <si>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</si>
  <si>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</si>
  <si>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</si>
  <si>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</si>
  <si>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</si>
  <si>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</si>
  <si>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</si>
  <si>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</si>
  <si>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</si>
  <si>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</si>
  <si>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</si>
  <si>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</si>
  <si>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</si>
  <si>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</si>
  <si>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</si>
  <si>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</si>
  <si>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</si>
  <si>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</si>
  <si>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</si>
  <si>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</si>
  <si>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</si>
  <si>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</si>
  <si>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</si>
  <si>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</si>
  <si>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</si>
  <si>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</si>
  <si>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</si>
  <si>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</si>
  <si>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</si>
  <si>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</si>
  <si>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</si>
  <si>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</si>
  <si>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</si>
  <si>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</si>
  <si>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</si>
  <si>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</si>
  <si>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</si>
  <si>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</si>
  <si>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</si>
  <si>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</si>
  <si>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</si>
  <si>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</si>
  <si>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</si>
  <si>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</si>
  <si>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</si>
  <si>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</si>
  <si>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</si>
  <si>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</si>
  <si>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</si>
  <si>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</si>
  <si>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</si>
  <si>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</si>
  <si>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</si>
  <si>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</si>
  <si>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</si>
  <si>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</si>
  <si>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</si>
  <si>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</si>
  <si>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</si>
  <si>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</si>
  <si>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</si>
  <si>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</si>
  <si>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</si>
  <si>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</si>
  <si>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</si>
  <si>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</si>
  <si>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</si>
  <si>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</si>
  <si>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</si>
  <si>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</si>
  <si>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</si>
  <si>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</si>
  <si>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</si>
  <si>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</si>
  <si>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</si>
  <si>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</si>
  <si>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</si>
  <si>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</si>
  <si>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</si>
  <si>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</si>
  <si>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</si>
  <si>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</si>
  <si>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</si>
  <si>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</si>
  <si>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</si>
  <si>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</si>
  <si>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</si>
  <si>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</si>
  <si>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</si>
  <si>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</si>
  <si>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</si>
  <si>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</si>
  <si>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</si>
  <si>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</si>
  <si>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</si>
  <si>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</si>
  <si>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</si>
  <si>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</si>
  <si>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</si>
  <si>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</si>
  <si>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</si>
  <si>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</si>
  <si>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</si>
  <si>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facture: pour coulage du totoire du voisin</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</si>
  <si>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</si>
  <si>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</si>
  <si>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</si>
  <si>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</si>
  <si>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</si>
  <si>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</si>
  <si>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</si>
  <si>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</si>
  <si>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</si>
  <si>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</si>
  <si>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</si>
  <si>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Operation</t>
  </si>
  <si>
    <t>Par</t>
  </si>
  <si>
    <t>A</t>
  </si>
  <si>
    <t>Somme</t>
  </si>
  <si>
    <t>lakhder et kamal</t>
  </si>
  <si>
    <t>//</t>
  </si>
  <si>
    <t>yacine</t>
  </si>
  <si>
    <t>Lakhder et kamel</t>
  </si>
  <si>
    <t>10000,00 / 43400,00</t>
  </si>
  <si>
    <t>43400,00 / 43400,00</t>
  </si>
  <si>
    <t>Gravier</t>
  </si>
  <si>
    <t>Lampe : pour bureau</t>
  </si>
  <si>
    <t>novembre</t>
  </si>
  <si>
    <t>12 nov - 12 Dec</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</si>
  <si>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</si>
  <si>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</si>
  <si>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</si>
  <si>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</si>
  <si>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</si>
  <si>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</si>
  <si>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</si>
  <si>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</si>
  <si>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</si>
  <si>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</si>
  <si>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</si>
  <si>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</si>
  <si>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</si>
  <si>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</si>
  <si>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</si>
  <si>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</si>
  <si>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</si>
  <si>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</si>
  <si>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</si>
  <si>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</si>
  <si>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</si>
  <si>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</si>
  <si>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</si>
  <si>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</si>
  <si>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</si>
  <si>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</si>
  <si>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</si>
  <si>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</si>
  <si>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</si>
  <si>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</si>
  <si>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</si>
  <si>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lakhder et kamel</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</si>
  <si>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</si>
  <si>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</si>
  <si>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</si>
  <si>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</si>
  <si>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</si>
  <si>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</si>
  <si>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</si>
  <si>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</si>
  <si>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</si>
  <si>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</si>
  <si>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</si>
  <si>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</si>
  <si>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Total :</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</si>
  <si>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</si>
  <si>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</si>
  <si>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</si>
  <si>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</si>
  <si>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</si>
  <si>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</si>
  <si>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</si>
  <si>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</si>
  <si>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</si>
  <si>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</si>
  <si>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</si>
  <si>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</si>
  <si>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</si>
  <si>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</si>
  <si>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</si>
  <si>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</si>
  <si>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</si>
  <si>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</si>
  <si>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</si>
  <si>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</si>
  <si>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</si>
  <si>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</si>
  <si>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</si>
  <si>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</si>
  <si>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</si>
  <si>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</si>
  <si>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</si>
  <si>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</si>
  <si>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</si>
  <si>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</si>
  <si>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</si>
  <si>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</si>
  <si>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</si>
  <si>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</si>
  <si>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</si>
  <si>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</si>
  <si>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</si>
  <si>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</si>
  <si>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</si>
  <si>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</si>
  <si>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</si>
  <si>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</si>
  <si>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</si>
  <si>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</si>
  <si>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</si>
  <si>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</si>
  <si>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</si>
  <si>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</si>
  <si>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</si>
  <si>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</si>
  <si>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</si>
  <si>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</si>
  <si>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</si>
  <si>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</si>
  <si>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</si>
  <si>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</si>
  <si>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</si>
  <si>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</si>
  <si>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</si>
  <si>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</si>
  <si>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</si>
  <si>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</si>
  <si>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</si>
  <si>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</si>
  <si>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</si>
  <si>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</si>
  <si>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</si>
  <si>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</si>
  <si>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</si>
  <si>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</si>
  <si>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</si>
  <si>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</si>
  <si>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</si>
  <si>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</si>
  <si>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</si>
  <si>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</si>
  <si>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</si>
  <si>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</si>
  <si>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</si>
  <si>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</si>
  <si>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</si>
  <si>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</si>
  <si>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</si>
  <si>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</si>
  <si>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</si>
  <si>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</si>
  <si>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</si>
  <si>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</si>
  <si>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</si>
  <si>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</si>
  <si>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</si>
  <si>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</si>
  <si>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</si>
  <si>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</si>
  <si>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</si>
  <si>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</si>
  <si>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</si>
  <si>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</si>
  <si>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</si>
  <si>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</si>
  <si>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</si>
  <si>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</si>
  <si>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</si>
  <si>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</si>
  <si>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</si>
  <si>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</si>
  <si>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</si>
  <si>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</si>
  <si>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</si>
  <si>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</si>
  <si>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</si>
  <si>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</si>
  <si>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</si>
  <si>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</si>
  <si>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</si>
  <si>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</si>
  <si>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</si>
  <si>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</si>
  <si>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</si>
  <si>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</si>
  <si>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</si>
  <si>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</si>
  <si>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</si>
  <si>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</si>
  <si>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</si>
  <si>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</si>
  <si>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</si>
  <si>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</si>
  <si>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</si>
  <si>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</si>
  <si>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</si>
  <si>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</si>
  <si>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</si>
  <si>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</si>
  <si>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</si>
  <si>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</si>
  <si>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</si>
  <si>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</si>
  <si>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</si>
  <si>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</si>
  <si>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</si>
  <si>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</si>
  <si>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</si>
  <si>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</si>
  <si>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</si>
  <si>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</si>
  <si>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</si>
  <si>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</si>
  <si>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</si>
  <si>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</si>
  <si>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</si>
  <si>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</si>
  <si>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</si>
  <si>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</si>
  <si>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</si>
  <si>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</si>
  <si>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</si>
  <si>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</si>
  <si>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</si>
  <si>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</si>
  <si>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</si>
  <si>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</si>
  <si>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</si>
  <si>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</si>
  <si>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</si>
  <si>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</si>
  <si>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</si>
  <si>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</si>
  <si>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</si>
  <si>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</si>
  <si>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</si>
  <si>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</si>
  <si>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</si>
  <si>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</si>
  <si>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</si>
  <si>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</si>
  <si>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</si>
  <si>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</si>
  <si>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</si>
  <si>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</si>
  <si>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</si>
  <si>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</si>
  <si>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</si>
  <si>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</si>
  <si>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</si>
  <si>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</si>
  <si>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</si>
  <si>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</si>
  <si>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</si>
  <si>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</si>
  <si>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</si>
  <si>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</si>
  <si>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</si>
  <si>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</si>
  <si>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</si>
  <si>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</si>
  <si>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</si>
  <si>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1/2 journée (monté le brique)</t>
  </si>
  <si>
    <t>Colonne3</t>
  </si>
  <si>
    <t>Colonne4</t>
  </si>
  <si>
    <t>Colonne5</t>
  </si>
  <si>
    <t>Colonne6</t>
  </si>
  <si>
    <t>Colonne7</t>
  </si>
  <si>
    <t>Colonne8</t>
  </si>
  <si>
    <t>Colonne9</t>
  </si>
  <si>
    <t>Fixateur + rouleau</t>
  </si>
  <si>
    <t>paulie + corde</t>
  </si>
  <si>
    <t>pour monter le brique</t>
  </si>
  <si>
    <t>Lampe pour la cage d'escalier (dernier)</t>
  </si>
  <si>
    <t>dechargement rond a beton</t>
  </si>
  <si>
    <t>20m cable 2*1,5</t>
  </si>
  <si>
    <t>disque diamond petit</t>
  </si>
  <si>
    <t>2silicon(noir/transparent), reduction, bouchon</t>
  </si>
  <si>
    <t>4500 +450 pour appliquer sur le beton pour adherence</t>
  </si>
  <si>
    <t>4 gants</t>
  </si>
  <si>
    <t>Les 4 lampe verticale tombante de cage r+2</t>
  </si>
  <si>
    <t>Pour ouvrier</t>
  </si>
  <si>
    <t>13m 2*1,5 cable</t>
  </si>
  <si>
    <t>bilel</t>
  </si>
  <si>
    <t>100000 donné par mr djamel</t>
  </si>
  <si>
    <t>achat lampe transfo,disjoncteur, boite etanche etc</t>
  </si>
  <si>
    <t>dés mon retour d'achat des article precedent</t>
  </si>
  <si>
    <t>vendredi matin par djamel</t>
  </si>
  <si>
    <t>jeudi</t>
  </si>
  <si>
    <t>h</t>
  </si>
  <si>
    <t>cash</t>
  </si>
  <si>
    <t>caisse djamel</t>
  </si>
  <si>
    <t>sohib</t>
  </si>
  <si>
    <t>28/05/2023</t>
  </si>
  <si>
    <t>pour branchement led profilée</t>
  </si>
  <si>
    <t>paire de bottes + 2 paires de gants</t>
  </si>
  <si>
    <t>950+400</t>
  </si>
  <si>
    <t>punaise</t>
  </si>
  <si>
    <t>2*50</t>
  </si>
  <si>
    <t xml:space="preserve">meche beton 8 </t>
  </si>
  <si>
    <t>pinaise</t>
  </si>
  <si>
    <t>(2000 achat bonde + 10000 avance)</t>
  </si>
  <si>
    <t>Pvc+Coude90*3 +Bouchon</t>
  </si>
  <si>
    <t>Avec islam ( hassan èté chez djamel</t>
  </si>
  <si>
    <t>Travaille une journée (monté le brique)</t>
  </si>
  <si>
    <t>Dejeuné pour les chauffeur de giraf</t>
  </si>
  <si>
    <t>eau+guoblet</t>
  </si>
  <si>
    <t>Deviation de pvc de la terrasse vers la picsine</t>
  </si>
  <si>
    <t>Pour installer les pannaux dans le bureau</t>
  </si>
  <si>
    <t>(et pour payement mahmoud 50000)</t>
  </si>
  <si>
    <t>normalement donné le jour de l'insttalation au SDB Sous sol</t>
  </si>
  <si>
    <t>jeudi pour partir au bled</t>
  </si>
  <si>
    <t>Kamel</t>
  </si>
  <si>
    <t>Payements de Kamel</t>
  </si>
  <si>
    <t>Accomptes de travaux Brique</t>
  </si>
  <si>
    <t>payement salarié</t>
  </si>
  <si>
    <t>mois de Mai 50400/50400</t>
  </si>
  <si>
    <t>27jour +1vendredi 1800*28=50400</t>
  </si>
  <si>
    <t>27jour+ 1vendredi  1800*28=50400</t>
  </si>
  <si>
    <t>pompe a beton</t>
  </si>
  <si>
    <t>payemeent de la pompe a beton</t>
  </si>
  <si>
    <t>29m3 *1000da + 1000 da pour le retard</t>
  </si>
  <si>
    <t>kamel</t>
  </si>
  <si>
    <t>cloture de la piscine en panneau vegetal,</t>
  </si>
  <si>
    <t>avance pour achat materiaux djamel</t>
  </si>
  <si>
    <t>12 mai - 12 juin</t>
  </si>
  <si>
    <t>rendre la somme d'argent donné a Kamal</t>
  </si>
  <si>
    <t>raccord pour pompe en cuivre</t>
  </si>
  <si>
    <t>coulage de 9,5 m3 beton</t>
  </si>
  <si>
    <t xml:space="preserve"> prix forfait a partir de 16</t>
  </si>
  <si>
    <t>4 pairs de gants</t>
  </si>
  <si>
    <t>robinet d'arret d'eau pour chantier</t>
  </si>
  <si>
    <t>Rouleau pour fixateur</t>
  </si>
  <si>
    <t xml:space="preserve">Fixateur </t>
  </si>
  <si>
    <t>mois de juin 43200</t>
  </si>
  <si>
    <t>23j +1 vendredi (kamel ) = 24*1800 =43200</t>
  </si>
  <si>
    <t>22j +2 vendredi (kamel + electricien) = 24*1800=43200</t>
  </si>
  <si>
    <t>café, eau,sucre,gingbre</t>
  </si>
  <si>
    <t>sac de platre</t>
  </si>
  <si>
    <t xml:space="preserve">pour tracage villa 900 +600 </t>
  </si>
  <si>
    <t>different achat</t>
  </si>
  <si>
    <t>Pompe a beton</t>
  </si>
  <si>
    <t>citern eau</t>
  </si>
  <si>
    <t>20,22 Tonnes</t>
  </si>
  <si>
    <t>7500da/T</t>
  </si>
  <si>
    <t>hakim</t>
  </si>
  <si>
    <t>fil pour tracage</t>
  </si>
  <si>
    <t>sikaLatex pour reprise de betonnage</t>
  </si>
  <si>
    <t xml:space="preserve">suite au retard effectuer par les malaxeur </t>
  </si>
  <si>
    <t>pour le coulage de 27 m3 de beton</t>
  </si>
  <si>
    <t>pour payement des different intervenant</t>
  </si>
  <si>
    <t>Mohamed Engins</t>
  </si>
  <si>
    <t>travaux de terrasement</t>
  </si>
  <si>
    <t>Mohamed Feraillage</t>
  </si>
  <si>
    <t>Materiaux de construction</t>
  </si>
  <si>
    <t>Abu hattem (wassim)</t>
  </si>
  <si>
    <t>Payement des travaux</t>
  </si>
  <si>
    <t>Kamel Brique</t>
  </si>
  <si>
    <t>Payemrnt des travaux</t>
  </si>
  <si>
    <t>Salah (Quincaillerie)</t>
  </si>
  <si>
    <t>Yacine MO</t>
  </si>
  <si>
    <t>3jr de travail</t>
  </si>
  <si>
    <t>(les jour ou isslam été en arrét)</t>
  </si>
  <si>
    <t>12 juin - 12 juillet</t>
  </si>
  <si>
    <t>Goblet</t>
  </si>
  <si>
    <t>Manitou</t>
  </si>
  <si>
    <t>57 voyage</t>
  </si>
  <si>
    <t>21 brique(semi) +7camion delta(*2/cam)+21 sable 1ciment</t>
  </si>
  <si>
    <t>Hocine cherki</t>
  </si>
  <si>
    <t>prestation de service</t>
  </si>
  <si>
    <t>Djamel Ales</t>
  </si>
  <si>
    <t xml:space="preserve">Achat </t>
  </si>
  <si>
    <t>Djamel/Mohamed</t>
  </si>
  <si>
    <t>Cheque de 1500000 retiré depuis CPA Riad elfath</t>
  </si>
  <si>
    <t>mohamed</t>
  </si>
  <si>
    <t>carrier</t>
  </si>
  <si>
    <t>ciment</t>
  </si>
  <si>
    <t>Avance pour agregats hammam malouane</t>
  </si>
  <si>
    <t xml:space="preserve">acompte </t>
  </si>
  <si>
    <t>le jour ou il a annulé son depart vers l'etrangé. NB:un paquet ne contenais que 83000/100000</t>
  </si>
  <si>
    <t>Note Perso</t>
  </si>
  <si>
    <t>l'ami d'islam Mo</t>
  </si>
  <si>
    <t>pour deux jour de travaille</t>
  </si>
  <si>
    <t>2 jour pour aidé les mainoeuvres avec le monte charge</t>
  </si>
  <si>
    <t>pose de la pierre sur dalle villa 15</t>
  </si>
  <si>
    <t xml:space="preserve">Coulage 7m3 de beton </t>
  </si>
  <si>
    <t>Forfait</t>
  </si>
  <si>
    <t>Nabil Central CMH</t>
  </si>
  <si>
    <t>Pour adjuvants</t>
  </si>
  <si>
    <t>Bilel fournisseur Ciment</t>
  </si>
  <si>
    <t>20,22 tonnes + 27,38 tonnes</t>
  </si>
  <si>
    <t>fixateur pour brique</t>
  </si>
  <si>
    <t>acompte</t>
  </si>
  <si>
    <t>gants *12</t>
  </si>
  <si>
    <t>eau (petit et grand)</t>
  </si>
  <si>
    <t>(achat des Regles)</t>
  </si>
  <si>
    <t>26,18 Tonnes de ciment</t>
  </si>
  <si>
    <t>acompte travaux brique</t>
  </si>
  <si>
    <t>4Voyage d'eau</t>
  </si>
  <si>
    <t>29j (27+2vendredis)</t>
  </si>
  <si>
    <t>27j (25+2 vendredis)</t>
  </si>
  <si>
    <t xml:space="preserve"> pour adjuvant 50000/93240</t>
  </si>
  <si>
    <t>coulage : 20-27-29/07/2023 et 05/08/2023 (222 m3 =&gt; 621,5 L =&gt; 93240</t>
  </si>
  <si>
    <t>coulage de 24m3</t>
  </si>
  <si>
    <t>45000/45000</t>
  </si>
  <si>
    <t>mois de juillet</t>
  </si>
  <si>
    <t>Deux voyages (25/07 et 05/08) 27,xx + 27,xx</t>
  </si>
  <si>
    <t>acomptes</t>
  </si>
  <si>
    <t>kamel brique</t>
  </si>
  <si>
    <t>12/07/2023 au 12/08/2023</t>
  </si>
  <si>
    <t>Avec Chacal</t>
  </si>
  <si>
    <t>1 voyage</t>
  </si>
  <si>
    <t>rouleau de poliane</t>
  </si>
  <si>
    <t>3 boite Sika de Scellement</t>
  </si>
  <si>
    <t>2500*3 gaine orange pour acroter( goute)</t>
  </si>
  <si>
    <t>Agregats</t>
  </si>
  <si>
    <t>Payement agregats</t>
  </si>
  <si>
    <t>prise mal femelle *3</t>
  </si>
  <si>
    <t>Pour payement camion de vidange</t>
  </si>
  <si>
    <t>3 pattes de scellement rond a beton</t>
  </si>
  <si>
    <t>3500*3</t>
  </si>
  <si>
    <t>pattes de scellement rond a beton</t>
  </si>
  <si>
    <t>2 pattes de scellement rond a beton</t>
  </si>
  <si>
    <t>2500 u</t>
  </si>
  <si>
    <t>Essai sclero + geotechnique</t>
  </si>
  <si>
    <t>Citern eau</t>
  </si>
  <si>
    <t>Mohamed feraillage</t>
  </si>
  <si>
    <t xml:space="preserve">Retrait de cheque au cpa </t>
  </si>
  <si>
    <t>Rouji</t>
  </si>
  <si>
    <t>8 sika</t>
  </si>
  <si>
    <t>2000*8</t>
  </si>
  <si>
    <t>demander par mr djamel par tel</t>
  </si>
  <si>
    <t>Fixateur</t>
  </si>
  <si>
    <t>15 m3 Beton</t>
  </si>
  <si>
    <t>Payement Pompe a beton forait</t>
  </si>
  <si>
    <t>2000 le jeudi et 2000 acompte avant</t>
  </si>
  <si>
    <t>achat sika type A/B 10Kg</t>
  </si>
  <si>
    <t>50m cable + 4 prise m/f</t>
  </si>
  <si>
    <t>Hassan Acompte mois aout</t>
  </si>
  <si>
    <t>Sika A/B 10kg</t>
  </si>
  <si>
    <t>Flitox</t>
  </si>
  <si>
    <t>Produit moustique</t>
  </si>
  <si>
    <t>meche beton 6</t>
  </si>
  <si>
    <t>5 sika de scellement</t>
  </si>
  <si>
    <t>2500*5</t>
  </si>
  <si>
    <t>Fateh</t>
  </si>
  <si>
    <t>acompte travaux monocouche</t>
  </si>
  <si>
    <t>islam acompte</t>
  </si>
  <si>
    <t xml:space="preserve">1 bidon fixateeur </t>
  </si>
  <si>
    <t>mohamed chacal</t>
  </si>
  <si>
    <t>cheque de 100000 retirer au BNP paribas staouali</t>
  </si>
  <si>
    <t>2 semi brique + 2 camion sable</t>
  </si>
  <si>
    <t>ralonge + chaux(villa djamel) + cable</t>
  </si>
  <si>
    <t>eau + sucre</t>
  </si>
  <si>
    <t>meche 6</t>
  </si>
  <si>
    <t xml:space="preserve">payement </t>
  </si>
  <si>
    <t>44100 - 4000 -2000 =38100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</si>
</sst>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4" x14ac:knownFonts="1">
    <font>
      <sz val="10"/>
      <name val="Arial"/>
    </font>
    <font>
      <sz val="10"/>
      <name val="Arial"/>
      <family val="2"/>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amily val="2"/>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amily val="2"/>
    </font>
    <font>
      <b/>
      <sz val="10"/>
      <color theme="0"/>
      <name val="Arial"/>
      <family val="2"/>
    </font>
    <font>
      <b/>
      <sz val="11"/>
      <name val="Arial"/>
      <family val="2"/>
    </font>
    <font>
      <b/>
      <sz val="10"/>
      <color theme="1"/>
      <name val="Arial"/>
      <family val="2"/>
    </font>
    <font>
      <b/>
      <sz val="10"/>
      <color rgb="FFFE0000"/>
      <name val="Arial"/>
      <family val="2"/>
    </font>
    <font>
      <sz val="8"/>
      <name val="Arial"/>
      <family val="2"/>
    </font>
    <font>
      <b/>
      <u/>
      <sz val="10"/>
      <color indexed="12"/>
      <name val="Arial"/>
      <family val="2"/>
    </font>
  </fonts>
  <fills count="2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8"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
      <left/>
      <right/>
      <top style="medium">
        <color rgb="FF000000"/>
      </top>
      <bottom/>
      <diagonal/>
    </border>
    <border>
      <left style="medium">
        <color auto="1"/>
      </left>
      <right style="medium">
        <color auto="1"/>
      </right>
      <top/>
      <bottom style="medium">
        <color rgb="FF00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629">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14" fontId="2" fillId="0" borderId="7"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14" fontId="2" fillId="0" borderId="8"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20" borderId="8" xfId="0" applyNumberFormat="1" applyFont="1" applyFill="1" applyBorder="1" applyAlignment="1">
      <alignment horizontal="center" vertical="top" wrapText="1"/>
    </xf>
    <xf numFmtId="0" fontId="2" fillId="20" borderId="8" xfId="0" applyNumberFormat="1" applyFont="1" applyFill="1" applyBorder="1" applyAlignment="1">
      <alignment horizontal="center" vertical="top" wrapText="1"/>
    </xf>
    <xf numFmtId="14" fontId="2" fillId="18" borderId="8" xfId="0" applyNumberFormat="1" applyFont="1" applyFill="1" applyBorder="1" applyAlignment="1">
      <alignment horizontal="center" vertical="top" wrapText="1"/>
    </xf>
    <xf numFmtId="0" fontId="2" fillId="18"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14" fontId="2" fillId="18" borderId="6" xfId="0" applyNumberFormat="1" applyFont="1" applyFill="1" applyBorder="1" applyAlignment="1">
      <alignment horizontal="center" vertical="top" wrapText="1"/>
    </xf>
    <xf numFmtId="0" fontId="2" fillId="18" borderId="6" xfId="0" applyNumberFormat="1" applyFont="1" applyFill="1" applyBorder="1" applyAlignment="1">
      <alignment horizontal="center" vertical="top" wrapText="1"/>
    </xf>
    <xf numFmtId="0" fontId="2" fillId="17" borderId="8" xfId="0" applyNumberFormat="1"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14"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shrinkToFit="1"/>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0" fontId="2" fillId="0" borderId="8" xfId="0" applyFont="1" applyBorder="1" applyAlignment="1">
      <alignment vertical="center"/>
    </xf>
    <xf numFmtId="173" fontId="2" fillId="0" borderId="8" xfId="3" applyNumberFormat="1" applyFont="1" applyBorder="1" applyAlignment="1">
      <alignment vertical="center"/>
    </xf>
    <xf numFmtId="0" fontId="2" fillId="0" borderId="13" xfId="0" applyFont="1" applyBorder="1" applyAlignment="1">
      <alignment vertic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14" fontId="2" fillId="21" borderId="15" xfId="0" applyNumberFormat="1" applyFont="1" applyFill="1" applyBorder="1" applyAlignment="1">
      <alignment horizontal="center"/>
    </xf>
    <xf numFmtId="0" fontId="2" fillId="21" borderId="8" xfId="0" applyFont="1" applyFill="1" applyBorder="1" applyAlignment="1">
      <alignment horizontal="center"/>
    </xf>
    <xf numFmtId="173" fontId="2" fillId="21" borderId="8" xfId="3" applyNumberFormat="1" applyFont="1" applyFill="1" applyBorder="1" applyAlignment="1">
      <alignment horizontal="center"/>
    </xf>
    <xf numFmtId="0" fontId="2" fillId="21" borderId="13" xfId="0" applyFont="1" applyFill="1" applyBorder="1" applyAlignment="1">
      <alignment horizontal="center"/>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9" xfId="0" applyFont="1" applyBorder="1" applyAlignment="1">
      <alignment horizontal="center" vertical="center"/>
    </xf>
    <xf numFmtId="173" fontId="2" fillId="0" borderId="29" xfId="3" applyNumberFormat="1" applyFont="1" applyBorder="1" applyAlignment="1">
      <alignment horizontal="center" vertical="center"/>
    </xf>
    <xf numFmtId="173" fontId="21" fillId="0" borderId="29" xfId="3" applyNumberFormat="1" applyFont="1" applyBorder="1" applyAlignment="1">
      <alignment horizontal="center" vertical="center"/>
    </xf>
    <xf numFmtId="0" fontId="7" fillId="0" borderId="30" xfId="0" applyNumberFormat="1" applyFont="1" applyBorder="1" applyAlignment="1">
      <alignment horizontal="center" vertical="center" wrapText="1"/>
    </xf>
    <xf numFmtId="165" fontId="7" fillId="0" borderId="30" xfId="2" applyFont="1" applyBorder="1" applyAlignment="1">
      <alignment horizontal="center" vertical="center" wrapText="1"/>
    </xf>
    <xf numFmtId="0" fontId="7" fillId="0" borderId="31" xfId="0" applyNumberFormat="1" applyFont="1" applyBorder="1" applyAlignment="1">
      <alignment horizontal="center" vertical="center" wrapText="1"/>
    </xf>
    <xf numFmtId="165" fontId="7" fillId="0" borderId="31" xfId="2" applyFont="1" applyBorder="1" applyAlignment="1">
      <alignment horizontal="center" vertical="center" wrapText="1"/>
    </xf>
    <xf numFmtId="0" fontId="0" fillId="0" borderId="30"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30" xfId="2" applyFont="1" applyBorder="1" applyAlignment="1">
      <alignment horizontal="center" vertical="center" wrapText="1"/>
    </xf>
    <xf numFmtId="0" fontId="7" fillId="0" borderId="32" xfId="0" applyNumberFormat="1" applyFont="1" applyBorder="1" applyAlignment="1">
      <alignment horizontal="center" vertical="center" wrapText="1"/>
    </xf>
    <xf numFmtId="165" fontId="7" fillId="0" borderId="32" xfId="2" applyFont="1" applyBorder="1" applyAlignment="1">
      <alignment horizontal="center" vertical="center" wrapText="1"/>
    </xf>
    <xf numFmtId="0" fontId="7" fillId="0" borderId="33" xfId="0" applyNumberFormat="1" applyFont="1" applyBorder="1" applyAlignment="1">
      <alignment horizontal="center" vertical="center" wrapText="1"/>
    </xf>
    <xf numFmtId="165" fontId="7" fillId="0" borderId="33" xfId="2" applyFont="1" applyBorder="1" applyAlignment="1">
      <alignment horizontal="center" vertical="center" wrapText="1"/>
    </xf>
    <xf numFmtId="14" fontId="2" fillId="0" borderId="37" xfId="0" applyNumberFormat="1" applyFont="1" applyBorder="1" applyAlignment="1">
      <alignment horizontal="center"/>
    </xf>
    <xf numFmtId="0" fontId="2" fillId="0" borderId="38" xfId="0" applyNumberFormat="1" applyFont="1" applyBorder="1" applyAlignment="1">
      <alignment horizontal="center"/>
    </xf>
    <xf numFmtId="165" fontId="2" fillId="0" borderId="38" xfId="2" applyFont="1" applyBorder="1" applyAlignment="1">
      <alignment horizontal="center"/>
    </xf>
    <xf numFmtId="165" fontId="2" fillId="0" borderId="39" xfId="2" applyFont="1" applyBorder="1" applyAlignment="1">
      <alignment horizontal="center" vertical="center"/>
    </xf>
    <xf numFmtId="0" fontId="7" fillId="0" borderId="40" xfId="0" applyFont="1" applyBorder="1" applyAlignment="1">
      <alignment horizontal="left" wrapText="1"/>
    </xf>
    <xf numFmtId="0" fontId="2" fillId="0" borderId="41" xfId="0" applyFont="1" applyBorder="1" applyAlignment="1">
      <alignment horizontal="center" vertical="center"/>
    </xf>
    <xf numFmtId="0" fontId="7" fillId="0" borderId="38" xfId="0" applyFont="1" applyBorder="1" applyAlignment="1">
      <alignment horizontal="left" wrapText="1"/>
    </xf>
    <xf numFmtId="0" fontId="7" fillId="0" borderId="38" xfId="0" applyNumberFormat="1" applyFont="1" applyBorder="1" applyAlignment="1">
      <alignment horizontal="center" vertical="center" wrapText="1"/>
    </xf>
    <xf numFmtId="165" fontId="7" fillId="0" borderId="38" xfId="2" applyFont="1" applyBorder="1" applyAlignment="1">
      <alignment horizontal="center" vertical="center" wrapText="1"/>
    </xf>
    <xf numFmtId="165" fontId="2" fillId="0" borderId="39" xfId="2" applyFont="1" applyBorder="1" applyAlignment="1">
      <alignment horizontal="center" vertical="center" wrapText="1"/>
    </xf>
    <xf numFmtId="0" fontId="7" fillId="0" borderId="42" xfId="0" applyFont="1" applyBorder="1" applyAlignment="1">
      <alignment horizontal="left" wrapText="1"/>
    </xf>
    <xf numFmtId="0" fontId="7" fillId="0" borderId="43" xfId="0" applyNumberFormat="1" applyFont="1" applyBorder="1" applyAlignment="1">
      <alignment horizontal="center" vertical="center" wrapText="1"/>
    </xf>
    <xf numFmtId="165" fontId="7" fillId="0" borderId="43" xfId="2" applyFont="1" applyBorder="1" applyAlignment="1">
      <alignment horizontal="center" vertical="center" wrapText="1"/>
    </xf>
    <xf numFmtId="165" fontId="2" fillId="0" borderId="44" xfId="2" applyFont="1" applyBorder="1" applyAlignment="1">
      <alignment horizontal="center" vertical="center" wrapText="1"/>
    </xf>
    <xf numFmtId="0" fontId="7" fillId="0" borderId="45" xfId="0" applyFont="1" applyBorder="1" applyAlignment="1">
      <alignment horizontal="left" wrapText="1"/>
    </xf>
    <xf numFmtId="165" fontId="2" fillId="0" borderId="46" xfId="2" applyFont="1" applyBorder="1" applyAlignment="1">
      <alignment horizontal="center" vertical="center" wrapText="1"/>
    </xf>
    <xf numFmtId="0" fontId="7" fillId="0" borderId="47" xfId="0" applyFont="1" applyBorder="1" applyAlignment="1">
      <alignment horizontal="left" wrapText="1"/>
    </xf>
    <xf numFmtId="165" fontId="2" fillId="0" borderId="48" xfId="2" applyFont="1" applyBorder="1" applyAlignment="1">
      <alignment horizontal="center" vertical="center" wrapText="1"/>
    </xf>
    <xf numFmtId="165" fontId="2" fillId="0" borderId="49" xfId="2" applyFont="1" applyBorder="1" applyAlignment="1">
      <alignment horizontal="center" vertical="center" wrapText="1"/>
    </xf>
    <xf numFmtId="0" fontId="0" fillId="0" borderId="42" xfId="0" applyBorder="1" applyAlignment="1">
      <alignment horizontal="left" wrapText="1"/>
    </xf>
    <xf numFmtId="0" fontId="0" fillId="0" borderId="43" xfId="0" applyNumberFormat="1" applyBorder="1" applyAlignment="1">
      <alignment horizontal="center" vertical="center" wrapText="1"/>
    </xf>
    <xf numFmtId="165" fontId="0" fillId="0" borderId="43" xfId="2" applyFont="1" applyBorder="1" applyAlignment="1">
      <alignment horizontal="center" vertical="center" wrapText="1"/>
    </xf>
    <xf numFmtId="0" fontId="7" fillId="0" borderId="50" xfId="0" applyFont="1" applyBorder="1" applyAlignment="1">
      <alignment horizontal="left" wrapText="1"/>
    </xf>
    <xf numFmtId="165" fontId="2" fillId="0" borderId="51" xfId="2" applyFont="1" applyBorder="1" applyAlignment="1">
      <alignment horizontal="center" vertical="center" wrapText="1"/>
    </xf>
    <xf numFmtId="0" fontId="7" fillId="0" borderId="52" xfId="0" applyFont="1" applyBorder="1" applyAlignment="1">
      <alignment horizontal="left" wrapText="1"/>
    </xf>
    <xf numFmtId="165" fontId="2" fillId="0" borderId="53" xfId="2" applyFont="1" applyBorder="1" applyAlignment="1">
      <alignment horizontal="center" vertical="center" wrapText="1"/>
    </xf>
    <xf numFmtId="14" fontId="7" fillId="0" borderId="42" xfId="0" applyNumberFormat="1" applyFont="1" applyBorder="1" applyAlignment="1">
      <alignment horizontal="left" vertical="center" wrapText="1"/>
    </xf>
    <xf numFmtId="14" fontId="7" fillId="0" borderId="47" xfId="0" applyNumberFormat="1" applyFont="1" applyBorder="1" applyAlignment="1">
      <alignment horizontal="left" vertical="center" wrapText="1"/>
    </xf>
    <xf numFmtId="14" fontId="7" fillId="0" borderId="42" xfId="0" applyNumberFormat="1" applyFont="1" applyBorder="1" applyAlignment="1">
      <alignment horizontal="left" wrapText="1"/>
    </xf>
    <xf numFmtId="14" fontId="7" fillId="0" borderId="40"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5" xfId="0" applyNumberFormat="1" applyFont="1" applyFill="1" applyBorder="1" applyAlignment="1">
      <alignment horizontal="center" vertical="center" wrapText="1"/>
    </xf>
    <xf numFmtId="4" fontId="2" fillId="0" borderId="29"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4" xfId="2" applyNumberFormat="1" applyFont="1" applyBorder="1" applyAlignment="1">
      <alignment horizontal="center" vertical="center"/>
    </xf>
    <xf numFmtId="14" fontId="2" fillId="0" borderId="54" xfId="0" applyNumberFormat="1" applyFont="1" applyFill="1" applyBorder="1" applyAlignment="1">
      <alignment horizontal="center" vertical="center" wrapText="1"/>
    </xf>
    <xf numFmtId="4" fontId="2" fillId="0" borderId="55" xfId="0" applyNumberFormat="1" applyFont="1" applyFill="1" applyBorder="1" applyAlignment="1">
      <alignment horizontal="center" vertical="center" wrapText="1"/>
    </xf>
    <xf numFmtId="4" fontId="2" fillId="2" borderId="56"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5" xfId="2" applyNumberFormat="1" applyFont="1" applyBorder="1" applyAlignment="1">
      <alignment horizontal="center" vertical="center"/>
    </xf>
    <xf numFmtId="4" fontId="2" fillId="0" borderId="57"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4" xfId="0" applyFont="1" applyFill="1" applyBorder="1" applyAlignment="1">
      <alignment horizontal="center" vertical="center" wrapText="1"/>
    </xf>
    <xf numFmtId="0" fontId="2" fillId="25" borderId="55" xfId="0" applyFont="1" applyFill="1" applyBorder="1" applyAlignment="1">
      <alignment horizontal="center" vertical="center" wrapText="1"/>
    </xf>
    <xf numFmtId="4" fontId="2" fillId="25" borderId="55"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6"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5"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4" xfId="0" applyFont="1" applyFill="1" applyBorder="1" applyAlignment="1">
      <alignment horizontal="center" vertical="center" wrapText="1"/>
    </xf>
    <xf numFmtId="0" fontId="2" fillId="18" borderId="55" xfId="0" applyFont="1" applyFill="1" applyBorder="1" applyAlignment="1">
      <alignment horizontal="center" vertical="center" wrapText="1"/>
    </xf>
    <xf numFmtId="4" fontId="2" fillId="18" borderId="55"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6"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5" xfId="0" applyNumberFormat="1" applyFont="1" applyFill="1" applyBorder="1" applyAlignment="1">
      <alignment horizontal="center" vertical="center" wrapText="1"/>
    </xf>
    <xf numFmtId="14" fontId="2" fillId="0" borderId="14" xfId="0" applyNumberFormat="1" applyFont="1" applyBorder="1" applyAlignment="1">
      <alignment horizontal="center"/>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5"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173" fontId="2" fillId="0" borderId="11" xfId="3" applyNumberFormat="1" applyFont="1" applyBorder="1" applyAlignment="1">
      <alignment horizontal="center"/>
    </xf>
    <xf numFmtId="14" fontId="2" fillId="0" borderId="14" xfId="0" applyNumberFormat="1" applyFont="1" applyBorder="1" applyAlignment="1">
      <alignment horizontal="center"/>
    </xf>
    <xf numFmtId="174" fontId="2" fillId="0" borderId="0" xfId="0" applyNumberFormat="1" applyFont="1" applyAlignment="1">
      <alignment horizontal="right" vertical="center"/>
    </xf>
    <xf numFmtId="174" fontId="2" fillId="8" borderId="0" xfId="0" applyNumberFormat="1" applyFont="1" applyFill="1" applyAlignment="1">
      <alignment horizontal="right" vertical="center"/>
    </xf>
    <xf numFmtId="174" fontId="2" fillId="18" borderId="0" xfId="0" applyNumberFormat="1" applyFont="1" applyFill="1" applyAlignment="1">
      <alignment horizontal="right" vertical="center"/>
    </xf>
    <xf numFmtId="174" fontId="2" fillId="20" borderId="0" xfId="0" applyNumberFormat="1" applyFont="1" applyFill="1" applyAlignment="1">
      <alignment horizontal="right" vertical="center"/>
    </xf>
    <xf numFmtId="174" fontId="2" fillId="0" borderId="0" xfId="0" applyNumberFormat="1" applyFont="1" applyAlignment="1">
      <alignment horizontal="center"/>
    </xf>
    <xf numFmtId="174" fontId="23" fillId="0" borderId="0" xfId="1" applyNumberFormat="1" applyFont="1" applyAlignment="1" applyProtection="1">
      <alignment horizontal="right" vertical="center"/>
    </xf>
    <xf numFmtId="4" fontId="2" fillId="4" borderId="59" xfId="0" applyNumberFormat="1" applyFont="1" applyFill="1" applyBorder="1" applyAlignment="1">
      <alignment horizontal="center" vertical="top" wrapText="1"/>
    </xf>
    <xf numFmtId="174" fontId="2" fillId="0" borderId="58" xfId="0" applyNumberFormat="1" applyFont="1" applyBorder="1"/>
    <xf numFmtId="0" fontId="2" fillId="4" borderId="12" xfId="0" applyNumberFormat="1" applyFont="1" applyFill="1" applyBorder="1" applyAlignment="1">
      <alignment horizontal="center" vertical="top" wrapText="1"/>
    </xf>
    <xf numFmtId="0" fontId="2" fillId="0" borderId="12" xfId="0" applyNumberFormat="1" applyFont="1" applyBorder="1" applyAlignment="1">
      <alignment horizontal="center"/>
    </xf>
    <xf numFmtId="0" fontId="18" fillId="21" borderId="23" xfId="0" applyNumberFormat="1" applyFont="1" applyFill="1" applyBorder="1" applyAlignment="1">
      <alignment horizontal="center" vertical="top" wrapText="1"/>
    </xf>
    <xf numFmtId="0" fontId="2" fillId="18" borderId="13" xfId="0" applyFont="1" applyFill="1" applyBorder="1" applyAlignment="1">
      <alignment horizontal="center" vertical="center" wrapText="1"/>
    </xf>
    <xf numFmtId="174" fontId="2" fillId="0" borderId="6" xfId="0" applyNumberFormat="1" applyFont="1" applyBorder="1" applyAlignment="1">
      <alignment horizontal="left" vertical="center"/>
    </xf>
    <xf numFmtId="174" fontId="2" fillId="18" borderId="6" xfId="0" applyNumberFormat="1" applyFont="1" applyFill="1" applyBorder="1" applyAlignment="1">
      <alignment horizontal="center" vertical="center"/>
    </xf>
    <xf numFmtId="173" fontId="0" fillId="0" borderId="19" xfId="3" applyNumberFormat="1" applyFont="1" applyBorder="1" applyAlignment="1">
      <alignment horizontal="center"/>
    </xf>
    <xf numFmtId="14" fontId="2" fillId="0" borderId="14" xfId="0" applyNumberFormat="1" applyFont="1" applyBorder="1" applyAlignment="1">
      <alignment horizontal="center"/>
    </xf>
    <xf numFmtId="0" fontId="2" fillId="14" borderId="12" xfId="0" applyNumberFormat="1" applyFont="1" applyFill="1" applyBorder="1" applyAlignment="1">
      <alignment horizontal="center" vertical="top" wrapText="1"/>
    </xf>
    <xf numFmtId="4" fontId="2" fillId="14" borderId="6" xfId="0" applyNumberFormat="1" applyFont="1" applyFill="1" applyBorder="1" applyAlignment="1">
      <alignment horizontal="center" vertical="top" wrapText="1"/>
    </xf>
    <xf numFmtId="4" fontId="2" fillId="14" borderId="12" xfId="0" applyNumberFormat="1" applyFont="1" applyFill="1" applyBorder="1" applyAlignment="1">
      <alignment horizontal="center" vertical="top" wrapText="1"/>
    </xf>
    <xf numFmtId="0" fontId="2" fillId="24" borderId="12" xfId="0" applyFont="1" applyFill="1" applyBorder="1" applyAlignment="1">
      <alignment horizontal="center"/>
    </xf>
    <xf numFmtId="4" fontId="2" fillId="16" borderId="8" xfId="0" applyNumberFormat="1" applyFont="1" applyFill="1" applyBorder="1" applyAlignment="1">
      <alignment horizontal="center" vertical="top" wrapText="1"/>
    </xf>
    <xf numFmtId="4" fontId="2" fillId="16" borderId="13" xfId="0" applyNumberFormat="1" applyFont="1" applyFill="1" applyBorder="1" applyAlignment="1">
      <alignment horizontal="center" vertical="top" wrapText="1"/>
    </xf>
    <xf numFmtId="0" fontId="2" fillId="16" borderId="13" xfId="0" applyNumberFormat="1" applyFont="1" applyFill="1" applyBorder="1" applyAlignment="1">
      <alignment horizontal="center" vertical="top" wrapText="1"/>
    </xf>
    <xf numFmtId="0" fontId="1" fillId="0" borderId="0" xfId="0" applyFont="1" applyAlignment="1">
      <alignment horizontal="center"/>
    </xf>
    <xf numFmtId="174" fontId="2" fillId="8" borderId="6" xfId="0" applyNumberFormat="1" applyFont="1" applyFill="1" applyBorder="1" applyAlignment="1">
      <alignment horizontal="left" vertical="center"/>
    </xf>
    <xf numFmtId="174" fontId="2" fillId="18" borderId="6" xfId="0" applyNumberFormat="1" applyFont="1" applyFill="1" applyBorder="1" applyAlignment="1">
      <alignment horizontal="left" vertical="center"/>
    </xf>
    <xf numFmtId="174" fontId="2" fillId="20" borderId="6" xfId="0" applyNumberFormat="1" applyFont="1" applyFill="1" applyBorder="1" applyAlignment="1">
      <alignment horizontal="left" vertical="center"/>
    </xf>
    <xf numFmtId="174" fontId="2" fillId="0" borderId="6" xfId="0" applyNumberFormat="1" applyFont="1" applyBorder="1" applyAlignment="1">
      <alignment horizontal="left"/>
    </xf>
    <xf numFmtId="174" fontId="23" fillId="0" borderId="6" xfId="1" applyNumberFormat="1" applyFont="1" applyBorder="1" applyAlignment="1" applyProtection="1">
      <alignment horizontal="left" vertical="center"/>
    </xf>
    <xf numFmtId="174" fontId="2" fillId="0" borderId="8" xfId="0" applyNumberFormat="1" applyFont="1" applyBorder="1" applyAlignment="1">
      <alignment horizontal="left"/>
    </xf>
    <xf numFmtId="174" fontId="2" fillId="13" borderId="8" xfId="0" applyNumberFormat="1" applyFont="1" applyFill="1" applyBorder="1" applyAlignment="1">
      <alignment horizontal="left"/>
    </xf>
    <xf numFmtId="0" fontId="2" fillId="13" borderId="6" xfId="0" applyNumberFormat="1" applyFont="1" applyFill="1" applyBorder="1" applyAlignment="1">
      <alignment horizontal="center" vertical="top" wrapText="1"/>
    </xf>
    <xf numFmtId="174" fontId="2" fillId="0" borderId="8" xfId="0" applyNumberFormat="1" applyFont="1" applyBorder="1" applyAlignment="1">
      <alignment horizontal="left" vertical="center"/>
    </xf>
    <xf numFmtId="14" fontId="2" fillId="0" borderId="14" xfId="0" applyNumberFormat="1" applyFont="1" applyBorder="1" applyAlignment="1">
      <alignment horizontal="center"/>
    </xf>
    <xf numFmtId="0" fontId="2" fillId="26" borderId="8" xfId="0" applyFont="1" applyFill="1" applyBorder="1" applyAlignment="1">
      <alignment horizontal="center"/>
    </xf>
    <xf numFmtId="173" fontId="2" fillId="26" borderId="8" xfId="3" applyNumberFormat="1" applyFont="1" applyFill="1"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7" xfId="0" applyNumberFormat="1" applyFont="1" applyBorder="1" applyAlignment="1">
      <alignment horizontal="center" vertical="center"/>
    </xf>
    <xf numFmtId="0" fontId="2" fillId="0" borderId="38" xfId="0" applyNumberFormat="1" applyFont="1" applyBorder="1" applyAlignment="1">
      <alignment horizontal="center" vertical="center"/>
    </xf>
    <xf numFmtId="0" fontId="2" fillId="0" borderId="39"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8" fillId="21" borderId="26" xfId="0" applyNumberFormat="1" applyFont="1" applyFill="1" applyBorder="1" applyAlignment="1">
      <alignment horizontal="center" vertical="center" wrapText="1"/>
    </xf>
    <xf numFmtId="0" fontId="18" fillId="21" borderId="27" xfId="0" applyNumberFormat="1" applyFont="1" applyFill="1" applyBorder="1" applyAlignment="1">
      <alignment horizontal="center" vertical="center" wrapText="1"/>
    </xf>
    <xf numFmtId="0" fontId="18" fillId="21" borderId="28" xfId="0" applyNumberFormat="1" applyFont="1" applyFill="1" applyBorder="1" applyAlignment="1">
      <alignment horizontal="center" vertical="center" wrapText="1"/>
    </xf>
    <xf numFmtId="0" fontId="2" fillId="21" borderId="13" xfId="0" applyNumberFormat="1" applyFont="1" applyFill="1" applyBorder="1" applyAlignment="1">
      <alignment horizontal="center" vertical="center" wrapText="1"/>
    </xf>
    <xf numFmtId="0" fontId="2" fillId="21" borderId="25" xfId="0" applyNumberFormat="1" applyFont="1" applyFill="1" applyBorder="1" applyAlignment="1">
      <alignment horizontal="center" vertical="center" wrapText="1"/>
    </xf>
    <xf numFmtId="0" fontId="2" fillId="21" borderId="15" xfId="0" applyNumberFormat="1" applyFont="1" applyFill="1" applyBorder="1" applyAlignment="1">
      <alignment horizontal="center" vertic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xf numFmtId="14" fontId="2" fillId="13" borderId="14" xfId="0" applyNumberFormat="1" applyFont="1" applyFill="1" applyBorder="1" applyAlignment="1">
      <alignment horizontal="center" vertical="top" wrapText="1"/>
    </xf>
  </cellXfs>
  <cellStyles count="4">
    <cellStyle name="Lien hypertexte" xfId="1" builtinId="8"/>
    <cellStyle name="Milliers" xfId="2" builtinId="3"/>
    <cellStyle name="Monétaire" xfId="3" builtinId="4"/>
    <cellStyle name="Normal" xfId="0" builtinId="0"/>
  </cellStyles>
  <dxfs count="229">
    <dxf>
      <font>
        <b/>
        <i val="0"/>
        <strike val="0"/>
        <condense val="0"/>
        <extend val="0"/>
        <outline val="0"/>
        <shadow val="0"/>
        <u val="none"/>
        <vertAlign val="baseline"/>
        <sz val="10"/>
        <color auto="1"/>
        <name val="Arial"/>
        <family val="2"/>
        <scheme val="none"/>
      </font>
      <numFmt numFmtId="17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numFmt numFmtId="174" formatCode="#.##0\.00"/>
      <border diagonalUp="0" diagonalDown="0" outline="0">
        <left/>
        <right/>
        <top style="medium">
          <color rgb="FF000000"/>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top style="medium">
          <color auto="1"/>
        </top>
        <bottom style="medium">
          <color auto="1"/>
        </bottom>
        <vertical style="medium">
          <color auto="1"/>
        </vertical>
        <horizontal style="medium">
          <color auto="1"/>
        </horizontal>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numFmt numFmtId="19" formatCode="dd/mm/yyyy"/>
      <alignment horizontal="center" vertical="bottom" textRotation="0" wrapText="0" indent="0" justifyLastLine="0" shrinkToFit="0" readingOrder="0"/>
      <border diagonalUp="0" diagonalDown="0">
        <left/>
        <right style="medium">
          <color auto="1"/>
        </right>
        <top style="medium">
          <color auto="1"/>
        </top>
        <bottom style="medium">
          <color auto="1"/>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left style="medium">
          <color auto="1"/>
        </left>
        <right style="medium">
          <color auto="1"/>
        </right>
        <top/>
        <bottom/>
        <vertical style="medium">
          <color auto="1"/>
        </vertical>
        <horizontal style="medium">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amily val="2"/>
      </font>
      <numFmt numFmtId="174" formatCode="#.##0\.0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ont>
        <b/>
        <family val="2"/>
      </font>
      <numFmt numFmtId="174" formatCode="#.##0\.00"/>
    </dxf>
    <dxf>
      <border outline="0">
        <left style="medium">
          <color rgb="FF000000"/>
        </left>
        <right style="medium">
          <color rgb="FF000000"/>
        </right>
        <top style="medium">
          <color rgb="FF000000"/>
        </top>
        <bottom style="medium">
          <color rgb="FF000000"/>
        </bottom>
      </border>
    </dxf>
    <dxf>
      <font>
        <b/>
        <family val="2"/>
      </font>
      <numFmt numFmtId="174" formatCode="#.##0\.00"/>
    </dxf>
    <dxf>
      <border>
        <bottom style="medium">
          <color rgb="FF000000"/>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family val="2"/>
      </font>
      <numFmt numFmtId="174" formatCode="#.##0\.00"/>
      <alignment horizontal="left"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9782"/>
      <color rgb="FFFEBAAC"/>
      <color rgb="FFFF5353"/>
      <color rgb="FFFE0000"/>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228" dataDxfId="226" headerRowBorderDxfId="227" tableBorderDxfId="225">
  <autoFilter ref="B13:G95" xr:uid="{00000000-0009-0000-0100-000004000000}"/>
  <tableColumns count="6">
    <tableColumn id="1" xr3:uid="{00000000-0010-0000-0000-000001000000}" name="Date" dataDxfId="224"/>
    <tableColumn id="2" xr3:uid="{00000000-0010-0000-0000-000002000000}" name="Opérations" dataDxfId="223"/>
    <tableColumn id="6" xr3:uid="{00000000-0010-0000-0000-000006000000}" name="Par / De" dataDxfId="222"/>
    <tableColumn id="3" xr3:uid="{00000000-0010-0000-0000-000003000000}" name="Débit" dataDxfId="221"/>
    <tableColumn id="4" xr3:uid="{00000000-0010-0000-0000-000004000000}" name="Crédit" dataDxfId="220"/>
    <tableColumn id="5" xr3:uid="{00000000-0010-0000-0000-000005000000}" name="Observation" dataDxfId="219"/>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26" totalsRowShown="0" headerRowDxfId="120" dataDxfId="118" headerRowBorderDxfId="119" tableBorderDxfId="117" totalsRowBorderDxfId="116">
  <autoFilter ref="D8:I26" xr:uid="{365049EB-2711-448B-B543-56B6122B58AD}"/>
  <tableColumns count="6">
    <tableColumn id="1" xr3:uid="{5F041CB1-33CB-4BCD-AE23-D4FAA88E2EE5}" name="Date" dataDxfId="115"/>
    <tableColumn id="2" xr3:uid="{D8467A74-36CB-4F3F-A083-A3C88FBE061D}" name="Opération" dataDxfId="114"/>
    <tableColumn id="3" xr3:uid="{E9A63E9B-414A-41FB-97DF-9CE4B1441C15}" name="Par" dataDxfId="113"/>
    <tableColumn id="4" xr3:uid="{5B9FC278-8984-43CF-BD6B-4185B5A6E09D}" name="A" dataDxfId="112"/>
    <tableColumn id="5" xr3:uid="{B632782A-6945-42A3-A5AD-9FDD98F4ED29}" name="Somme" dataDxfId="111" dataCellStyle="Monétaire"/>
    <tableColumn id="6" xr3:uid="{C51F1FEE-1AED-40C5-802D-506123C1AADB}" name="Observation" dataDxfId="110"/>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1FF29A-42F5-4C49-9785-228215D4CB59}" name="Tableau101723" displayName="Tableau101723" ref="C9:H24" totalsRowShown="0" headerRowDxfId="109" dataDxfId="107" headerRowBorderDxfId="108" tableBorderDxfId="106" totalsRowBorderDxfId="105">
  <autoFilter ref="C9:H24" xr:uid="{351235B8-E0D2-45F7-846A-74F5A2BD6830}"/>
  <tableColumns count="6">
    <tableColumn id="1" xr3:uid="{215515FC-E8AD-409C-8EFF-3ACD5ED08766}" name="Date" dataDxfId="104"/>
    <tableColumn id="2" xr3:uid="{3480AD4E-E0EA-43BC-9790-05EF626D4F25}" name="Opération" dataDxfId="103"/>
    <tableColumn id="3" xr3:uid="{8780E7CC-7A07-4162-B323-36C5CCF79F9F}" name="Par" dataDxfId="102"/>
    <tableColumn id="4" xr3:uid="{57DF706F-37B8-4410-A2BF-80274B2CA541}" name="A" dataDxfId="101"/>
    <tableColumn id="5" xr3:uid="{46D7E592-9660-4B45-A39B-78422861ABB5}" name="Somme" dataDxfId="100" dataCellStyle="Monétaire"/>
    <tableColumn id="6" xr3:uid="{F0CD56B8-FB80-43DF-B414-D0EB853D2023}" name="Observation" dataDxfId="99"/>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8F400-7E40-469B-A9BA-6B06E0C6A1AB}" name="Tableau28" displayName="Tableau28" ref="B13:I315" totalsRowCount="1" headerRowDxfId="98" dataDxfId="96" totalsRowDxfId="94" headerRowBorderDxfId="97" tableBorderDxfId="95" totalsRowBorderDxfId="93">
  <autoFilter ref="B13:I314" xr:uid="{00000000-0009-0000-0100-000002000000}"/>
  <tableColumns count="8">
    <tableColumn id="1" xr3:uid="{21588B16-9727-4BFF-8750-CBC84775CC07}" name="Date" totalsRowLabel="Solde De La Caisse" dataDxfId="92" totalsRowDxfId="37"/>
    <tableColumn id="2" xr3:uid="{B8D41016-0B42-4FBD-8F29-A8DE34D5E98F}" name="Opérations" dataDxfId="91" totalsRowDxfId="36"/>
    <tableColumn id="3" xr3:uid="{0B82F9CD-DBB8-4C08-BB20-077811E072F7}" name="Par / De" totalsRowFunction="custom" dataDxfId="90" totalsRowDxfId="35">
      <totalsRowFormula>Tableau28[[#Totals],[Crédit]]-Tableau28[[#Totals],[Débit]]</totalsRowFormula>
    </tableColumn>
    <tableColumn id="4" xr3:uid="{6A1F0B61-6673-44A4-9DDE-F5F088CF20D6}" name="Débit" totalsRowFunction="sum" dataDxfId="89" totalsRowDxfId="34"/>
    <tableColumn id="5" xr3:uid="{4AB96665-FD8A-4F1A-970E-6C5F1EB69EE6}" name="Crédit" totalsRowFunction="sum" dataDxfId="88" totalsRowDxfId="33"/>
    <tableColumn id="7" xr3:uid="{19C35C32-A74A-4E56-8A74-C7598526E46A}" name="LOT" dataDxfId="87" totalsRowDxfId="32"/>
    <tableColumn id="6" xr3:uid="{45F29B2B-A20F-4D07-9377-ADB515865F6D}" name="Observation" totalsRowFunction="count" dataDxfId="86" totalsRowDxfId="31"/>
    <tableColumn id="8" xr3:uid="{5FDA59AE-4509-49E7-8ED0-EB8C20018422}" name="Détail" totalsRowFunction="custom" dataDxfId="85" totalsRowDxfId="30">
      <totalsRowFormula>I313+I314</totalsRow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7304C1-96D4-4CEA-AE2B-7D7276927FAC}" name="Tableau612" displayName="Tableau612" ref="R13:R29" totalsRowShown="0" headerRowDxfId="84" dataDxfId="83">
  <autoFilter ref="R13:R29" xr:uid="{7C1DE353-BB19-436D-A152-983C47C78B9A}"/>
  <tableColumns count="1">
    <tableColumn id="1" xr3:uid="{151EBD10-F93E-40F5-8E35-3E6177ACE0D0}" name="Colonne1" dataDxfId="82"/>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4BF516-B9B9-47F1-84BC-E45A47D58B47}" name="Tableau813" displayName="Tableau813" ref="T13:T29" totalsRowShown="0" headerRowDxfId="81" dataDxfId="80">
  <autoFilter ref="T13:T29" xr:uid="{06DB10D3-BDE0-4EAA-B542-5E6618A236D2}"/>
  <tableColumns count="1">
    <tableColumn id="1" xr3:uid="{5F6D1B11-A919-44C2-A130-6D6DEFCAA5E2}" name="Colonne1" dataDxfId="7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DE52BA-4E06-42B9-9DCE-EDA9E7C5F5BD}" name="Tableau14" displayName="Tableau14" ref="BB38:BJ46" totalsRowShown="0" headerRowDxfId="78" dataDxfId="77">
  <autoFilter ref="BB38:BJ46" xr:uid="{14D4499D-EBFB-45E7-8AFB-2858DA7BC21A}"/>
  <tableColumns count="9">
    <tableColumn id="1" xr3:uid="{C9C8012D-A391-49A5-BBC9-8BC7D9FD57B3}" name="Colonne1" dataDxfId="76"/>
    <tableColumn id="2" xr3:uid="{D10D3196-C502-4493-805A-6C951F42A7E1}" name="Colonne2" dataDxfId="75"/>
    <tableColumn id="3" xr3:uid="{83C8CC03-F3AB-44CE-AE45-A1065C2D1903}" name="Colonne3" dataDxfId="74"/>
    <tableColumn id="4" xr3:uid="{10E351FC-2CDE-4737-AE38-F4C27877599A}" name="Colonne4" dataDxfId="73"/>
    <tableColumn id="5" xr3:uid="{DB60A996-906E-4AA4-86CF-823D7CF1FA66}" name="Colonne5" dataDxfId="72"/>
    <tableColumn id="6" xr3:uid="{B517A5FF-5EB5-42A9-8AF5-6BFC7958070E}" name="Colonne6" dataDxfId="71"/>
    <tableColumn id="7" xr3:uid="{22C60C21-AA61-4C27-A910-525339D23115}" name="Colonne7" dataDxfId="70"/>
    <tableColumn id="8" xr3:uid="{2C2D5978-7AB9-4780-A935-306BEEBE5FC1}" name="Colonne8" dataDxfId="69"/>
    <tableColumn id="9" xr3:uid="{7591ADCD-569F-43D1-9028-912D6353E549}" name="Colonne9" dataDxfId="6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30C29-3C37-4473-9002-ED075853E9DE}" name="Tableau1014" displayName="Tableau1014" ref="C152:H176" totalsRowShown="0" headerRowDxfId="67" dataDxfId="65" headerRowBorderDxfId="66" tableBorderDxfId="64" totalsRowBorderDxfId="63">
  <autoFilter ref="C152:H176" xr:uid="{70C415E7-68AE-4497-9E5D-D20D19BCC8F2}"/>
  <tableColumns count="6">
    <tableColumn id="1" xr3:uid="{7C5C5AE8-6319-45A2-9C17-36D9D0851F72}" name="Date" dataDxfId="62"/>
    <tableColumn id="2" xr3:uid="{A944E178-D62E-42BF-BEB3-45718219EA09}" name="Operation" dataDxfId="61"/>
    <tableColumn id="3" xr3:uid="{2D598680-A739-492D-AB3D-5DB1C9A1ACD2}" name="Par" dataDxfId="60"/>
    <tableColumn id="4" xr3:uid="{774DC2DD-FB43-403D-97FA-6209DDB47072}" name="A" dataDxfId="59"/>
    <tableColumn id="5" xr3:uid="{FB1D424D-C0CB-4E04-AAF5-AFEA99CCE09A}" name="Somme" dataDxfId="58"/>
    <tableColumn id="6" xr3:uid="{D64D227A-BA16-49A9-A55D-8E4FECC211BC}" name="Observation" dataDxfId="57"/>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56" tableBorderDxfId="55">
  <autoFilter ref="B13:G78" xr:uid="{00000000-0009-0000-0100-000003000000}"/>
  <tableColumns count="6">
    <tableColumn id="1" xr3:uid="{00000000-0010-0000-0300-000001000000}" name="Date" dataDxfId="54"/>
    <tableColumn id="2" xr3:uid="{00000000-0010-0000-0300-000002000000}" name="Opérations" dataDxfId="53"/>
    <tableColumn id="3" xr3:uid="{00000000-0010-0000-0300-000003000000}" name="Par / De" dataDxfId="52"/>
    <tableColumn id="4" xr3:uid="{00000000-0010-0000-0300-000004000000}" name="Débit" dataDxfId="51"/>
    <tableColumn id="5" xr3:uid="{00000000-0010-0000-0300-000005000000}" name="Crédit" dataDxfId="50"/>
    <tableColumn id="6" xr3:uid="{00000000-0010-0000-0300-000006000000}" name="Observation" dataDxfId="49"/>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216C68-57A3-475D-B3BD-74C7FDC770EC}" name="Tableau10172319" displayName="Tableau10172319" ref="E9:J24" totalsRowShown="0" headerRowDxfId="48" dataDxfId="46" headerRowBorderDxfId="47" tableBorderDxfId="45" totalsRowBorderDxfId="44">
  <autoFilter ref="E9:J24" xr:uid="{80C30D49-AAE2-4038-AD3B-A004C7079D3F}"/>
  <tableColumns count="6">
    <tableColumn id="1" xr3:uid="{76D01089-A152-47AB-A1E8-A60D2E0CF456}" name="Date" dataDxfId="43"/>
    <tableColumn id="2" xr3:uid="{51DE6BA3-621A-44B0-92A7-6AC4EEF1FA9D}" name="Opération" dataDxfId="42"/>
    <tableColumn id="3" xr3:uid="{92A909BE-4358-48CA-8A8F-256D9D58C708}" name="Par" dataDxfId="41"/>
    <tableColumn id="4" xr3:uid="{231E874F-EF08-4457-91D5-02EEC385B9D4}" name="A" dataDxfId="40"/>
    <tableColumn id="5" xr3:uid="{4C10CA77-8BAC-4AAC-B056-9EA967DCE92D}" name="Somme" dataDxfId="39" dataCellStyle="Monétaire"/>
    <tableColumn id="6" xr3:uid="{B728E372-36C3-4749-8FD1-5C75D9BAFCE3}" name="Observation" dataDxfId="38"/>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218" dataDxfId="216" headerRowBorderDxfId="217" tableBorderDxfId="215">
  <autoFilter ref="B13:G52" xr:uid="{00000000-0009-0000-0100-000001000000}"/>
  <tableColumns count="6">
    <tableColumn id="1" xr3:uid="{00000000-0010-0000-0100-000001000000}" name="Date" dataDxfId="214"/>
    <tableColumn id="2" xr3:uid="{00000000-0010-0000-0100-000002000000}" name="Opérations" dataDxfId="213"/>
    <tableColumn id="6" xr3:uid="{00000000-0010-0000-0100-000006000000}" name="Par / De" dataDxfId="212"/>
    <tableColumn id="3" xr3:uid="{00000000-0010-0000-0100-000003000000}" name="Débit" dataDxfId="211"/>
    <tableColumn id="4" xr3:uid="{00000000-0010-0000-0100-000004000000}" name="Crédit" dataDxfId="210"/>
    <tableColumn id="5" xr3:uid="{00000000-0010-0000-0100-000005000000}" name="Observation" dataDxfId="20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208" dataDxfId="206" headerRowBorderDxfId="207" tableBorderDxfId="205">
  <autoFilter ref="B13:G27" xr:uid="{00000000-0009-0000-0100-000001000000}"/>
  <tableColumns count="6">
    <tableColumn id="1" xr3:uid="{9712B134-76DF-4E92-834A-88CE2D0D20B1}" name="Date" totalsRowLabel="Total" dataDxfId="204" totalsRowDxfId="203"/>
    <tableColumn id="2" xr3:uid="{435323D6-CD61-47E6-9E37-D5FC77826705}" name="Opérations" dataDxfId="202" totalsRowDxfId="201"/>
    <tableColumn id="6" xr3:uid="{D3626E4C-0CBA-4147-9F26-7CD98D019F06}" name="Par / De" totalsRowFunction="custom" dataDxfId="200" totalsRowDxfId="199">
      <totalsRowFormula>Tableau426[[#Totals],[Crédit]]-Tableau426[[#Totals],[Débit]]</totalsRowFormula>
    </tableColumn>
    <tableColumn id="3" xr3:uid="{A4C3AC32-653D-4FA1-B3C4-14979BB0F578}" name="Débit" totalsRowFunction="sum" dataDxfId="198" totalsRowDxfId="197"/>
    <tableColumn id="4" xr3:uid="{81D053C2-198C-43A9-9B40-8C044522E5A0}" name="Crédit" totalsRowFunction="sum" dataDxfId="196" totalsRowDxfId="195"/>
    <tableColumn id="5" xr3:uid="{C59247B9-B17D-4825-9165-85A02C3F100C}" name="Observation" dataDxfId="194" totalsRowDxfId="19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92" dataDxfId="190" totalsRowDxfId="188" headerRowBorderDxfId="191" tableBorderDxfId="189" totalsRowBorderDxfId="187">
  <autoFilter ref="B13:G54" xr:uid="{00000000-0009-0000-0100-000001000000}"/>
  <tableColumns count="6">
    <tableColumn id="1" xr3:uid="{B9D61417-F49C-41FF-B9DB-A821B5184E20}" name="Date" totalsRowLabel="Total" dataDxfId="186" totalsRowDxfId="185"/>
    <tableColumn id="2" xr3:uid="{5A82B16D-89DA-4D33-A704-B0223AB432AF}" name="Opérations" dataDxfId="184" totalsRowDxfId="183"/>
    <tableColumn id="6" xr3:uid="{77F17AF5-9D7F-4DA6-A700-6AB15BE98615}" name="Par / De" dataDxfId="182" totalsRowDxfId="181"/>
    <tableColumn id="3" xr3:uid="{6B0F5E7E-AAC3-4406-8DD5-EFD1D88AB8AB}" name="Depense" totalsRowFunction="sum" dataDxfId="180" totalsRowDxfId="179"/>
    <tableColumn id="4" xr3:uid="{B11ABE1E-485B-4BAE-8CBD-F3911D23548B}" name="Versement" totalsRowFunction="sum" dataDxfId="178" totalsRowDxfId="177" dataCellStyle="Milliers"/>
    <tableColumn id="5" xr3:uid="{E9F72709-13BB-4D80-8E42-C3DF9F602679}" name="Observation" totalsRowFunction="custom" dataDxfId="176" totalsRowDxfId="175">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74" totalsRowCount="1" headerRowDxfId="174" dataDxfId="172" totalsRowDxfId="170" headerRowBorderDxfId="173" tableBorderDxfId="171" totalsRowBorderDxfId="169">
  <autoFilter ref="B13:G73" xr:uid="{00000000-0009-0000-0100-000001000000}"/>
  <tableColumns count="6">
    <tableColumn id="1" xr3:uid="{5575158E-65F8-42C7-A66A-EAEB0A90854D}" name="Date" totalsRowLabel="Total" dataDxfId="168" totalsRowDxfId="167"/>
    <tableColumn id="2" xr3:uid="{867CEB33-59FA-4680-AE2F-4BC52FB2D6D8}" name="Opérations" dataDxfId="166" totalsRowDxfId="165"/>
    <tableColumn id="6" xr3:uid="{FB68A8D1-6462-4EB1-B804-76C3D5E93F2F}" name="Par / De" dataDxfId="164" totalsRowDxfId="163"/>
    <tableColumn id="3" xr3:uid="{6B8C035E-B455-44D7-AA5A-B120C042E5D8}" name="Depense" totalsRowFunction="sum" dataDxfId="162" totalsRowDxfId="161"/>
    <tableColumn id="4" xr3:uid="{9C4759E3-4514-4237-84D9-5D0981C59965}" name="Versement" totalsRowFunction="sum" dataDxfId="160" totalsRowDxfId="159" dataCellStyle="Milliers"/>
    <tableColumn id="5" xr3:uid="{055C1E55-0F5B-4CD6-81E8-930EB422449B}" name="Observation" totalsRowFunction="custom" dataDxfId="158" totalsRowDxfId="157">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I608" totalsRowCount="1" headerRowDxfId="156" dataDxfId="154" totalsRowDxfId="152" headerRowBorderDxfId="155" tableBorderDxfId="153" totalsRowBorderDxfId="151">
  <autoFilter ref="B13:I607" xr:uid="{00000000-0009-0000-0100-000002000000}"/>
  <tableColumns count="8">
    <tableColumn id="1" xr3:uid="{00000000-0010-0000-0200-000001000000}" name="Date" totalsRowLabel="Solde De La Caisse" dataDxfId="150" totalsRowDxfId="7"/>
    <tableColumn id="2" xr3:uid="{00000000-0010-0000-0200-000002000000}" name="Opérations" dataDxfId="149" totalsRowDxfId="6"/>
    <tableColumn id="3" xr3:uid="{00000000-0010-0000-0200-000003000000}" name="Par / De" totalsRowFunction="custom" dataDxfId="148" totalsRowDxfId="5">
      <totalsRowFormula>Tableau2[[#Totals],[Crédit]]-Tableau2[[#Totals],[Débit]]</totalsRowFormula>
    </tableColumn>
    <tableColumn id="4" xr3:uid="{00000000-0010-0000-0200-000004000000}" name="Débit" totalsRowFunction="sum" dataDxfId="147" totalsRowDxfId="4"/>
    <tableColumn id="5" xr3:uid="{00000000-0010-0000-0200-000005000000}" name="Crédit" totalsRowFunction="sum" dataDxfId="146" totalsRowDxfId="3"/>
    <tableColumn id="7" xr3:uid="{C30977D3-8D38-454C-AD50-AD6368348F30}" name="LOT" dataDxfId="145" totalsRowDxfId="2"/>
    <tableColumn id="6" xr3:uid="{00000000-0010-0000-0200-000006000000}" name="Observation" dataDxfId="144" totalsRowDxfId="1"/>
    <tableColumn id="8" xr3:uid="{A5E63307-48CF-41D4-9914-8D2617F12F3B}" name="Note Perso" dataDxfId="143"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142" dataDxfId="141">
  <autoFilter ref="R399:S414" xr:uid="{B02D91CC-2307-4BB8-84D9-46047AC18A02}"/>
  <tableColumns count="2">
    <tableColumn id="1" xr3:uid="{E0E102EF-368D-441A-8EB1-37ABB6C2A517}" name="Colonne1" totalsRowFunction="sum" dataDxfId="140" totalsRowDxfId="139" dataCellStyle="Milliers" totalsRowCellStyle="Milliers"/>
    <tableColumn id="2" xr3:uid="{9BC69961-2B56-476D-9DF2-7155AC3B9673}" name="Colonne2" dataDxfId="138" totalsRowDxfId="13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EC1BA-7B1D-434E-995F-846D7C0AA2CD}" name="Tableau15" displayName="Tableau15" ref="U399:V406" totalsRowCount="1" dataDxfId="136">
  <autoFilter ref="U399:V405" xr:uid="{D428DF3B-2C7F-4B6B-B489-BAD90CE790A0}"/>
  <tableColumns count="2">
    <tableColumn id="1" xr3:uid="{3F5B1E8A-4FF3-4C1E-A8C3-BD7699EB609E}" name="28/05/2023" totalsRowFunction="sum" dataDxfId="135" totalsRowDxfId="134"/>
    <tableColumn id="2" xr3:uid="{249A466B-3321-42F6-8E00-4CFB75DE052E}" name="Colonne1" totalsRowFunction="count" dataDxfId="133" totalsRowDxfId="13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131" dataDxfId="129" headerRowBorderDxfId="130" tableBorderDxfId="128" totalsRowBorderDxfId="127">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126"/>
    <tableColumn id="2" xr3:uid="{1876EB1E-2BF0-41E4-AFB4-98315B1FF48F}" name="Opération" dataDxfId="125"/>
    <tableColumn id="3" xr3:uid="{AF941DC2-A5F8-4FCE-8C2C-BA7ED03269D0}" name="Par" dataDxfId="124"/>
    <tableColumn id="4" xr3:uid="{B2D97E42-3642-496E-9489-E0974019195B}" name="A" dataDxfId="123"/>
    <tableColumn id="5" xr3:uid="{7A18465B-0244-48EB-85AF-74DE752A7674}" name="Somme" dataDxfId="122"/>
    <tableColumn id="6" xr3:uid="{F399F3B8-35B9-4DCD-A5F7-F9922FC631E3}" name="Observation" dataDxfId="121"/>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table" Target="../tables/table13.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12.xml"/><Relationship Id="rId2" Type="http://schemas.openxmlformats.org/officeDocument/2006/relationships/hyperlink" Target="Document%20Sabre\Bons-Facture-Attachement\14-11-2022.jpg" TargetMode="External"/><Relationship Id="rId16" Type="http://schemas.openxmlformats.org/officeDocument/2006/relationships/printerSettings" Target="../printerSettings/printerSettings11.bin"/><Relationship Id="rId20" Type="http://schemas.openxmlformats.org/officeDocument/2006/relationships/table" Target="../tables/table15.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table" Target="../tables/table14.xm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7.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6.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7.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 Id="rId22"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70"/>
      <c r="I4" s="571"/>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72" t="s">
        <v>12</v>
      </c>
      <c r="D10" s="573"/>
      <c r="E10" s="574"/>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75" t="s">
        <v>4</v>
      </c>
      <c r="E18" s="576"/>
      <c r="F18" s="577"/>
      <c r="G18" s="40" t="s">
        <v>20</v>
      </c>
      <c r="H18" s="41" t="s">
        <v>19</v>
      </c>
      <c r="I18" s="41" t="s">
        <v>18</v>
      </c>
    </row>
    <row r="19" spans="2:9" x14ac:dyDescent="0.2">
      <c r="B19" s="22"/>
      <c r="C19" s="23"/>
      <c r="D19" s="567"/>
      <c r="E19" s="568"/>
      <c r="F19" s="569"/>
      <c r="G19" s="37"/>
      <c r="H19" s="37"/>
      <c r="I19" s="24">
        <f>G19-H19</f>
        <v>0</v>
      </c>
    </row>
    <row r="20" spans="2:9" x14ac:dyDescent="0.2">
      <c r="B20" s="11"/>
      <c r="C20" s="12"/>
      <c r="D20" s="567"/>
      <c r="E20" s="568"/>
      <c r="F20" s="569"/>
      <c r="G20" s="38"/>
      <c r="H20" s="38"/>
      <c r="I20" s="13">
        <f t="shared" ref="I20:I38" si="0">I19+G20-H20</f>
        <v>0</v>
      </c>
    </row>
    <row r="21" spans="2:9" x14ac:dyDescent="0.2">
      <c r="B21" s="11"/>
      <c r="C21" s="12"/>
      <c r="D21" s="567"/>
      <c r="E21" s="568"/>
      <c r="F21" s="569"/>
      <c r="G21" s="38"/>
      <c r="H21" s="38"/>
      <c r="I21" s="13">
        <f t="shared" si="0"/>
        <v>0</v>
      </c>
    </row>
    <row r="22" spans="2:9" x14ac:dyDescent="0.2">
      <c r="B22" s="11"/>
      <c r="C22" s="12"/>
      <c r="D22" s="567"/>
      <c r="E22" s="568"/>
      <c r="F22" s="569"/>
      <c r="G22" s="38"/>
      <c r="H22" s="38"/>
      <c r="I22" s="13">
        <f t="shared" si="0"/>
        <v>0</v>
      </c>
    </row>
    <row r="23" spans="2:9" x14ac:dyDescent="0.2">
      <c r="B23" s="11"/>
      <c r="C23" s="12"/>
      <c r="D23" s="567"/>
      <c r="E23" s="568"/>
      <c r="F23" s="569"/>
      <c r="G23" s="38"/>
      <c r="H23" s="38"/>
      <c r="I23" s="13">
        <f t="shared" si="0"/>
        <v>0</v>
      </c>
    </row>
    <row r="24" spans="2:9" x14ac:dyDescent="0.2">
      <c r="B24" s="11"/>
      <c r="C24" s="12"/>
      <c r="D24" s="567"/>
      <c r="E24" s="568"/>
      <c r="F24" s="569"/>
      <c r="G24" s="38"/>
      <c r="H24" s="38"/>
      <c r="I24" s="13">
        <f t="shared" si="0"/>
        <v>0</v>
      </c>
    </row>
    <row r="25" spans="2:9" x14ac:dyDescent="0.2">
      <c r="B25" s="11"/>
      <c r="C25" s="12"/>
      <c r="D25" s="27"/>
      <c r="E25" s="29"/>
      <c r="F25" s="28"/>
      <c r="G25" s="38"/>
      <c r="H25" s="38"/>
      <c r="I25" s="13">
        <f t="shared" si="0"/>
        <v>0</v>
      </c>
    </row>
    <row r="26" spans="2:9" x14ac:dyDescent="0.2">
      <c r="B26" s="11"/>
      <c r="C26" s="12"/>
      <c r="D26" s="567"/>
      <c r="E26" s="568"/>
      <c r="F26" s="569"/>
      <c r="G26" s="38"/>
      <c r="H26" s="38"/>
      <c r="I26" s="13">
        <f t="shared" si="0"/>
        <v>0</v>
      </c>
    </row>
    <row r="27" spans="2:9" x14ac:dyDescent="0.2">
      <c r="B27" s="11"/>
      <c r="C27" s="12"/>
      <c r="D27" s="567"/>
      <c r="E27" s="568"/>
      <c r="F27" s="569"/>
      <c r="G27" s="38"/>
      <c r="H27" s="38"/>
      <c r="I27" s="13">
        <f t="shared" si="0"/>
        <v>0</v>
      </c>
    </row>
    <row r="28" spans="2:9" x14ac:dyDescent="0.2">
      <c r="B28" s="11"/>
      <c r="C28" s="12"/>
      <c r="D28" s="567"/>
      <c r="E28" s="568"/>
      <c r="F28" s="569"/>
      <c r="G28" s="38"/>
      <c r="H28" s="38"/>
      <c r="I28" s="13">
        <f t="shared" si="0"/>
        <v>0</v>
      </c>
    </row>
    <row r="29" spans="2:9" x14ac:dyDescent="0.2">
      <c r="B29" s="11"/>
      <c r="C29" s="12"/>
      <c r="D29" s="567"/>
      <c r="E29" s="568"/>
      <c r="F29" s="569"/>
      <c r="G29" s="38"/>
      <c r="H29" s="38"/>
      <c r="I29" s="13">
        <f t="shared" si="0"/>
        <v>0</v>
      </c>
    </row>
    <row r="30" spans="2:9" x14ac:dyDescent="0.2">
      <c r="B30" s="11"/>
      <c r="C30" s="12"/>
      <c r="D30" s="567"/>
      <c r="E30" s="568"/>
      <c r="F30" s="569"/>
      <c r="G30" s="38"/>
      <c r="H30" s="38"/>
      <c r="I30" s="13">
        <f t="shared" si="0"/>
        <v>0</v>
      </c>
    </row>
    <row r="31" spans="2:9" x14ac:dyDescent="0.2">
      <c r="B31" s="11"/>
      <c r="C31" s="12"/>
      <c r="D31" s="567"/>
      <c r="E31" s="568"/>
      <c r="F31" s="569"/>
      <c r="G31" s="38"/>
      <c r="H31" s="38"/>
      <c r="I31" s="13">
        <f t="shared" si="0"/>
        <v>0</v>
      </c>
    </row>
    <row r="32" spans="2:9" x14ac:dyDescent="0.2">
      <c r="B32" s="11"/>
      <c r="C32" s="12"/>
      <c r="D32" s="567"/>
      <c r="E32" s="568"/>
      <c r="F32" s="569"/>
      <c r="G32" s="38"/>
      <c r="H32" s="38"/>
      <c r="I32" s="13">
        <f t="shared" si="0"/>
        <v>0</v>
      </c>
    </row>
    <row r="33" spans="2:9" x14ac:dyDescent="0.2">
      <c r="B33" s="11"/>
      <c r="C33" s="12"/>
      <c r="D33" s="567"/>
      <c r="E33" s="568"/>
      <c r="F33" s="569"/>
      <c r="G33" s="38"/>
      <c r="H33" s="38"/>
      <c r="I33" s="13">
        <f t="shared" si="0"/>
        <v>0</v>
      </c>
    </row>
    <row r="34" spans="2:9" x14ac:dyDescent="0.2">
      <c r="B34" s="11"/>
      <c r="C34" s="12"/>
      <c r="D34" s="567"/>
      <c r="E34" s="568"/>
      <c r="F34" s="569"/>
      <c r="G34" s="38"/>
      <c r="H34" s="38"/>
      <c r="I34" s="13">
        <f t="shared" si="0"/>
        <v>0</v>
      </c>
    </row>
    <row r="35" spans="2:9" x14ac:dyDescent="0.2">
      <c r="B35" s="11"/>
      <c r="C35" s="12"/>
      <c r="D35" s="567"/>
      <c r="E35" s="568"/>
      <c r="F35" s="569"/>
      <c r="G35" s="38"/>
      <c r="H35" s="38"/>
      <c r="I35" s="13">
        <f t="shared" si="0"/>
        <v>0</v>
      </c>
    </row>
    <row r="36" spans="2:9" x14ac:dyDescent="0.2">
      <c r="B36" s="11"/>
      <c r="C36" s="12"/>
      <c r="D36" s="567"/>
      <c r="E36" s="568"/>
      <c r="F36" s="569"/>
      <c r="G36" s="38"/>
      <c r="H36" s="38"/>
      <c r="I36" s="13">
        <f t="shared" si="0"/>
        <v>0</v>
      </c>
    </row>
    <row r="37" spans="2:9" x14ac:dyDescent="0.2">
      <c r="B37" s="11"/>
      <c r="C37" s="12"/>
      <c r="D37" s="567"/>
      <c r="E37" s="568"/>
      <c r="F37" s="569"/>
      <c r="G37" s="38"/>
      <c r="H37" s="38"/>
      <c r="I37" s="13">
        <f t="shared" si="0"/>
        <v>0</v>
      </c>
    </row>
    <row r="38" spans="2:9" x14ac:dyDescent="0.2">
      <c r="B38" s="11"/>
      <c r="C38" s="12"/>
      <c r="D38" s="567"/>
      <c r="E38" s="568"/>
      <c r="F38" s="569"/>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E7E3-0E12-4AFE-ABFC-5DC706050D5D}">
  <dimension ref="C6:H25"/>
  <sheetViews>
    <sheetView workbookViewId="0">
      <selection activeCell="C7" sqref="C7:H25"/>
    </sheetView>
  </sheetViews>
  <sheetFormatPr baseColWidth="10" defaultRowHeight="12.75" x14ac:dyDescent="0.2"/>
  <cols>
    <col min="3" max="5" width="12" customWidth="1"/>
    <col min="6" max="6" width="13.85546875" customWidth="1"/>
    <col min="7" max="7" width="16.28515625" customWidth="1"/>
    <col min="8" max="8" width="37.85546875" customWidth="1"/>
  </cols>
  <sheetData>
    <row r="6" spans="3:8" ht="13.5" thickBot="1" x14ac:dyDescent="0.25"/>
    <row r="7" spans="3:8" ht="13.5" thickBot="1" x14ac:dyDescent="0.25">
      <c r="C7" s="608" t="s">
        <v>810</v>
      </c>
      <c r="D7" s="609"/>
      <c r="E7" s="609"/>
      <c r="F7" s="609"/>
      <c r="G7" s="609"/>
      <c r="H7" s="610"/>
    </row>
    <row r="8" spans="3:8" x14ac:dyDescent="0.2">
      <c r="C8" s="60"/>
      <c r="G8" s="311"/>
    </row>
    <row r="9" spans="3:8" ht="13.5" thickBot="1" x14ac:dyDescent="0.25">
      <c r="C9" s="312" t="s">
        <v>5</v>
      </c>
      <c r="D9" s="313" t="s">
        <v>620</v>
      </c>
      <c r="E9" s="313" t="s">
        <v>504</v>
      </c>
      <c r="F9" s="313" t="s">
        <v>505</v>
      </c>
      <c r="G9" s="529" t="s">
        <v>506</v>
      </c>
      <c r="H9" s="315" t="s">
        <v>34</v>
      </c>
    </row>
    <row r="10" spans="3:8" ht="13.5" thickBot="1" x14ac:dyDescent="0.25">
      <c r="C10" s="317">
        <v>45065</v>
      </c>
      <c r="D10" s="318" t="s">
        <v>47</v>
      </c>
      <c r="E10" s="565" t="s">
        <v>52</v>
      </c>
      <c r="F10" s="565" t="s">
        <v>809</v>
      </c>
      <c r="G10" s="566">
        <v>100000</v>
      </c>
      <c r="H10" s="565" t="s">
        <v>811</v>
      </c>
    </row>
    <row r="11" spans="3:8" ht="13.5" thickBot="1" x14ac:dyDescent="0.25">
      <c r="C11" s="317">
        <v>45077</v>
      </c>
      <c r="D11" s="318" t="s">
        <v>47</v>
      </c>
      <c r="E11" s="565" t="s">
        <v>52</v>
      </c>
      <c r="F11" s="565" t="s">
        <v>809</v>
      </c>
      <c r="G11" s="566">
        <v>100000</v>
      </c>
      <c r="H11" s="565" t="s">
        <v>811</v>
      </c>
    </row>
    <row r="12" spans="3:8" ht="13.5" thickBot="1" x14ac:dyDescent="0.25">
      <c r="C12" s="317">
        <v>45086</v>
      </c>
      <c r="D12" s="318" t="s">
        <v>47</v>
      </c>
      <c r="E12" s="565" t="s">
        <v>52</v>
      </c>
      <c r="F12" s="565" t="s">
        <v>819</v>
      </c>
      <c r="G12" s="566">
        <v>100000</v>
      </c>
      <c r="H12" s="565" t="s">
        <v>811</v>
      </c>
    </row>
    <row r="13" spans="3:8" ht="13.5" thickBot="1" x14ac:dyDescent="0.25">
      <c r="C13" s="317">
        <v>45097</v>
      </c>
      <c r="D13" s="318" t="s">
        <v>47</v>
      </c>
      <c r="E13" s="565" t="s">
        <v>52</v>
      </c>
      <c r="F13" s="565" t="s">
        <v>809</v>
      </c>
      <c r="G13" s="566">
        <v>200000</v>
      </c>
      <c r="H13" s="565" t="s">
        <v>811</v>
      </c>
    </row>
    <row r="14" spans="3:8" ht="13.5" thickBot="1" x14ac:dyDescent="0.25">
      <c r="C14" s="317">
        <v>45118</v>
      </c>
      <c r="D14" s="318" t="s">
        <v>47</v>
      </c>
      <c r="E14" s="328" t="s">
        <v>67</v>
      </c>
      <c r="F14" s="328" t="s">
        <v>809</v>
      </c>
      <c r="G14" s="329">
        <v>200000</v>
      </c>
      <c r="H14" s="330" t="s">
        <v>811</v>
      </c>
    </row>
    <row r="15" spans="3:8" ht="13.5" thickBot="1" x14ac:dyDescent="0.25">
      <c r="C15" s="317">
        <v>45131</v>
      </c>
      <c r="D15" s="318" t="s">
        <v>47</v>
      </c>
      <c r="E15" s="328" t="s">
        <v>67</v>
      </c>
      <c r="F15" s="328" t="s">
        <v>809</v>
      </c>
      <c r="G15" s="329">
        <v>50000</v>
      </c>
      <c r="H15" s="330" t="s">
        <v>811</v>
      </c>
    </row>
    <row r="16" spans="3:8" ht="13.5" thickBot="1" x14ac:dyDescent="0.25">
      <c r="C16" s="317">
        <v>45136</v>
      </c>
      <c r="D16" s="318" t="s">
        <v>47</v>
      </c>
      <c r="E16" s="328" t="s">
        <v>67</v>
      </c>
      <c r="F16" s="328" t="s">
        <v>809</v>
      </c>
      <c r="G16" s="329">
        <v>15000</v>
      </c>
      <c r="H16" s="330" t="s">
        <v>811</v>
      </c>
    </row>
    <row r="17" spans="3:8" ht="13.5" thickBot="1" x14ac:dyDescent="0.25">
      <c r="C17" s="564">
        <v>45148</v>
      </c>
      <c r="D17" s="219" t="s">
        <v>47</v>
      </c>
      <c r="E17" s="397" t="s">
        <v>67</v>
      </c>
      <c r="F17" s="397" t="s">
        <v>809</v>
      </c>
      <c r="G17" s="398">
        <v>75000</v>
      </c>
      <c r="H17" s="550" t="s">
        <v>811</v>
      </c>
    </row>
    <row r="18" spans="3:8" ht="13.5" thickBot="1" x14ac:dyDescent="0.25">
      <c r="C18" s="317">
        <v>45152</v>
      </c>
      <c r="D18" s="318" t="s">
        <v>47</v>
      </c>
      <c r="E18" s="328" t="s">
        <v>67</v>
      </c>
      <c r="F18" s="328" t="s">
        <v>809</v>
      </c>
      <c r="G18" s="329">
        <v>200000</v>
      </c>
      <c r="H18" s="328" t="s">
        <v>811</v>
      </c>
    </row>
    <row r="19" spans="3:8" ht="13.5" thickBot="1" x14ac:dyDescent="0.25">
      <c r="C19" s="317">
        <v>45162</v>
      </c>
      <c r="D19" s="318" t="s">
        <v>47</v>
      </c>
      <c r="E19" s="328" t="s">
        <v>67</v>
      </c>
      <c r="F19" s="328" t="s">
        <v>809</v>
      </c>
      <c r="G19" s="329">
        <v>50000</v>
      </c>
      <c r="H19" s="328" t="s">
        <v>811</v>
      </c>
    </row>
    <row r="20" spans="3:8" ht="13.5" thickBot="1" x14ac:dyDescent="0.25">
      <c r="C20" s="317">
        <v>45177</v>
      </c>
      <c r="D20" s="318" t="s">
        <v>47</v>
      </c>
      <c r="E20" s="328" t="s">
        <v>52</v>
      </c>
      <c r="F20" s="328" t="s">
        <v>809</v>
      </c>
      <c r="G20" s="329">
        <v>50000</v>
      </c>
      <c r="H20" s="330" t="s">
        <v>811</v>
      </c>
    </row>
    <row r="21" spans="3:8" ht="13.5" thickBot="1" x14ac:dyDescent="0.25">
      <c r="C21" s="317"/>
      <c r="D21" s="318"/>
      <c r="E21" s="324"/>
      <c r="F21" s="324"/>
      <c r="G21" s="327"/>
      <c r="H21" s="326"/>
    </row>
    <row r="22" spans="3:8" ht="13.5" thickBot="1" x14ac:dyDescent="0.25">
      <c r="C22" s="530"/>
      <c r="D22" s="219"/>
      <c r="E22" s="321"/>
      <c r="F22" s="321"/>
      <c r="G22" s="358"/>
      <c r="H22" s="323"/>
    </row>
    <row r="23" spans="3:8" ht="13.5" thickBot="1" x14ac:dyDescent="0.25">
      <c r="C23" s="530"/>
      <c r="D23" s="219"/>
      <c r="E23" s="321"/>
      <c r="F23" s="321"/>
      <c r="G23" s="358"/>
      <c r="H23" s="323"/>
    </row>
    <row r="24" spans="3:8" ht="13.5" thickBot="1" x14ac:dyDescent="0.25">
      <c r="C24" s="530"/>
      <c r="D24" s="219"/>
      <c r="E24" s="397"/>
      <c r="F24" s="397"/>
      <c r="G24" s="398"/>
      <c r="H24" s="550"/>
    </row>
    <row r="25" spans="3:8" ht="13.5" thickBot="1" x14ac:dyDescent="0.25">
      <c r="C25" s="370" t="s">
        <v>0</v>
      </c>
      <c r="D25" s="220"/>
      <c r="E25" s="220"/>
      <c r="F25" s="220"/>
      <c r="G25" s="545">
        <f>SUM(G10:G24)</f>
        <v>1140000</v>
      </c>
      <c r="H25" s="400"/>
    </row>
  </sheetData>
  <mergeCells count="1">
    <mergeCell ref="C7:H7"/>
  </mergeCells>
  <pageMargins left="0.7" right="0.7" top="0.75" bottom="0.75" header="0.3" footer="0.3"/>
  <pageSetup paperSize="9" orientation="portrait" horizontalDpi="300"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B4DE-D353-4D81-8C84-D61F759B628D}">
  <dimension ref="A1:BJ315"/>
  <sheetViews>
    <sheetView zoomScale="70" zoomScaleNormal="70" workbookViewId="0">
      <selection activeCell="B14" sqref="B14"/>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8.5703125" style="222" customWidth="1"/>
    <col min="9" max="9" width="34.42578125" style="266" customWidth="1"/>
    <col min="10" max="10" width="17.7109375" style="46" customWidth="1"/>
    <col min="11" max="17" width="11.42578125" style="46"/>
    <col min="18" max="18" width="11.7109375" style="46" customWidth="1"/>
    <col min="19" max="19" width="11.42578125" style="46"/>
    <col min="20" max="20" width="11.7109375" style="46" customWidth="1"/>
    <col min="21" max="53" width="11.42578125" style="46"/>
    <col min="54" max="54" width="13" style="46" customWidth="1"/>
    <col min="55" max="61" width="13.42578125" style="46" customWidth="1"/>
    <col min="62" max="16384" width="11.42578125" style="46"/>
  </cols>
  <sheetData>
    <row r="1" spans="2:24" x14ac:dyDescent="0.2">
      <c r="H1" s="214"/>
    </row>
    <row r="2" spans="2:24" x14ac:dyDescent="0.2">
      <c r="H2" s="214"/>
    </row>
    <row r="3" spans="2:24" ht="35.25" customHeight="1" x14ac:dyDescent="0.2">
      <c r="C3" s="603" t="s">
        <v>38</v>
      </c>
      <c r="D3" s="604"/>
      <c r="E3" s="605"/>
      <c r="F3" s="605"/>
      <c r="G3" s="223"/>
      <c r="H3" s="214"/>
    </row>
    <row r="4" spans="2:24" ht="15.75" customHeight="1" x14ac:dyDescent="0.35">
      <c r="C4" s="150"/>
      <c r="D4" s="150"/>
      <c r="H4" s="214"/>
    </row>
    <row r="5" spans="2:24" ht="15.75" customHeight="1" x14ac:dyDescent="0.35">
      <c r="C5" s="150"/>
      <c r="D5" s="150"/>
      <c r="H5" s="214"/>
    </row>
    <row r="6" spans="2:24" ht="22.5" customHeight="1" x14ac:dyDescent="0.35">
      <c r="C6" s="606" t="s">
        <v>381</v>
      </c>
      <c r="D6" s="606"/>
      <c r="E6" s="607"/>
      <c r="F6" s="607"/>
      <c r="G6" s="305"/>
      <c r="H6" s="214"/>
    </row>
    <row r="7" spans="2:24" x14ac:dyDescent="0.2">
      <c r="H7" s="214"/>
    </row>
    <row r="8" spans="2:24" ht="13.5" thickBot="1" x14ac:dyDescent="0.25">
      <c r="B8" s="134" t="s">
        <v>28</v>
      </c>
      <c r="C8" s="304" t="s">
        <v>37</v>
      </c>
      <c r="D8" s="216"/>
      <c r="H8" s="214" t="s">
        <v>495</v>
      </c>
    </row>
    <row r="9" spans="2:24" ht="13.5" thickBot="1" x14ac:dyDescent="0.25">
      <c r="B9" s="134" t="s">
        <v>29</v>
      </c>
      <c r="C9" s="162">
        <f>Tableau28[[#Totals],[Débit]]</f>
        <v>1981185</v>
      </c>
      <c r="D9" s="217"/>
      <c r="H9" s="302" t="s">
        <v>39</v>
      </c>
    </row>
    <row r="10" spans="2:24" ht="13.5" thickBot="1" x14ac:dyDescent="0.25">
      <c r="B10" s="134" t="s">
        <v>30</v>
      </c>
      <c r="C10" s="162">
        <f>Tableau28[[#Totals],[Crédit]]</f>
        <v>1970200</v>
      </c>
      <c r="H10" s="303" t="s">
        <v>496</v>
      </c>
    </row>
    <row r="11" spans="2:24" x14ac:dyDescent="0.2">
      <c r="B11" s="134" t="s">
        <v>35</v>
      </c>
      <c r="C11" s="78">
        <f>C10-C9</f>
        <v>-10985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537" t="s">
        <v>221</v>
      </c>
      <c r="R13" s="46" t="s">
        <v>333</v>
      </c>
      <c r="T13" s="46" t="s">
        <v>333</v>
      </c>
      <c r="X13" s="46" t="s">
        <v>332</v>
      </c>
    </row>
    <row r="14" spans="2:24" ht="26.25" thickBot="1" x14ac:dyDescent="0.25">
      <c r="B14" s="272">
        <v>44762</v>
      </c>
      <c r="C14" s="132" t="s">
        <v>39</v>
      </c>
      <c r="D14" s="132" t="s">
        <v>40</v>
      </c>
      <c r="E14" s="132"/>
      <c r="F14" s="142">
        <v>150000</v>
      </c>
      <c r="G14" s="142" t="s">
        <v>338</v>
      </c>
      <c r="H14" s="218" t="s">
        <v>222</v>
      </c>
      <c r="I14" s="531"/>
      <c r="R14" s="46" t="s">
        <v>334</v>
      </c>
      <c r="T14" s="46" t="s">
        <v>336</v>
      </c>
    </row>
    <row r="15" spans="2:24" ht="13.5" thickBot="1" x14ac:dyDescent="0.25">
      <c r="B15" s="272"/>
      <c r="C15" s="132" t="s">
        <v>41</v>
      </c>
      <c r="D15" s="132"/>
      <c r="E15" s="132">
        <v>45000</v>
      </c>
      <c r="F15" s="143"/>
      <c r="G15" s="145" t="s">
        <v>331</v>
      </c>
      <c r="H15" s="195" t="s">
        <v>223</v>
      </c>
      <c r="I15" s="531"/>
      <c r="R15" s="46" t="s">
        <v>334</v>
      </c>
      <c r="T15" s="46" t="s">
        <v>337</v>
      </c>
    </row>
    <row r="16" spans="2:24" ht="26.25" thickBot="1" x14ac:dyDescent="0.25">
      <c r="B16" s="272"/>
      <c r="C16" s="132" t="s">
        <v>41</v>
      </c>
      <c r="D16" s="132"/>
      <c r="E16" s="132">
        <v>35000</v>
      </c>
      <c r="F16" s="143"/>
      <c r="G16" s="145" t="s">
        <v>331</v>
      </c>
      <c r="H16" s="195" t="s">
        <v>224</v>
      </c>
      <c r="I16" s="531"/>
      <c r="R16" s="46" t="s">
        <v>334</v>
      </c>
      <c r="T16" s="46" t="s">
        <v>337</v>
      </c>
    </row>
    <row r="17" spans="1:18" s="135" customFormat="1" ht="13.5" thickBot="1" x14ac:dyDescent="0.25">
      <c r="A17" s="201"/>
      <c r="B17" s="273"/>
      <c r="C17" s="133"/>
      <c r="D17" s="133"/>
      <c r="E17" s="133"/>
      <c r="F17" s="144"/>
      <c r="G17" s="145" t="s">
        <v>338</v>
      </c>
      <c r="H17" s="196"/>
      <c r="I17" s="532"/>
      <c r="R17" s="135" t="s">
        <v>335</v>
      </c>
    </row>
    <row r="18" spans="1:18" ht="13.5" thickBot="1" x14ac:dyDescent="0.25">
      <c r="B18" s="272">
        <v>44763</v>
      </c>
      <c r="C18" s="132" t="s">
        <v>39</v>
      </c>
      <c r="D18" s="132" t="s">
        <v>40</v>
      </c>
      <c r="E18" s="132"/>
      <c r="F18" s="142">
        <v>20000</v>
      </c>
      <c r="G18" s="142" t="s">
        <v>338</v>
      </c>
      <c r="H18" s="218"/>
      <c r="I18" s="531"/>
    </row>
    <row r="19" spans="1:18" ht="13.5" thickBot="1" x14ac:dyDescent="0.25">
      <c r="B19" s="274"/>
      <c r="C19" s="132" t="s">
        <v>42</v>
      </c>
      <c r="D19" s="132" t="s">
        <v>202</v>
      </c>
      <c r="E19" s="132">
        <v>6000</v>
      </c>
      <c r="F19" s="143"/>
      <c r="G19" s="143" t="s">
        <v>339</v>
      </c>
      <c r="H19" s="195" t="s">
        <v>169</v>
      </c>
      <c r="I19" s="531"/>
    </row>
    <row r="20" spans="1:18" s="135" customFormat="1" ht="13.5" thickBot="1" x14ac:dyDescent="0.25">
      <c r="A20" s="201"/>
      <c r="B20" s="275"/>
      <c r="C20" s="133"/>
      <c r="D20" s="133"/>
      <c r="E20" s="133"/>
      <c r="F20" s="144"/>
      <c r="G20" s="144" t="s">
        <v>338</v>
      </c>
      <c r="H20" s="196"/>
      <c r="I20" s="532"/>
    </row>
    <row r="21" spans="1:18" ht="26.25" thickBot="1" x14ac:dyDescent="0.25">
      <c r="B21" s="274">
        <v>44765</v>
      </c>
      <c r="C21" s="132" t="s">
        <v>39</v>
      </c>
      <c r="D21" s="132" t="s">
        <v>40</v>
      </c>
      <c r="E21" s="132"/>
      <c r="F21" s="142">
        <v>70000</v>
      </c>
      <c r="G21" s="142" t="s">
        <v>338</v>
      </c>
      <c r="H21" s="218" t="s">
        <v>315</v>
      </c>
      <c r="I21" s="531"/>
    </row>
    <row r="22" spans="1:18" ht="13.5" thickBot="1" x14ac:dyDescent="0.25">
      <c r="B22" s="274"/>
      <c r="C22" s="132" t="s">
        <v>41</v>
      </c>
      <c r="D22" s="132"/>
      <c r="E22" s="132">
        <v>12000</v>
      </c>
      <c r="F22" s="143"/>
      <c r="G22" s="143" t="s">
        <v>332</v>
      </c>
      <c r="H22" s="197" t="s">
        <v>225</v>
      </c>
      <c r="I22" s="531"/>
    </row>
    <row r="23" spans="1:18" ht="13.5" thickBot="1" x14ac:dyDescent="0.25">
      <c r="B23" s="274"/>
      <c r="C23" s="132" t="s">
        <v>42</v>
      </c>
      <c r="D23" s="132" t="s">
        <v>202</v>
      </c>
      <c r="E23" s="132">
        <v>20000</v>
      </c>
      <c r="F23" s="143"/>
      <c r="G23" s="143" t="s">
        <v>339</v>
      </c>
      <c r="H23" s="195" t="s">
        <v>168</v>
      </c>
      <c r="I23" s="531"/>
    </row>
    <row r="24" spans="1:18" s="135" customFormat="1" ht="13.5" thickBot="1" x14ac:dyDescent="0.25">
      <c r="A24" s="201"/>
      <c r="B24" s="275"/>
      <c r="C24" s="133"/>
      <c r="D24" s="133"/>
      <c r="E24" s="133"/>
      <c r="F24" s="144"/>
      <c r="G24" s="144" t="s">
        <v>338</v>
      </c>
      <c r="H24" s="196"/>
      <c r="I24" s="532"/>
    </row>
    <row r="25" spans="1:18" ht="13.5" thickBot="1" x14ac:dyDescent="0.25">
      <c r="B25" s="274">
        <v>44766</v>
      </c>
      <c r="C25" s="132" t="s">
        <v>41</v>
      </c>
      <c r="D25" s="132"/>
      <c r="E25" s="132">
        <v>86520</v>
      </c>
      <c r="F25" s="143"/>
      <c r="G25" s="143" t="s">
        <v>360</v>
      </c>
      <c r="H25" s="195" t="s">
        <v>226</v>
      </c>
      <c r="I25" s="531"/>
      <c r="K25" s="136"/>
    </row>
    <row r="26" spans="1:18" ht="13.5" thickBot="1" x14ac:dyDescent="0.25">
      <c r="B26" s="274"/>
      <c r="C26" s="132" t="s">
        <v>44</v>
      </c>
      <c r="D26" s="200"/>
      <c r="E26" s="199">
        <v>2000</v>
      </c>
      <c r="F26" s="143"/>
      <c r="G26" s="143" t="s">
        <v>45</v>
      </c>
      <c r="H26" s="195" t="s">
        <v>45</v>
      </c>
      <c r="I26" s="531"/>
    </row>
    <row r="27" spans="1:18" ht="13.5" thickBot="1" x14ac:dyDescent="0.25">
      <c r="B27" s="274"/>
      <c r="C27" s="132" t="s">
        <v>41</v>
      </c>
      <c r="D27" s="132"/>
      <c r="E27" s="132">
        <v>1800</v>
      </c>
      <c r="F27" s="143"/>
      <c r="G27" s="143" t="s">
        <v>332</v>
      </c>
      <c r="H27" s="197" t="s">
        <v>227</v>
      </c>
      <c r="I27" s="531"/>
    </row>
    <row r="28" spans="1:18" ht="13.5" thickBot="1" x14ac:dyDescent="0.25">
      <c r="B28" s="274"/>
      <c r="C28" s="132" t="s">
        <v>41</v>
      </c>
      <c r="D28" s="132"/>
      <c r="E28" s="132">
        <v>12700</v>
      </c>
      <c r="F28" s="143"/>
      <c r="G28" s="143" t="s">
        <v>332</v>
      </c>
      <c r="H28" s="197" t="s">
        <v>227</v>
      </c>
      <c r="I28" s="531"/>
    </row>
    <row r="29" spans="1:18" ht="13.5" thickBot="1" x14ac:dyDescent="0.25">
      <c r="B29" s="274"/>
      <c r="C29" s="132" t="s">
        <v>41</v>
      </c>
      <c r="D29" s="132"/>
      <c r="E29" s="132">
        <v>1520</v>
      </c>
      <c r="F29" s="143"/>
      <c r="G29" s="143" t="s">
        <v>340</v>
      </c>
      <c r="H29" s="195" t="s">
        <v>228</v>
      </c>
      <c r="I29" s="531"/>
    </row>
    <row r="30" spans="1:18" ht="13.5" thickBot="1" x14ac:dyDescent="0.25">
      <c r="B30" s="276"/>
      <c r="C30" s="132" t="s">
        <v>47</v>
      </c>
      <c r="D30" s="132" t="s">
        <v>83</v>
      </c>
      <c r="E30" s="132">
        <v>15000</v>
      </c>
      <c r="F30" s="143"/>
      <c r="G30" s="143" t="s">
        <v>341</v>
      </c>
      <c r="H30" s="195" t="s">
        <v>48</v>
      </c>
      <c r="I30" s="531"/>
    </row>
    <row r="31" spans="1:18" ht="13.5" thickBot="1" x14ac:dyDescent="0.25">
      <c r="B31" s="275"/>
      <c r="C31" s="133"/>
      <c r="D31" s="133"/>
      <c r="E31" s="137"/>
      <c r="F31" s="144"/>
      <c r="G31" s="144" t="s">
        <v>338</v>
      </c>
      <c r="H31" s="196"/>
      <c r="I31" s="531"/>
    </row>
    <row r="32" spans="1:18" ht="13.5" thickBot="1" x14ac:dyDescent="0.25">
      <c r="B32" s="274">
        <v>44767</v>
      </c>
      <c r="C32" s="132" t="s">
        <v>44</v>
      </c>
      <c r="D32" s="132"/>
      <c r="E32" s="132">
        <v>1000</v>
      </c>
      <c r="F32" s="143"/>
      <c r="G32" s="143" t="s">
        <v>45</v>
      </c>
      <c r="H32" s="195" t="s">
        <v>84</v>
      </c>
      <c r="I32" s="531"/>
    </row>
    <row r="33" spans="1:62" ht="13.5" thickBot="1" x14ac:dyDescent="0.25">
      <c r="B33" s="277"/>
      <c r="C33" s="132" t="s">
        <v>47</v>
      </c>
      <c r="D33" s="132" t="s">
        <v>90</v>
      </c>
      <c r="E33" s="132">
        <v>2000</v>
      </c>
      <c r="F33" s="145"/>
      <c r="G33" s="145" t="s">
        <v>339</v>
      </c>
      <c r="H33" s="195" t="s">
        <v>85</v>
      </c>
      <c r="I33" s="531"/>
    </row>
    <row r="34" spans="1:62" s="135" customFormat="1" ht="13.5" thickBot="1" x14ac:dyDescent="0.25">
      <c r="A34" s="201"/>
      <c r="B34" s="275"/>
      <c r="C34" s="133"/>
      <c r="D34" s="133"/>
      <c r="E34" s="133"/>
      <c r="F34" s="144"/>
      <c r="G34" s="144" t="s">
        <v>338</v>
      </c>
      <c r="H34" s="196"/>
      <c r="I34" s="532"/>
    </row>
    <row r="35" spans="1:62" ht="13.5" thickBot="1" x14ac:dyDescent="0.25">
      <c r="B35" s="277">
        <v>44768</v>
      </c>
      <c r="C35" s="132" t="s">
        <v>39</v>
      </c>
      <c r="D35" s="132" t="s">
        <v>52</v>
      </c>
      <c r="E35" s="132"/>
      <c r="F35" s="142">
        <v>100000</v>
      </c>
      <c r="G35" s="142" t="s">
        <v>338</v>
      </c>
      <c r="H35" s="218"/>
      <c r="I35" s="531"/>
    </row>
    <row r="36" spans="1:62" ht="26.25" thickBot="1" x14ac:dyDescent="0.25">
      <c r="B36" s="277"/>
      <c r="C36" s="132" t="s">
        <v>41</v>
      </c>
      <c r="D36" s="132"/>
      <c r="E36" s="132">
        <v>44000</v>
      </c>
      <c r="F36" s="145"/>
      <c r="G36" s="145" t="s">
        <v>331</v>
      </c>
      <c r="H36" s="195" t="s">
        <v>89</v>
      </c>
      <c r="I36" s="531"/>
      <c r="J36" s="139"/>
    </row>
    <row r="37" spans="1:62" ht="13.5" thickBot="1" x14ac:dyDescent="0.25">
      <c r="B37" s="277"/>
      <c r="C37" s="132" t="s">
        <v>47</v>
      </c>
      <c r="D37" s="132" t="s">
        <v>90</v>
      </c>
      <c r="E37" s="138">
        <v>13000</v>
      </c>
      <c r="F37" s="145"/>
      <c r="G37" s="145" t="s">
        <v>339</v>
      </c>
      <c r="H37" s="195" t="s">
        <v>91</v>
      </c>
      <c r="I37" s="531"/>
      <c r="J37" s="139"/>
    </row>
    <row r="38" spans="1:62" ht="26.25" thickBot="1" x14ac:dyDescent="0.25">
      <c r="B38" s="277"/>
      <c r="C38" s="132" t="s">
        <v>41</v>
      </c>
      <c r="D38" s="132"/>
      <c r="E38" s="138">
        <v>5800</v>
      </c>
      <c r="F38" s="146"/>
      <c r="G38" s="146" t="s">
        <v>340</v>
      </c>
      <c r="H38" s="195" t="s">
        <v>377</v>
      </c>
      <c r="I38" s="531"/>
      <c r="BB38" s="46" t="s">
        <v>333</v>
      </c>
      <c r="BC38" s="46" t="s">
        <v>689</v>
      </c>
      <c r="BD38" s="46" t="s">
        <v>760</v>
      </c>
      <c r="BE38" s="46" t="s">
        <v>761</v>
      </c>
      <c r="BF38" s="46" t="s">
        <v>762</v>
      </c>
      <c r="BG38" s="46" t="s">
        <v>763</v>
      </c>
      <c r="BH38" s="46" t="s">
        <v>764</v>
      </c>
      <c r="BI38" s="46" t="s">
        <v>765</v>
      </c>
      <c r="BJ38" s="46" t="s">
        <v>766</v>
      </c>
    </row>
    <row r="39" spans="1:62" ht="13.5" thickBot="1" x14ac:dyDescent="0.25">
      <c r="B39" s="277"/>
      <c r="C39" s="132" t="s">
        <v>41</v>
      </c>
      <c r="D39" s="132"/>
      <c r="E39" s="138">
        <v>5600</v>
      </c>
      <c r="F39" s="147"/>
      <c r="G39" s="224" t="s">
        <v>340</v>
      </c>
      <c r="H39" s="195" t="s">
        <v>229</v>
      </c>
      <c r="I39" s="531"/>
    </row>
    <row r="40" spans="1:62" ht="26.25" thickBot="1" x14ac:dyDescent="0.25">
      <c r="B40" s="277"/>
      <c r="C40" s="132" t="s">
        <v>41</v>
      </c>
      <c r="D40" s="132"/>
      <c r="E40" s="138">
        <v>6000</v>
      </c>
      <c r="F40" s="145"/>
      <c r="G40" s="145" t="s">
        <v>340</v>
      </c>
      <c r="H40" s="195" t="s">
        <v>230</v>
      </c>
      <c r="I40" s="531"/>
      <c r="J40" s="139"/>
    </row>
    <row r="41" spans="1:62" ht="13.5" thickBot="1" x14ac:dyDescent="0.25">
      <c r="A41" s="202"/>
      <c r="B41" s="277"/>
      <c r="C41" s="132" t="s">
        <v>44</v>
      </c>
      <c r="D41" s="132" t="s">
        <v>92</v>
      </c>
      <c r="E41" s="138">
        <v>2000</v>
      </c>
      <c r="F41" s="145"/>
      <c r="G41" s="145" t="s">
        <v>45</v>
      </c>
      <c r="H41" s="195" t="s">
        <v>231</v>
      </c>
      <c r="I41" s="531"/>
      <c r="J41" s="139"/>
    </row>
    <row r="42" spans="1:62" ht="26.25" thickBot="1" x14ac:dyDescent="0.25">
      <c r="A42" s="203"/>
      <c r="B42" s="277"/>
      <c r="C42" s="132" t="s">
        <v>41</v>
      </c>
      <c r="D42" s="132"/>
      <c r="E42" s="138">
        <v>9000</v>
      </c>
      <c r="F42" s="145"/>
      <c r="G42" s="145" t="s">
        <v>342</v>
      </c>
      <c r="H42" s="195" t="s">
        <v>93</v>
      </c>
      <c r="I42" s="531"/>
      <c r="J42" s="139"/>
    </row>
    <row r="43" spans="1:62" ht="13.5" thickBot="1" x14ac:dyDescent="0.25">
      <c r="A43" s="203"/>
      <c r="B43" s="277"/>
      <c r="C43" s="132" t="s">
        <v>41</v>
      </c>
      <c r="D43" s="132"/>
      <c r="E43" s="138">
        <v>960</v>
      </c>
      <c r="F43" s="145"/>
      <c r="G43" s="145" t="s">
        <v>340</v>
      </c>
      <c r="H43" s="195" t="s">
        <v>317</v>
      </c>
      <c r="I43" s="531"/>
      <c r="J43" s="139"/>
    </row>
    <row r="44" spans="1:62" s="135" customFormat="1" ht="13.5" thickBot="1" x14ac:dyDescent="0.25">
      <c r="A44" s="203"/>
      <c r="B44" s="275"/>
      <c r="C44" s="133"/>
      <c r="D44" s="133"/>
      <c r="E44" s="133"/>
      <c r="F44" s="144"/>
      <c r="G44" s="144" t="s">
        <v>338</v>
      </c>
      <c r="H44" s="196"/>
      <c r="I44" s="532"/>
      <c r="BB44" s="46"/>
      <c r="BC44" s="46"/>
      <c r="BD44" s="46"/>
      <c r="BE44" s="46"/>
      <c r="BF44" s="46"/>
      <c r="BG44" s="46"/>
      <c r="BH44" s="46"/>
      <c r="BI44" s="46"/>
    </row>
    <row r="45" spans="1:62" ht="13.5" thickBot="1" x14ac:dyDescent="0.25">
      <c r="A45" s="203"/>
      <c r="B45" s="277">
        <v>44769</v>
      </c>
      <c r="C45" s="132" t="s">
        <v>94</v>
      </c>
      <c r="D45" s="132"/>
      <c r="E45" s="138">
        <v>240</v>
      </c>
      <c r="F45" s="145"/>
      <c r="G45" s="145" t="s">
        <v>340</v>
      </c>
      <c r="H45" s="195" t="s">
        <v>249</v>
      </c>
      <c r="I45" s="531"/>
      <c r="BB45" s="135"/>
      <c r="BC45" s="135"/>
      <c r="BD45" s="135"/>
      <c r="BE45" s="135"/>
      <c r="BF45" s="135"/>
      <c r="BG45" s="135"/>
      <c r="BH45" s="135"/>
      <c r="BI45" s="135"/>
    </row>
    <row r="46" spans="1:62" s="135" customFormat="1" ht="13.5" thickBot="1" x14ac:dyDescent="0.25">
      <c r="A46" s="203"/>
      <c r="B46" s="275"/>
      <c r="C46" s="133"/>
      <c r="D46" s="140"/>
      <c r="E46" s="140"/>
      <c r="F46" s="144"/>
      <c r="G46" s="144" t="s">
        <v>338</v>
      </c>
      <c r="H46" s="196"/>
      <c r="I46" s="532"/>
      <c r="BB46" s="46"/>
      <c r="BC46" s="46"/>
      <c r="BD46" s="46"/>
      <c r="BE46" s="46"/>
      <c r="BF46" s="46"/>
      <c r="BG46" s="46"/>
      <c r="BH46" s="46"/>
      <c r="BI46" s="46"/>
    </row>
    <row r="47" spans="1:62" ht="13.5" thickBot="1" x14ac:dyDescent="0.25">
      <c r="A47" s="203"/>
      <c r="B47" s="277">
        <v>44770</v>
      </c>
      <c r="C47" s="132" t="s">
        <v>94</v>
      </c>
      <c r="D47" s="132"/>
      <c r="E47" s="138">
        <v>960</v>
      </c>
      <c r="F47" s="145"/>
      <c r="G47" s="145" t="s">
        <v>340</v>
      </c>
      <c r="H47" s="195" t="s">
        <v>317</v>
      </c>
      <c r="I47" s="531"/>
      <c r="BB47" s="135"/>
      <c r="BC47" s="135"/>
      <c r="BD47" s="135"/>
      <c r="BE47" s="135"/>
      <c r="BF47" s="135"/>
      <c r="BG47" s="135"/>
      <c r="BH47" s="135"/>
      <c r="BI47" s="135"/>
    </row>
    <row r="48" spans="1:62" s="135" customFormat="1" ht="13.5" thickBot="1" x14ac:dyDescent="0.25">
      <c r="A48" s="203"/>
      <c r="B48" s="275"/>
      <c r="C48" s="133"/>
      <c r="D48" s="133"/>
      <c r="E48" s="133"/>
      <c r="F48" s="144"/>
      <c r="G48" s="144" t="s">
        <v>338</v>
      </c>
      <c r="H48" s="196"/>
      <c r="I48" s="532"/>
      <c r="BB48" s="46"/>
      <c r="BC48" s="46"/>
      <c r="BD48" s="46"/>
      <c r="BE48" s="46"/>
      <c r="BF48" s="46"/>
      <c r="BG48" s="46"/>
      <c r="BH48" s="46"/>
      <c r="BI48" s="46"/>
    </row>
    <row r="49" spans="1:61" ht="13.5" thickBot="1" x14ac:dyDescent="0.25">
      <c r="A49" s="203"/>
      <c r="B49" s="277">
        <v>44771</v>
      </c>
      <c r="C49" s="132" t="s">
        <v>41</v>
      </c>
      <c r="D49" s="132"/>
      <c r="E49" s="138">
        <v>240</v>
      </c>
      <c r="F49" s="145"/>
      <c r="G49" s="145" t="s">
        <v>340</v>
      </c>
      <c r="H49" s="195" t="s">
        <v>249</v>
      </c>
      <c r="I49" s="531"/>
      <c r="BB49" s="135"/>
      <c r="BC49" s="135"/>
      <c r="BD49" s="135"/>
      <c r="BE49" s="135"/>
      <c r="BF49" s="135"/>
      <c r="BG49" s="135"/>
      <c r="BH49" s="135"/>
      <c r="BI49" s="135"/>
    </row>
    <row r="50" spans="1:61" s="135" customFormat="1" ht="13.5" thickBot="1" x14ac:dyDescent="0.25">
      <c r="A50" s="203"/>
      <c r="B50" s="275"/>
      <c r="C50" s="133"/>
      <c r="D50" s="133"/>
      <c r="E50" s="133"/>
      <c r="F50" s="144"/>
      <c r="G50" s="144" t="s">
        <v>338</v>
      </c>
      <c r="H50" s="196"/>
      <c r="I50" s="532"/>
      <c r="BB50" s="46"/>
      <c r="BC50" s="46"/>
      <c r="BD50" s="46"/>
      <c r="BE50" s="46"/>
      <c r="BF50" s="46"/>
      <c r="BG50" s="46"/>
      <c r="BH50" s="46"/>
      <c r="BI50" s="46"/>
    </row>
    <row r="51" spans="1:61" ht="13.5" thickBot="1" x14ac:dyDescent="0.25">
      <c r="A51" s="203"/>
      <c r="B51" s="277">
        <v>44772</v>
      </c>
      <c r="C51" s="132" t="s">
        <v>111</v>
      </c>
      <c r="D51" s="132" t="s">
        <v>40</v>
      </c>
      <c r="E51" s="138"/>
      <c r="F51" s="142">
        <v>20000</v>
      </c>
      <c r="G51" s="142" t="s">
        <v>338</v>
      </c>
      <c r="H51" s="218" t="s">
        <v>112</v>
      </c>
      <c r="I51" s="531"/>
      <c r="BB51" s="135"/>
      <c r="BC51" s="135"/>
      <c r="BD51" s="135"/>
      <c r="BE51" s="135"/>
      <c r="BF51" s="135"/>
      <c r="BG51" s="135"/>
      <c r="BH51" s="135"/>
      <c r="BI51" s="135"/>
    </row>
    <row r="52" spans="1:61" ht="13.5" thickBot="1" x14ac:dyDescent="0.25">
      <c r="A52" s="203"/>
      <c r="B52" s="277"/>
      <c r="C52" s="132" t="s">
        <v>41</v>
      </c>
      <c r="D52" s="132"/>
      <c r="E52" s="138">
        <v>19800</v>
      </c>
      <c r="F52" s="145"/>
      <c r="G52" s="145" t="s">
        <v>360</v>
      </c>
      <c r="H52" s="195" t="s">
        <v>113</v>
      </c>
      <c r="I52" s="531"/>
    </row>
    <row r="53" spans="1:61" ht="13.5" thickBot="1" x14ac:dyDescent="0.25">
      <c r="A53" s="203"/>
      <c r="B53" s="277"/>
      <c r="C53" s="132" t="s">
        <v>41</v>
      </c>
      <c r="D53" s="132"/>
      <c r="E53" s="138">
        <v>280</v>
      </c>
      <c r="F53" s="145"/>
      <c r="G53" s="145" t="s">
        <v>340</v>
      </c>
      <c r="H53" s="195" t="s">
        <v>114</v>
      </c>
      <c r="I53" s="531"/>
    </row>
    <row r="54" spans="1:61" ht="26.25" thickBot="1" x14ac:dyDescent="0.25">
      <c r="A54" s="203"/>
      <c r="B54" s="277"/>
      <c r="C54" s="132" t="s">
        <v>41</v>
      </c>
      <c r="D54" s="132"/>
      <c r="E54" s="138">
        <v>5950</v>
      </c>
      <c r="F54" s="145"/>
      <c r="G54" s="145" t="s">
        <v>332</v>
      </c>
      <c r="H54" s="197" t="s">
        <v>115</v>
      </c>
      <c r="I54" s="531"/>
    </row>
    <row r="55" spans="1:61" ht="13.5" thickBot="1" x14ac:dyDescent="0.25">
      <c r="A55" s="203"/>
      <c r="B55" s="277"/>
      <c r="C55" s="132" t="s">
        <v>44</v>
      </c>
      <c r="D55" s="132"/>
      <c r="E55" s="138">
        <v>1000</v>
      </c>
      <c r="F55" s="145"/>
      <c r="G55" s="145" t="s">
        <v>332</v>
      </c>
      <c r="H55" s="197" t="s">
        <v>116</v>
      </c>
      <c r="I55" s="531"/>
    </row>
    <row r="56" spans="1:61" ht="13.5" thickBot="1" x14ac:dyDescent="0.25">
      <c r="A56" s="203"/>
      <c r="B56" s="277"/>
      <c r="C56" s="132" t="s">
        <v>41</v>
      </c>
      <c r="D56" s="132"/>
      <c r="E56" s="138">
        <v>960</v>
      </c>
      <c r="F56" s="145"/>
      <c r="G56" s="145" t="s">
        <v>340</v>
      </c>
      <c r="H56" s="198" t="s">
        <v>249</v>
      </c>
      <c r="I56" s="531"/>
    </row>
    <row r="57" spans="1:61" ht="13.5" thickBot="1" x14ac:dyDescent="0.25">
      <c r="A57" s="203"/>
      <c r="B57" s="277"/>
      <c r="C57" s="132" t="s">
        <v>41</v>
      </c>
      <c r="D57" s="132" t="s">
        <v>118</v>
      </c>
      <c r="E57" s="138">
        <v>2000</v>
      </c>
      <c r="F57" s="145"/>
      <c r="G57" s="145" t="s">
        <v>332</v>
      </c>
      <c r="H57" s="197" t="s">
        <v>119</v>
      </c>
      <c r="I57" s="531"/>
      <c r="J57" s="46">
        <f>21900+6000+2000+2000+6000</f>
        <v>37900</v>
      </c>
    </row>
    <row r="58" spans="1:61" ht="13.5" thickBot="1" x14ac:dyDescent="0.25">
      <c r="A58" s="203"/>
      <c r="B58" s="277"/>
      <c r="C58" s="132"/>
      <c r="D58" s="132"/>
      <c r="E58" s="138"/>
      <c r="F58" s="145"/>
      <c r="G58" s="145" t="s">
        <v>338</v>
      </c>
      <c r="H58" s="195"/>
      <c r="I58" s="531"/>
    </row>
    <row r="59" spans="1:61" s="135" customFormat="1" ht="13.5" thickBot="1" x14ac:dyDescent="0.25">
      <c r="A59" s="203"/>
      <c r="B59" s="275"/>
      <c r="C59" s="133"/>
      <c r="D59" s="133"/>
      <c r="E59" s="133"/>
      <c r="F59" s="144"/>
      <c r="G59" s="144" t="s">
        <v>338</v>
      </c>
      <c r="H59" s="196"/>
      <c r="I59" s="532"/>
    </row>
    <row r="60" spans="1:61" ht="13.5" thickBot="1" x14ac:dyDescent="0.25">
      <c r="A60" s="203"/>
      <c r="B60" s="277">
        <v>44773</v>
      </c>
      <c r="C60" s="132" t="s">
        <v>41</v>
      </c>
      <c r="D60" s="132"/>
      <c r="E60" s="138">
        <v>960</v>
      </c>
      <c r="F60" s="145"/>
      <c r="G60" s="145" t="s">
        <v>340</v>
      </c>
      <c r="H60" s="195" t="s">
        <v>249</v>
      </c>
      <c r="I60" s="531"/>
    </row>
    <row r="61" spans="1:61" ht="13.5" thickBot="1" x14ac:dyDescent="0.25">
      <c r="A61" s="203"/>
      <c r="B61" s="277"/>
      <c r="C61" s="132" t="s">
        <v>39</v>
      </c>
      <c r="D61" s="132" t="s">
        <v>40</v>
      </c>
      <c r="E61" s="138"/>
      <c r="F61" s="142">
        <v>50000</v>
      </c>
      <c r="G61" s="142" t="s">
        <v>338</v>
      </c>
      <c r="H61" s="218" t="s">
        <v>166</v>
      </c>
      <c r="I61" s="531"/>
    </row>
    <row r="62" spans="1:61" ht="26.25" thickBot="1" x14ac:dyDescent="0.25">
      <c r="A62" s="203"/>
      <c r="B62" s="277"/>
      <c r="C62" s="132" t="s">
        <v>71</v>
      </c>
      <c r="D62" s="132" t="s">
        <v>202</v>
      </c>
      <c r="E62" s="138">
        <v>23000</v>
      </c>
      <c r="F62" s="145"/>
      <c r="G62" s="145" t="s">
        <v>339</v>
      </c>
      <c r="H62" s="195" t="s">
        <v>167</v>
      </c>
      <c r="I62" s="531"/>
      <c r="J62" s="46">
        <f>50000-23000-1000-500</f>
        <v>25500</v>
      </c>
    </row>
    <row r="63" spans="1:61" ht="13.5" thickBot="1" x14ac:dyDescent="0.25">
      <c r="A63" s="203"/>
      <c r="B63" s="277"/>
      <c r="C63" s="132" t="s">
        <v>41</v>
      </c>
      <c r="D63" s="132" t="s">
        <v>232</v>
      </c>
      <c r="E63" s="138">
        <v>1000</v>
      </c>
      <c r="F63" s="145"/>
      <c r="G63" s="145" t="s">
        <v>343</v>
      </c>
      <c r="H63" s="195" t="s">
        <v>233</v>
      </c>
      <c r="I63" s="531"/>
    </row>
    <row r="64" spans="1:61" ht="13.5" thickBot="1" x14ac:dyDescent="0.25">
      <c r="A64" s="203"/>
      <c r="B64" s="277"/>
      <c r="C64" s="132" t="s">
        <v>41</v>
      </c>
      <c r="D64" s="132"/>
      <c r="E64" s="138">
        <v>500</v>
      </c>
      <c r="F64" s="145"/>
      <c r="G64" s="145" t="s">
        <v>332</v>
      </c>
      <c r="H64" s="197" t="s">
        <v>316</v>
      </c>
      <c r="I64" s="531"/>
    </row>
    <row r="65" spans="1:9" ht="13.5" thickBot="1" x14ac:dyDescent="0.25">
      <c r="A65" s="203"/>
      <c r="B65" s="278"/>
      <c r="C65" s="209"/>
      <c r="D65" s="209"/>
      <c r="E65" s="209"/>
      <c r="F65" s="210"/>
      <c r="G65" s="210" t="s">
        <v>338</v>
      </c>
      <c r="H65" s="211"/>
      <c r="I65" s="531"/>
    </row>
    <row r="66" spans="1:9" ht="13.5" thickBot="1" x14ac:dyDescent="0.25">
      <c r="A66" s="203"/>
      <c r="B66" s="277">
        <v>44774</v>
      </c>
      <c r="C66" s="132" t="s">
        <v>41</v>
      </c>
      <c r="D66" s="132"/>
      <c r="E66" s="138">
        <v>720</v>
      </c>
      <c r="F66" s="145"/>
      <c r="G66" s="145" t="s">
        <v>340</v>
      </c>
      <c r="H66" s="195" t="s">
        <v>249</v>
      </c>
      <c r="I66" s="531"/>
    </row>
    <row r="67" spans="1:9" ht="13.5" thickBot="1" x14ac:dyDescent="0.25">
      <c r="A67" s="203"/>
      <c r="B67" s="277"/>
      <c r="C67" s="132" t="s">
        <v>41</v>
      </c>
      <c r="D67" s="132"/>
      <c r="E67" s="138">
        <v>18000</v>
      </c>
      <c r="F67" s="145"/>
      <c r="G67" s="145" t="s">
        <v>360</v>
      </c>
      <c r="H67" s="195" t="s">
        <v>234</v>
      </c>
      <c r="I67" s="531" t="s">
        <v>170</v>
      </c>
    </row>
    <row r="68" spans="1:9" ht="13.5" thickBot="1" x14ac:dyDescent="0.25">
      <c r="A68" s="203"/>
      <c r="B68" s="278"/>
      <c r="C68" s="209"/>
      <c r="D68" s="209"/>
      <c r="E68" s="209"/>
      <c r="F68" s="210"/>
      <c r="G68" s="210" t="s">
        <v>338</v>
      </c>
      <c r="H68" s="211"/>
      <c r="I68" s="531"/>
    </row>
    <row r="69" spans="1:9" ht="26.25" thickBot="1" x14ac:dyDescent="0.25">
      <c r="A69" s="203"/>
      <c r="B69" s="277">
        <v>44775</v>
      </c>
      <c r="C69" s="132" t="s">
        <v>39</v>
      </c>
      <c r="D69" s="132" t="s">
        <v>40</v>
      </c>
      <c r="E69" s="138"/>
      <c r="F69" s="142">
        <v>50000</v>
      </c>
      <c r="G69" s="142" t="s">
        <v>338</v>
      </c>
      <c r="H69" s="218" t="s">
        <v>318</v>
      </c>
      <c r="I69" s="531"/>
    </row>
    <row r="70" spans="1:9" ht="13.5" thickBot="1" x14ac:dyDescent="0.25">
      <c r="A70" s="203"/>
      <c r="B70" s="277"/>
      <c r="C70" s="132" t="s">
        <v>41</v>
      </c>
      <c r="D70" s="132" t="s">
        <v>83</v>
      </c>
      <c r="E70" s="138">
        <v>6000</v>
      </c>
      <c r="F70" s="145"/>
      <c r="G70" s="145" t="s">
        <v>341</v>
      </c>
      <c r="H70" s="195" t="s">
        <v>219</v>
      </c>
      <c r="I70" s="531"/>
    </row>
    <row r="71" spans="1:9" ht="13.5" thickBot="1" x14ac:dyDescent="0.25">
      <c r="A71" s="203"/>
      <c r="B71" s="277"/>
      <c r="C71" s="132" t="s">
        <v>41</v>
      </c>
      <c r="D71" s="132"/>
      <c r="E71" s="138">
        <v>11500</v>
      </c>
      <c r="F71" s="145"/>
      <c r="G71" s="145" t="s">
        <v>332</v>
      </c>
      <c r="H71" s="197" t="s">
        <v>171</v>
      </c>
      <c r="I71" s="531"/>
    </row>
    <row r="72" spans="1:9" ht="13.5" thickBot="1" x14ac:dyDescent="0.25">
      <c r="A72" s="203"/>
      <c r="B72" s="277"/>
      <c r="C72" s="132" t="s">
        <v>41</v>
      </c>
      <c r="D72" s="132"/>
      <c r="E72" s="138">
        <v>600</v>
      </c>
      <c r="F72" s="145"/>
      <c r="G72" s="145" t="s">
        <v>340</v>
      </c>
      <c r="H72" s="195" t="s">
        <v>249</v>
      </c>
      <c r="I72" s="531"/>
    </row>
    <row r="73" spans="1:9" ht="13.5" thickBot="1" x14ac:dyDescent="0.25">
      <c r="A73" s="203"/>
      <c r="B73" s="277"/>
      <c r="C73" s="132" t="s">
        <v>41</v>
      </c>
      <c r="D73" s="132"/>
      <c r="E73" s="138">
        <v>1800</v>
      </c>
      <c r="F73" s="145"/>
      <c r="G73" s="145" t="s">
        <v>332</v>
      </c>
      <c r="H73" s="197" t="s">
        <v>220</v>
      </c>
      <c r="I73" s="531"/>
    </row>
    <row r="74" spans="1:9" ht="13.5" thickBot="1" x14ac:dyDescent="0.25">
      <c r="A74" s="203"/>
      <c r="B74" s="277"/>
      <c r="C74" s="132" t="s">
        <v>41</v>
      </c>
      <c r="D74" s="132"/>
      <c r="E74" s="138">
        <v>1500</v>
      </c>
      <c r="F74" s="145"/>
      <c r="G74" s="145" t="s">
        <v>332</v>
      </c>
      <c r="H74" s="197" t="s">
        <v>172</v>
      </c>
      <c r="I74" s="531"/>
    </row>
    <row r="75" spans="1:9" ht="13.5" thickBot="1" x14ac:dyDescent="0.25">
      <c r="A75" s="203"/>
      <c r="B75" s="277"/>
      <c r="C75" s="132" t="s">
        <v>47</v>
      </c>
      <c r="D75" s="132" t="s">
        <v>378</v>
      </c>
      <c r="E75" s="138">
        <v>1000</v>
      </c>
      <c r="F75" s="145"/>
      <c r="G75" s="145" t="s">
        <v>343</v>
      </c>
      <c r="H75" s="195" t="s">
        <v>173</v>
      </c>
      <c r="I75" s="531"/>
    </row>
    <row r="76" spans="1:9" ht="13.5" thickBot="1" x14ac:dyDescent="0.25">
      <c r="A76" s="203"/>
      <c r="B76" s="278"/>
      <c r="C76" s="209"/>
      <c r="D76" s="209"/>
      <c r="E76" s="209"/>
      <c r="F76" s="210"/>
      <c r="G76" s="210" t="s">
        <v>338</v>
      </c>
      <c r="H76" s="211"/>
      <c r="I76" s="531"/>
    </row>
    <row r="77" spans="1:9" ht="13.5" thickBot="1" x14ac:dyDescent="0.25">
      <c r="A77" s="203"/>
      <c r="B77" s="277">
        <v>44776</v>
      </c>
      <c r="C77" s="132" t="s">
        <v>41</v>
      </c>
      <c r="D77" s="132"/>
      <c r="E77" s="138">
        <v>360</v>
      </c>
      <c r="F77" s="145"/>
      <c r="G77" s="145" t="s">
        <v>340</v>
      </c>
      <c r="H77" s="195" t="s">
        <v>249</v>
      </c>
      <c r="I77" s="531" t="s">
        <v>175</v>
      </c>
    </row>
    <row r="78" spans="1:9" s="232" customFormat="1" ht="13.5" thickBot="1" x14ac:dyDescent="0.25">
      <c r="A78" s="231"/>
      <c r="B78" s="278"/>
      <c r="C78" s="209"/>
      <c r="D78" s="209"/>
      <c r="E78" s="209"/>
      <c r="F78" s="210"/>
      <c r="G78" s="210" t="s">
        <v>338</v>
      </c>
      <c r="H78" s="211"/>
      <c r="I78" s="533"/>
    </row>
    <row r="79" spans="1:9" ht="13.5" thickBot="1" x14ac:dyDescent="0.25">
      <c r="A79" s="203"/>
      <c r="B79" s="277">
        <v>44777</v>
      </c>
      <c r="C79" s="132" t="s">
        <v>41</v>
      </c>
      <c r="D79" s="132"/>
      <c r="E79" s="138">
        <v>44160</v>
      </c>
      <c r="F79" s="145"/>
      <c r="G79" s="145" t="s">
        <v>342</v>
      </c>
      <c r="H79" s="195" t="s">
        <v>235</v>
      </c>
      <c r="I79" s="531"/>
    </row>
    <row r="80" spans="1:9" ht="13.5" thickBot="1" x14ac:dyDescent="0.25">
      <c r="A80" s="203"/>
      <c r="B80" s="277"/>
      <c r="C80" s="132" t="s">
        <v>47</v>
      </c>
      <c r="D80" s="132" t="s">
        <v>81</v>
      </c>
      <c r="E80" s="138">
        <v>10000</v>
      </c>
      <c r="F80" s="145"/>
      <c r="G80" s="145" t="s">
        <v>339</v>
      </c>
      <c r="H80" s="195" t="s">
        <v>176</v>
      </c>
      <c r="I80" s="531">
        <f>37800/1800</f>
        <v>21</v>
      </c>
    </row>
    <row r="81" spans="1:10" ht="13.5" thickBot="1" x14ac:dyDescent="0.25">
      <c r="A81" s="203"/>
      <c r="B81" s="277"/>
      <c r="C81" s="132" t="s">
        <v>41</v>
      </c>
      <c r="D81" s="132"/>
      <c r="E81" s="138">
        <v>600</v>
      </c>
      <c r="F81" s="145"/>
      <c r="G81" s="145" t="s">
        <v>340</v>
      </c>
      <c r="H81" s="195" t="s">
        <v>249</v>
      </c>
      <c r="I81" s="531" t="s">
        <v>177</v>
      </c>
    </row>
    <row r="82" spans="1:10" ht="13.5" thickBot="1" x14ac:dyDescent="0.25">
      <c r="A82" s="203"/>
      <c r="B82" s="278"/>
      <c r="C82" s="209"/>
      <c r="D82" s="209"/>
      <c r="E82" s="209"/>
      <c r="F82" s="210"/>
      <c r="G82" s="210" t="s">
        <v>338</v>
      </c>
      <c r="H82" s="211"/>
      <c r="I82" s="531"/>
    </row>
    <row r="83" spans="1:10" ht="13.5" thickBot="1" x14ac:dyDescent="0.25">
      <c r="A83" s="203"/>
      <c r="B83" s="277">
        <v>44779</v>
      </c>
      <c r="C83" s="132" t="s">
        <v>179</v>
      </c>
      <c r="D83" s="132"/>
      <c r="E83" s="138"/>
      <c r="F83" s="145"/>
      <c r="G83" s="145" t="s">
        <v>338</v>
      </c>
      <c r="H83" s="195" t="s">
        <v>180</v>
      </c>
      <c r="I83" s="531"/>
    </row>
    <row r="84" spans="1:10" ht="13.5" thickBot="1" x14ac:dyDescent="0.25">
      <c r="A84" s="203"/>
      <c r="B84" s="278"/>
      <c r="C84" s="209"/>
      <c r="D84" s="209"/>
      <c r="E84" s="209"/>
      <c r="F84" s="210"/>
      <c r="G84" s="210" t="s">
        <v>338</v>
      </c>
      <c r="H84" s="211"/>
      <c r="I84" s="531"/>
    </row>
    <row r="85" spans="1:10" ht="13.5" thickBot="1" x14ac:dyDescent="0.25">
      <c r="A85" s="203"/>
      <c r="B85" s="277">
        <v>44780</v>
      </c>
      <c r="C85" s="132" t="s">
        <v>41</v>
      </c>
      <c r="D85" s="132"/>
      <c r="E85" s="138">
        <v>1200</v>
      </c>
      <c r="F85" s="145"/>
      <c r="G85" s="145" t="s">
        <v>340</v>
      </c>
      <c r="H85" s="195" t="s">
        <v>249</v>
      </c>
      <c r="I85" s="531" t="s">
        <v>178</v>
      </c>
    </row>
    <row r="86" spans="1:10" ht="13.5" thickBot="1" x14ac:dyDescent="0.25">
      <c r="A86" s="203"/>
      <c r="B86" s="278"/>
      <c r="C86" s="209"/>
      <c r="D86" s="209"/>
      <c r="E86" s="209"/>
      <c r="F86" s="210"/>
      <c r="G86" s="210" t="s">
        <v>338</v>
      </c>
      <c r="H86" s="211"/>
      <c r="I86" s="531"/>
    </row>
    <row r="87" spans="1:10" ht="13.5" thickBot="1" x14ac:dyDescent="0.25">
      <c r="A87" s="203"/>
      <c r="B87" s="277">
        <v>44781</v>
      </c>
      <c r="C87" s="132" t="s">
        <v>41</v>
      </c>
      <c r="D87" s="132"/>
      <c r="E87" s="138">
        <v>720</v>
      </c>
      <c r="F87" s="145"/>
      <c r="G87" s="145" t="s">
        <v>340</v>
      </c>
      <c r="H87" s="195" t="s">
        <v>249</v>
      </c>
      <c r="I87" s="531" t="s">
        <v>181</v>
      </c>
      <c r="J87" s="46">
        <f>3*240</f>
        <v>720</v>
      </c>
    </row>
    <row r="88" spans="1:10" ht="13.5" thickBot="1" x14ac:dyDescent="0.25">
      <c r="A88" s="203"/>
      <c r="B88" s="277"/>
      <c r="C88" s="132" t="s">
        <v>41</v>
      </c>
      <c r="D88" s="132"/>
      <c r="E88" s="138">
        <v>250</v>
      </c>
      <c r="F88" s="145"/>
      <c r="G88" s="145" t="s">
        <v>332</v>
      </c>
      <c r="H88" s="197" t="s">
        <v>319</v>
      </c>
      <c r="I88" s="531" t="s">
        <v>182</v>
      </c>
    </row>
    <row r="89" spans="1:10" ht="13.5" thickBot="1" x14ac:dyDescent="0.25">
      <c r="A89" s="203"/>
      <c r="B89" s="278"/>
      <c r="C89" s="209"/>
      <c r="D89" s="209"/>
      <c r="E89" s="209"/>
      <c r="F89" s="210"/>
      <c r="G89" s="210" t="s">
        <v>338</v>
      </c>
      <c r="H89" s="211"/>
      <c r="I89" s="531"/>
    </row>
    <row r="90" spans="1:10" ht="13.5" thickBot="1" x14ac:dyDescent="0.25">
      <c r="A90" s="203"/>
      <c r="B90" s="277">
        <v>44782</v>
      </c>
      <c r="C90" s="132" t="s">
        <v>41</v>
      </c>
      <c r="D90" s="132"/>
      <c r="E90" s="138">
        <v>720</v>
      </c>
      <c r="F90" s="145"/>
      <c r="G90" s="145" t="s">
        <v>340</v>
      </c>
      <c r="H90" s="195" t="s">
        <v>249</v>
      </c>
      <c r="I90" s="531" t="s">
        <v>181</v>
      </c>
    </row>
    <row r="91" spans="1:10" ht="13.5" thickBot="1" x14ac:dyDescent="0.25">
      <c r="A91" s="203"/>
      <c r="B91" s="277"/>
      <c r="C91" s="132" t="s">
        <v>41</v>
      </c>
      <c r="D91" s="132" t="s">
        <v>83</v>
      </c>
      <c r="E91" s="138">
        <v>9000</v>
      </c>
      <c r="F91" s="145"/>
      <c r="G91" s="145" t="s">
        <v>344</v>
      </c>
      <c r="H91" s="195" t="s">
        <v>185</v>
      </c>
      <c r="I91" s="531"/>
    </row>
    <row r="92" spans="1:10" ht="13.5" thickBot="1" x14ac:dyDescent="0.25">
      <c r="A92" s="203"/>
      <c r="B92" s="278"/>
      <c r="C92" s="209"/>
      <c r="D92" s="209"/>
      <c r="E92" s="209"/>
      <c r="F92" s="210"/>
      <c r="G92" s="210" t="s">
        <v>338</v>
      </c>
      <c r="H92" s="211"/>
      <c r="I92" s="531"/>
    </row>
    <row r="93" spans="1:10" ht="13.5" thickBot="1" x14ac:dyDescent="0.25">
      <c r="A93" s="203"/>
      <c r="B93" s="277">
        <v>44783</v>
      </c>
      <c r="C93" s="132" t="s">
        <v>41</v>
      </c>
      <c r="D93" s="132"/>
      <c r="E93" s="138">
        <v>420</v>
      </c>
      <c r="F93" s="145"/>
      <c r="G93" s="145" t="s">
        <v>340</v>
      </c>
      <c r="H93" s="195" t="s">
        <v>249</v>
      </c>
      <c r="I93" s="531"/>
    </row>
    <row r="94" spans="1:10" ht="13.5" thickBot="1" x14ac:dyDescent="0.25">
      <c r="A94" s="203"/>
      <c r="B94" s="277"/>
      <c r="C94" s="132" t="s">
        <v>41</v>
      </c>
      <c r="D94" s="132"/>
      <c r="E94" s="138">
        <v>500</v>
      </c>
      <c r="F94" s="145"/>
      <c r="G94" s="145" t="s">
        <v>360</v>
      </c>
      <c r="H94" s="195" t="s">
        <v>236</v>
      </c>
      <c r="I94" s="531"/>
    </row>
    <row r="95" spans="1:10" ht="13.5" thickBot="1" x14ac:dyDescent="0.25">
      <c r="A95" s="203"/>
      <c r="B95" s="277"/>
      <c r="C95" s="132" t="s">
        <v>41</v>
      </c>
      <c r="D95" s="132"/>
      <c r="E95" s="138">
        <v>1000</v>
      </c>
      <c r="F95" s="145"/>
      <c r="G95" s="145" t="s">
        <v>343</v>
      </c>
      <c r="H95" s="195" t="s">
        <v>237</v>
      </c>
      <c r="I95" s="531"/>
    </row>
    <row r="96" spans="1:10" ht="13.5" thickBot="1" x14ac:dyDescent="0.25">
      <c r="A96" s="203"/>
      <c r="B96" s="278"/>
      <c r="C96" s="209"/>
      <c r="D96" s="209"/>
      <c r="E96" s="209"/>
      <c r="F96" s="210"/>
      <c r="G96" s="210" t="s">
        <v>338</v>
      </c>
      <c r="H96" s="211"/>
      <c r="I96" s="531"/>
    </row>
    <row r="97" spans="1:9" ht="13.5" thickBot="1" x14ac:dyDescent="0.25">
      <c r="A97" s="203"/>
      <c r="B97" s="277">
        <v>44784</v>
      </c>
      <c r="C97" s="132" t="s">
        <v>41</v>
      </c>
      <c r="D97" s="132"/>
      <c r="E97" s="138">
        <v>360</v>
      </c>
      <c r="F97" s="145"/>
      <c r="G97" s="145" t="s">
        <v>340</v>
      </c>
      <c r="H97" s="195" t="s">
        <v>249</v>
      </c>
      <c r="I97" s="531"/>
    </row>
    <row r="98" spans="1:9" ht="13.5" thickBot="1" x14ac:dyDescent="0.25">
      <c r="A98" s="203"/>
      <c r="B98" s="278"/>
      <c r="C98" s="209"/>
      <c r="D98" s="209"/>
      <c r="E98" s="209"/>
      <c r="F98" s="210"/>
      <c r="G98" s="210" t="s">
        <v>338</v>
      </c>
      <c r="H98" s="211"/>
      <c r="I98" s="531"/>
    </row>
    <row r="99" spans="1:9" ht="13.5" thickBot="1" x14ac:dyDescent="0.25">
      <c r="A99" s="203"/>
      <c r="B99" s="277">
        <v>44786</v>
      </c>
      <c r="C99" s="132" t="s">
        <v>41</v>
      </c>
      <c r="D99" s="132"/>
      <c r="E99" s="138">
        <f>360+420</f>
        <v>780</v>
      </c>
      <c r="F99" s="145"/>
      <c r="G99" s="145" t="s">
        <v>340</v>
      </c>
      <c r="H99" s="195" t="s">
        <v>249</v>
      </c>
      <c r="I99" s="531"/>
    </row>
    <row r="100" spans="1:9" ht="13.5" thickBot="1" x14ac:dyDescent="0.25">
      <c r="A100" s="203"/>
      <c r="B100" s="278"/>
      <c r="C100" s="209"/>
      <c r="D100" s="209"/>
      <c r="E100" s="209"/>
      <c r="F100" s="210"/>
      <c r="G100" s="210" t="s">
        <v>338</v>
      </c>
      <c r="H100" s="211"/>
      <c r="I100" s="531"/>
    </row>
    <row r="101" spans="1:9" ht="13.5" thickBot="1" x14ac:dyDescent="0.25">
      <c r="A101" s="203"/>
      <c r="B101" s="277">
        <v>44788</v>
      </c>
      <c r="C101" s="132" t="s">
        <v>41</v>
      </c>
      <c r="D101" s="132"/>
      <c r="E101" s="138">
        <v>480</v>
      </c>
      <c r="F101" s="145"/>
      <c r="G101" s="145" t="s">
        <v>340</v>
      </c>
      <c r="H101" s="195" t="s">
        <v>249</v>
      </c>
      <c r="I101" s="531"/>
    </row>
    <row r="102" spans="1:9" ht="13.5" thickBot="1" x14ac:dyDescent="0.25">
      <c r="A102" s="203"/>
      <c r="B102" s="277"/>
      <c r="C102" s="132" t="s">
        <v>47</v>
      </c>
      <c r="D102" s="132"/>
      <c r="E102" s="138">
        <v>27500</v>
      </c>
      <c r="F102" s="145"/>
      <c r="G102" s="145" t="s">
        <v>340</v>
      </c>
      <c r="H102" s="195" t="s">
        <v>238</v>
      </c>
      <c r="I102" s="531"/>
    </row>
    <row r="103" spans="1:9" ht="13.5" thickBot="1" x14ac:dyDescent="0.25">
      <c r="A103" s="203"/>
      <c r="B103" s="277"/>
      <c r="C103" s="132" t="s">
        <v>47</v>
      </c>
      <c r="D103" s="132"/>
      <c r="E103" s="138">
        <v>27800</v>
      </c>
      <c r="F103" s="145"/>
      <c r="G103" s="145" t="s">
        <v>339</v>
      </c>
      <c r="H103" s="195" t="s">
        <v>239</v>
      </c>
      <c r="I103" s="531"/>
    </row>
    <row r="104" spans="1:9" ht="13.5" thickBot="1" x14ac:dyDescent="0.25">
      <c r="A104" s="203"/>
      <c r="B104" s="278"/>
      <c r="C104" s="209"/>
      <c r="D104" s="209"/>
      <c r="E104" s="209"/>
      <c r="F104" s="210"/>
      <c r="G104" s="210" t="s">
        <v>338</v>
      </c>
      <c r="H104" s="211"/>
      <c r="I104" s="531"/>
    </row>
    <row r="105" spans="1:9" ht="13.5" thickBot="1" x14ac:dyDescent="0.25">
      <c r="A105" s="203"/>
      <c r="B105" s="277">
        <v>44789</v>
      </c>
      <c r="C105" s="132" t="s">
        <v>41</v>
      </c>
      <c r="D105" s="132"/>
      <c r="E105" s="138">
        <v>7400</v>
      </c>
      <c r="F105" s="145"/>
      <c r="G105" s="145" t="s">
        <v>360</v>
      </c>
      <c r="H105" s="195" t="s">
        <v>240</v>
      </c>
      <c r="I105" s="531"/>
    </row>
    <row r="106" spans="1:9" ht="13.5" thickBot="1" x14ac:dyDescent="0.25">
      <c r="A106" s="203"/>
      <c r="B106" s="277"/>
      <c r="C106" s="132" t="s">
        <v>41</v>
      </c>
      <c r="D106" s="132"/>
      <c r="E106" s="138">
        <v>420</v>
      </c>
      <c r="F106" s="145"/>
      <c r="G106" s="145" t="s">
        <v>340</v>
      </c>
      <c r="H106" s="195" t="s">
        <v>249</v>
      </c>
      <c r="I106" s="531" t="s">
        <v>241</v>
      </c>
    </row>
    <row r="107" spans="1:9" ht="26.25" thickBot="1" x14ac:dyDescent="0.25">
      <c r="A107" s="203"/>
      <c r="B107" s="277"/>
      <c r="C107" s="132" t="s">
        <v>41</v>
      </c>
      <c r="D107" s="132"/>
      <c r="E107" s="138">
        <v>700</v>
      </c>
      <c r="F107" s="145"/>
      <c r="G107" s="145" t="s">
        <v>331</v>
      </c>
      <c r="H107" s="195" t="s">
        <v>361</v>
      </c>
      <c r="I107" s="531"/>
    </row>
    <row r="108" spans="1:9" ht="13.5" thickBot="1" x14ac:dyDescent="0.25">
      <c r="A108" s="203"/>
      <c r="B108" s="278"/>
      <c r="C108" s="209"/>
      <c r="D108" s="209"/>
      <c r="E108" s="209"/>
      <c r="F108" s="210"/>
      <c r="G108" s="210" t="s">
        <v>338</v>
      </c>
      <c r="H108" s="211"/>
      <c r="I108" s="531"/>
    </row>
    <row r="109" spans="1:9" ht="13.5" thickBot="1" x14ac:dyDescent="0.25">
      <c r="A109" s="203"/>
      <c r="B109" s="277">
        <v>44790</v>
      </c>
      <c r="C109" s="132" t="s">
        <v>41</v>
      </c>
      <c r="D109" s="132"/>
      <c r="E109" s="138">
        <v>11000</v>
      </c>
      <c r="F109" s="145"/>
      <c r="G109" s="145" t="s">
        <v>360</v>
      </c>
      <c r="H109" s="195" t="s">
        <v>242</v>
      </c>
      <c r="I109" s="531" t="s">
        <v>345</v>
      </c>
    </row>
    <row r="110" spans="1:9" ht="13.5" thickBot="1" x14ac:dyDescent="0.25">
      <c r="A110" s="203"/>
      <c r="B110" s="277"/>
      <c r="C110" s="132" t="s">
        <v>41</v>
      </c>
      <c r="D110" s="132"/>
      <c r="E110" s="138">
        <v>2300</v>
      </c>
      <c r="F110" s="145"/>
      <c r="G110" s="145" t="s">
        <v>360</v>
      </c>
      <c r="H110" s="195" t="s">
        <v>362</v>
      </c>
      <c r="I110" s="531" t="s">
        <v>346</v>
      </c>
    </row>
    <row r="111" spans="1:9" ht="26.25" thickBot="1" x14ac:dyDescent="0.25">
      <c r="A111" s="203"/>
      <c r="B111" s="277"/>
      <c r="C111" s="132" t="s">
        <v>39</v>
      </c>
      <c r="D111" s="132" t="s">
        <v>40</v>
      </c>
      <c r="E111" s="138"/>
      <c r="F111" s="142">
        <v>100000</v>
      </c>
      <c r="G111" s="142" t="s">
        <v>338</v>
      </c>
      <c r="H111" s="218" t="s">
        <v>363</v>
      </c>
      <c r="I111" s="531" t="s">
        <v>247</v>
      </c>
    </row>
    <row r="112" spans="1:9" s="232" customFormat="1" ht="13.5" thickBot="1" x14ac:dyDescent="0.25">
      <c r="A112" s="231"/>
      <c r="B112" s="278"/>
      <c r="C112" s="209"/>
      <c r="D112" s="209"/>
      <c r="E112" s="209"/>
      <c r="F112" s="210"/>
      <c r="G112" s="210" t="s">
        <v>338</v>
      </c>
      <c r="H112" s="211"/>
      <c r="I112" s="533"/>
    </row>
    <row r="113" spans="1:11" ht="13.5" thickBot="1" x14ac:dyDescent="0.25">
      <c r="A113" s="203"/>
      <c r="B113" s="277">
        <v>44791</v>
      </c>
      <c r="C113" s="132" t="s">
        <v>41</v>
      </c>
      <c r="D113" s="132"/>
      <c r="E113" s="138">
        <v>500</v>
      </c>
      <c r="F113" s="145"/>
      <c r="G113" s="145" t="s">
        <v>331</v>
      </c>
      <c r="H113" s="195" t="s">
        <v>258</v>
      </c>
      <c r="I113" s="531"/>
    </row>
    <row r="114" spans="1:11" ht="13.5" thickBot="1" x14ac:dyDescent="0.25">
      <c r="A114" s="203"/>
      <c r="B114" s="277"/>
      <c r="C114" s="132" t="s">
        <v>41</v>
      </c>
      <c r="D114" s="132"/>
      <c r="E114" s="138">
        <v>480</v>
      </c>
      <c r="F114" s="145"/>
      <c r="G114" s="145" t="s">
        <v>340</v>
      </c>
      <c r="H114" s="195" t="s">
        <v>259</v>
      </c>
      <c r="I114" s="531" t="s">
        <v>243</v>
      </c>
    </row>
    <row r="115" spans="1:11" ht="13.5" thickBot="1" x14ac:dyDescent="0.25">
      <c r="A115" s="203"/>
      <c r="B115" s="277"/>
      <c r="C115" s="132" t="s">
        <v>41</v>
      </c>
      <c r="D115" s="132"/>
      <c r="E115" s="138">
        <v>2000</v>
      </c>
      <c r="F115" s="145"/>
      <c r="G115" s="145" t="s">
        <v>364</v>
      </c>
      <c r="H115" s="195" t="s">
        <v>244</v>
      </c>
      <c r="I115" s="531"/>
    </row>
    <row r="116" spans="1:11" ht="13.5" thickBot="1" x14ac:dyDescent="0.25">
      <c r="A116" s="203"/>
      <c r="B116" s="277"/>
      <c r="C116" s="132" t="s">
        <v>47</v>
      </c>
      <c r="D116" s="132"/>
      <c r="E116" s="138">
        <v>6000</v>
      </c>
      <c r="F116" s="145"/>
      <c r="G116" s="145" t="s">
        <v>365</v>
      </c>
      <c r="H116" s="195" t="s">
        <v>246</v>
      </c>
      <c r="I116" s="531"/>
    </row>
    <row r="117" spans="1:11" ht="13.5" thickBot="1" x14ac:dyDescent="0.25">
      <c r="A117" s="203"/>
      <c r="B117" s="278"/>
      <c r="C117" s="209"/>
      <c r="D117" s="209"/>
      <c r="E117" s="209"/>
      <c r="F117" s="210"/>
      <c r="G117" s="210" t="s">
        <v>338</v>
      </c>
      <c r="H117" s="211"/>
      <c r="I117" s="531"/>
    </row>
    <row r="118" spans="1:11" ht="13.5" thickBot="1" x14ac:dyDescent="0.25">
      <c r="A118" s="203"/>
      <c r="B118" s="277">
        <v>44793</v>
      </c>
      <c r="C118" s="132" t="s">
        <v>41</v>
      </c>
      <c r="D118" s="132"/>
      <c r="E118" s="138">
        <v>10300</v>
      </c>
      <c r="F118" s="145"/>
      <c r="G118" s="145" t="s">
        <v>360</v>
      </c>
      <c r="H118" s="195" t="s">
        <v>257</v>
      </c>
      <c r="I118" s="531" t="s">
        <v>248</v>
      </c>
    </row>
    <row r="119" spans="1:11" ht="13.5" thickBot="1" x14ac:dyDescent="0.25">
      <c r="A119" s="203"/>
      <c r="B119" s="277"/>
      <c r="C119" s="132" t="s">
        <v>41</v>
      </c>
      <c r="D119" s="132"/>
      <c r="E119" s="138">
        <v>7200</v>
      </c>
      <c r="F119" s="145"/>
      <c r="G119" s="145" t="s">
        <v>343</v>
      </c>
      <c r="H119" s="195" t="s">
        <v>347</v>
      </c>
      <c r="I119" s="531" t="s">
        <v>350</v>
      </c>
      <c r="J119" s="46">
        <v>12300</v>
      </c>
      <c r="K119" s="46">
        <f>6750/15</f>
        <v>450</v>
      </c>
    </row>
    <row r="120" spans="1:11" ht="13.5" thickBot="1" x14ac:dyDescent="0.25">
      <c r="A120" s="203"/>
      <c r="B120" s="277"/>
      <c r="C120" s="132" t="s">
        <v>41</v>
      </c>
      <c r="D120" s="132"/>
      <c r="E120" s="138">
        <v>5000</v>
      </c>
      <c r="F120" s="145"/>
      <c r="G120" s="145" t="s">
        <v>331</v>
      </c>
      <c r="H120" s="195" t="s">
        <v>348</v>
      </c>
      <c r="I120" s="531" t="s">
        <v>349</v>
      </c>
      <c r="J120" s="139" t="e">
        <f>J119-I120</f>
        <v>#VALUE!</v>
      </c>
    </row>
    <row r="121" spans="1:11" ht="13.5" thickBot="1" x14ac:dyDescent="0.25">
      <c r="A121" s="203"/>
      <c r="B121" s="278"/>
      <c r="C121" s="209"/>
      <c r="D121" s="209"/>
      <c r="E121" s="209"/>
      <c r="F121" s="210"/>
      <c r="G121" s="210" t="s">
        <v>338</v>
      </c>
      <c r="H121" s="211"/>
      <c r="I121" s="531"/>
    </row>
    <row r="122" spans="1:11" ht="13.5" thickBot="1" x14ac:dyDescent="0.25">
      <c r="A122" s="203"/>
      <c r="B122" s="277">
        <v>44794</v>
      </c>
      <c r="C122" s="132" t="s">
        <v>41</v>
      </c>
      <c r="D122" s="132"/>
      <c r="E122" s="138">
        <v>720</v>
      </c>
      <c r="F122" s="145"/>
      <c r="G122" s="145" t="s">
        <v>340</v>
      </c>
      <c r="H122" s="195" t="s">
        <v>249</v>
      </c>
      <c r="I122" s="531" t="s">
        <v>250</v>
      </c>
    </row>
    <row r="123" spans="1:11" ht="26.25" thickBot="1" x14ac:dyDescent="0.25">
      <c r="A123" s="203"/>
      <c r="B123" s="277"/>
      <c r="C123" s="132" t="s">
        <v>44</v>
      </c>
      <c r="D123" s="132"/>
      <c r="E123" s="138">
        <v>2000</v>
      </c>
      <c r="F123" s="145"/>
      <c r="G123" s="145" t="s">
        <v>45</v>
      </c>
      <c r="H123" s="195" t="s">
        <v>253</v>
      </c>
      <c r="I123" s="531"/>
    </row>
    <row r="124" spans="1:11" ht="13.5" thickBot="1" x14ac:dyDescent="0.25">
      <c r="A124" s="203"/>
      <c r="B124" s="277"/>
      <c r="C124" s="132" t="s">
        <v>41</v>
      </c>
      <c r="D124" s="132"/>
      <c r="E124" s="138">
        <v>3000</v>
      </c>
      <c r="F124" s="145"/>
      <c r="G124" s="145" t="s">
        <v>340</v>
      </c>
      <c r="H124" s="195" t="s">
        <v>251</v>
      </c>
      <c r="I124" s="531"/>
    </row>
    <row r="125" spans="1:11" ht="13.5" thickBot="1" x14ac:dyDescent="0.25">
      <c r="A125" s="203"/>
      <c r="B125" s="277"/>
      <c r="C125" s="132" t="s">
        <v>41</v>
      </c>
      <c r="D125" s="132"/>
      <c r="E125" s="138">
        <v>250</v>
      </c>
      <c r="F125" s="145"/>
      <c r="G125" s="145" t="s">
        <v>340</v>
      </c>
      <c r="H125" s="195" t="s">
        <v>269</v>
      </c>
      <c r="I125" s="531"/>
    </row>
    <row r="126" spans="1:11" ht="13.5" thickBot="1" x14ac:dyDescent="0.25">
      <c r="A126" s="203"/>
      <c r="B126" s="278"/>
      <c r="C126" s="209"/>
      <c r="D126" s="209"/>
      <c r="E126" s="209"/>
      <c r="F126" s="210"/>
      <c r="G126" s="210" t="s">
        <v>338</v>
      </c>
      <c r="H126" s="211"/>
      <c r="I126" s="531"/>
    </row>
    <row r="127" spans="1:11" ht="13.5" thickBot="1" x14ac:dyDescent="0.25">
      <c r="A127" s="203"/>
      <c r="B127" s="277">
        <v>44795</v>
      </c>
      <c r="C127" s="132" t="s">
        <v>41</v>
      </c>
      <c r="D127" s="132"/>
      <c r="E127" s="138">
        <v>480</v>
      </c>
      <c r="F127" s="145"/>
      <c r="G127" s="145" t="s">
        <v>340</v>
      </c>
      <c r="H127" s="195" t="s">
        <v>249</v>
      </c>
      <c r="I127" s="531" t="s">
        <v>252</v>
      </c>
    </row>
    <row r="128" spans="1:11" ht="13.5" thickBot="1" x14ac:dyDescent="0.25">
      <c r="A128" s="203"/>
      <c r="B128" s="277"/>
      <c r="C128" s="132" t="s">
        <v>41</v>
      </c>
      <c r="D128" s="132"/>
      <c r="E128" s="138">
        <v>1000</v>
      </c>
      <c r="F128" s="145"/>
      <c r="G128" s="145" t="s">
        <v>343</v>
      </c>
      <c r="H128" s="195" t="s">
        <v>256</v>
      </c>
      <c r="I128" s="531"/>
    </row>
    <row r="129" spans="1:9" ht="13.5" thickBot="1" x14ac:dyDescent="0.25">
      <c r="A129" s="203"/>
      <c r="B129" s="277"/>
      <c r="C129" s="132" t="s">
        <v>44</v>
      </c>
      <c r="D129" s="132"/>
      <c r="E129" s="138">
        <v>1500</v>
      </c>
      <c r="F129" s="145"/>
      <c r="G129" s="145" t="s">
        <v>45</v>
      </c>
      <c r="H129" s="195" t="s">
        <v>254</v>
      </c>
      <c r="I129" s="531" t="s">
        <v>255</v>
      </c>
    </row>
    <row r="130" spans="1:9" ht="13.5" thickBot="1" x14ac:dyDescent="0.25">
      <c r="A130" s="203"/>
      <c r="B130" s="277"/>
      <c r="C130" s="132" t="s">
        <v>41</v>
      </c>
      <c r="D130" s="132"/>
      <c r="E130" s="138">
        <v>17600</v>
      </c>
      <c r="F130" s="145"/>
      <c r="G130" s="145" t="s">
        <v>360</v>
      </c>
      <c r="H130" s="195" t="s">
        <v>260</v>
      </c>
      <c r="I130" s="531" t="s">
        <v>261</v>
      </c>
    </row>
    <row r="131" spans="1:9" ht="13.5" thickBot="1" x14ac:dyDescent="0.25">
      <c r="A131" s="203"/>
      <c r="B131" s="278"/>
      <c r="C131" s="209"/>
      <c r="D131" s="209"/>
      <c r="E131" s="209"/>
      <c r="F131" s="210"/>
      <c r="G131" s="210" t="s">
        <v>338</v>
      </c>
      <c r="H131" s="211"/>
      <c r="I131" s="531"/>
    </row>
    <row r="132" spans="1:9" ht="13.5" thickBot="1" x14ac:dyDescent="0.25">
      <c r="A132" s="203"/>
      <c r="B132" s="277">
        <v>44796</v>
      </c>
      <c r="C132" s="132" t="s">
        <v>39</v>
      </c>
      <c r="D132" s="132"/>
      <c r="E132" s="138"/>
      <c r="F132" s="142">
        <v>100000</v>
      </c>
      <c r="G132" s="142" t="s">
        <v>338</v>
      </c>
      <c r="H132" s="218" t="s">
        <v>262</v>
      </c>
      <c r="I132" s="531"/>
    </row>
    <row r="133" spans="1:9" ht="13.5" thickBot="1" x14ac:dyDescent="0.25">
      <c r="A133" s="203"/>
      <c r="B133" s="277"/>
      <c r="C133" s="132" t="s">
        <v>41</v>
      </c>
      <c r="D133" s="132"/>
      <c r="E133" s="138">
        <v>14800</v>
      </c>
      <c r="F133" s="145"/>
      <c r="G133" s="145" t="s">
        <v>360</v>
      </c>
      <c r="H133" s="195" t="s">
        <v>366</v>
      </c>
      <c r="I133" s="531"/>
    </row>
    <row r="134" spans="1:9" ht="13.5" thickBot="1" x14ac:dyDescent="0.25">
      <c r="A134" s="203"/>
      <c r="B134" s="277"/>
      <c r="C134" s="132" t="s">
        <v>41</v>
      </c>
      <c r="D134" s="132"/>
      <c r="E134" s="138">
        <v>5900</v>
      </c>
      <c r="F134" s="145"/>
      <c r="G134" s="145" t="s">
        <v>340</v>
      </c>
      <c r="H134" s="195" t="s">
        <v>351</v>
      </c>
      <c r="I134" s="531"/>
    </row>
    <row r="135" spans="1:9" ht="13.5" thickBot="1" x14ac:dyDescent="0.25">
      <c r="A135" s="203"/>
      <c r="B135" s="277"/>
      <c r="C135" s="132" t="s">
        <v>41</v>
      </c>
      <c r="D135" s="132"/>
      <c r="E135" s="138">
        <v>500</v>
      </c>
      <c r="F135" s="145"/>
      <c r="G135" s="145" t="s">
        <v>45</v>
      </c>
      <c r="H135" s="195" t="s">
        <v>45</v>
      </c>
      <c r="I135" s="531"/>
    </row>
    <row r="136" spans="1:9" ht="13.5" thickBot="1" x14ac:dyDescent="0.25">
      <c r="A136" s="203"/>
      <c r="B136" s="277"/>
      <c r="C136" s="132"/>
      <c r="D136" s="132"/>
      <c r="E136" s="138"/>
      <c r="F136" s="145"/>
      <c r="G136" s="145" t="s">
        <v>338</v>
      </c>
      <c r="H136" s="195"/>
      <c r="I136" s="531"/>
    </row>
    <row r="137" spans="1:9" ht="13.5" thickBot="1" x14ac:dyDescent="0.25">
      <c r="A137" s="203"/>
      <c r="B137" s="277"/>
      <c r="C137" s="132" t="s">
        <v>41</v>
      </c>
      <c r="D137" s="132"/>
      <c r="E137" s="138">
        <v>480</v>
      </c>
      <c r="F137" s="145"/>
      <c r="G137" s="145" t="s">
        <v>340</v>
      </c>
      <c r="H137" s="195" t="s">
        <v>174</v>
      </c>
      <c r="I137" s="531" t="s">
        <v>252</v>
      </c>
    </row>
    <row r="138" spans="1:9" ht="13.5" thickBot="1" x14ac:dyDescent="0.25">
      <c r="A138" s="203"/>
      <c r="B138" s="277"/>
      <c r="C138" s="132" t="s">
        <v>41</v>
      </c>
      <c r="D138" s="132"/>
      <c r="E138" s="138">
        <v>2000</v>
      </c>
      <c r="F138" s="145"/>
      <c r="G138" s="145" t="s">
        <v>340</v>
      </c>
      <c r="H138" s="195" t="s">
        <v>306</v>
      </c>
      <c r="I138" s="531"/>
    </row>
    <row r="139" spans="1:9" ht="13.5" thickBot="1" x14ac:dyDescent="0.25">
      <c r="A139" s="203"/>
      <c r="B139" s="278"/>
      <c r="C139" s="209"/>
      <c r="D139" s="209"/>
      <c r="E139" s="209"/>
      <c r="F139" s="210"/>
      <c r="G139" s="210" t="s">
        <v>338</v>
      </c>
      <c r="H139" s="211"/>
      <c r="I139" s="531"/>
    </row>
    <row r="140" spans="1:9" ht="13.5" thickBot="1" x14ac:dyDescent="0.25">
      <c r="A140" s="203"/>
      <c r="B140" s="277">
        <v>44797</v>
      </c>
      <c r="C140" s="132" t="s">
        <v>41</v>
      </c>
      <c r="D140" s="132"/>
      <c r="E140" s="138">
        <v>3000</v>
      </c>
      <c r="F140" s="145"/>
      <c r="G140" s="145" t="s">
        <v>340</v>
      </c>
      <c r="H140" s="195" t="s">
        <v>263</v>
      </c>
      <c r="I140" s="531"/>
    </row>
    <row r="141" spans="1:9" ht="13.5" thickBot="1" x14ac:dyDescent="0.25">
      <c r="A141" s="203"/>
      <c r="B141" s="277"/>
      <c r="C141" s="132" t="s">
        <v>41</v>
      </c>
      <c r="D141" s="132"/>
      <c r="E141" s="138">
        <v>520</v>
      </c>
      <c r="F141" s="145"/>
      <c r="G141" s="145" t="s">
        <v>340</v>
      </c>
      <c r="H141" s="195" t="s">
        <v>110</v>
      </c>
      <c r="I141" s="531"/>
    </row>
    <row r="142" spans="1:9" ht="13.5" thickBot="1" x14ac:dyDescent="0.25">
      <c r="A142" s="203"/>
      <c r="B142" s="278"/>
      <c r="C142" s="209"/>
      <c r="D142" s="209"/>
      <c r="E142" s="209"/>
      <c r="F142" s="210"/>
      <c r="G142" s="210" t="s">
        <v>338</v>
      </c>
      <c r="H142" s="211"/>
      <c r="I142" s="531"/>
    </row>
    <row r="143" spans="1:9" ht="13.5" thickBot="1" x14ac:dyDescent="0.25">
      <c r="A143" s="203"/>
      <c r="B143" s="277">
        <v>44798</v>
      </c>
      <c r="C143" s="132" t="s">
        <v>320</v>
      </c>
      <c r="D143" s="132"/>
      <c r="E143" s="138">
        <v>14000</v>
      </c>
      <c r="F143" s="145"/>
      <c r="G143" s="145" t="s">
        <v>341</v>
      </c>
      <c r="H143" s="195" t="s">
        <v>264</v>
      </c>
      <c r="I143" s="531" t="s">
        <v>265</v>
      </c>
    </row>
    <row r="144" spans="1:9" ht="13.5" thickBot="1" x14ac:dyDescent="0.25">
      <c r="A144" s="203"/>
      <c r="B144" s="277"/>
      <c r="C144" s="132" t="s">
        <v>41</v>
      </c>
      <c r="D144" s="132"/>
      <c r="E144" s="138">
        <v>720</v>
      </c>
      <c r="F144" s="145"/>
      <c r="G144" s="145" t="s">
        <v>340</v>
      </c>
      <c r="H144" s="195" t="s">
        <v>266</v>
      </c>
      <c r="I144" s="531"/>
    </row>
    <row r="145" spans="1:9" ht="13.5" thickBot="1" x14ac:dyDescent="0.25">
      <c r="A145" s="203"/>
      <c r="B145" s="278"/>
      <c r="C145" s="209"/>
      <c r="D145" s="209"/>
      <c r="E145" s="209"/>
      <c r="F145" s="210"/>
      <c r="G145" s="210" t="s">
        <v>338</v>
      </c>
      <c r="H145" s="211"/>
      <c r="I145" s="531"/>
    </row>
    <row r="146" spans="1:9" ht="13.5" thickBot="1" x14ac:dyDescent="0.25">
      <c r="A146" s="203"/>
      <c r="B146" s="277">
        <v>44800</v>
      </c>
      <c r="C146" s="132" t="s">
        <v>41</v>
      </c>
      <c r="D146" s="132"/>
      <c r="E146" s="138">
        <v>600</v>
      </c>
      <c r="F146" s="145"/>
      <c r="G146" s="145" t="s">
        <v>340</v>
      </c>
      <c r="H146" s="195" t="s">
        <v>174</v>
      </c>
      <c r="I146" s="531"/>
    </row>
    <row r="147" spans="1:9" ht="13.5" thickBot="1" x14ac:dyDescent="0.25">
      <c r="A147" s="203"/>
      <c r="B147" s="278"/>
      <c r="C147" s="209"/>
      <c r="D147" s="209"/>
      <c r="E147" s="209"/>
      <c r="F147" s="210"/>
      <c r="G147" s="210" t="s">
        <v>338</v>
      </c>
      <c r="H147" s="211"/>
      <c r="I147" s="531"/>
    </row>
    <row r="148" spans="1:9" ht="13.5" thickBot="1" x14ac:dyDescent="0.25">
      <c r="A148" s="203"/>
      <c r="B148" s="277">
        <v>44801</v>
      </c>
      <c r="C148" s="132" t="s">
        <v>41</v>
      </c>
      <c r="D148" s="132"/>
      <c r="E148" s="138">
        <v>600</v>
      </c>
      <c r="F148" s="145"/>
      <c r="G148" s="145" t="s">
        <v>340</v>
      </c>
      <c r="H148" s="195" t="s">
        <v>267</v>
      </c>
      <c r="I148" s="531" t="s">
        <v>268</v>
      </c>
    </row>
    <row r="149" spans="1:9" ht="13.5" thickBot="1" x14ac:dyDescent="0.25">
      <c r="A149" s="203"/>
      <c r="B149" s="278"/>
      <c r="C149" s="209"/>
      <c r="D149" s="209"/>
      <c r="E149" s="209"/>
      <c r="F149" s="210"/>
      <c r="G149" s="210" t="s">
        <v>338</v>
      </c>
      <c r="H149" s="211"/>
      <c r="I149" s="531"/>
    </row>
    <row r="150" spans="1:9" ht="13.5" thickBot="1" x14ac:dyDescent="0.25">
      <c r="A150" s="203"/>
      <c r="B150" s="277">
        <v>44802</v>
      </c>
      <c r="C150" s="132" t="s">
        <v>41</v>
      </c>
      <c r="D150" s="132"/>
      <c r="E150" s="138">
        <v>720</v>
      </c>
      <c r="F150" s="145"/>
      <c r="G150" s="145" t="s">
        <v>340</v>
      </c>
      <c r="H150" s="195" t="s">
        <v>174</v>
      </c>
      <c r="I150" s="531"/>
    </row>
    <row r="151" spans="1:9" ht="13.5" thickBot="1" x14ac:dyDescent="0.25">
      <c r="A151" s="203"/>
      <c r="B151" s="278"/>
      <c r="C151" s="209"/>
      <c r="D151" s="209"/>
      <c r="E151" s="209"/>
      <c r="F151" s="210"/>
      <c r="G151" s="210" t="s">
        <v>338</v>
      </c>
      <c r="H151" s="211"/>
      <c r="I151" s="531"/>
    </row>
    <row r="152" spans="1:9" ht="26.25" thickBot="1" x14ac:dyDescent="0.25">
      <c r="A152" s="203"/>
      <c r="B152" s="277">
        <v>44803</v>
      </c>
      <c r="C152" s="132" t="s">
        <v>44</v>
      </c>
      <c r="D152" s="132"/>
      <c r="E152" s="138">
        <v>2800</v>
      </c>
      <c r="F152" s="145"/>
      <c r="G152" s="145" t="s">
        <v>45</v>
      </c>
      <c r="H152" s="195" t="s">
        <v>367</v>
      </c>
      <c r="I152" s="531"/>
    </row>
    <row r="153" spans="1:9" ht="13.5" thickBot="1" x14ac:dyDescent="0.25">
      <c r="A153" s="203"/>
      <c r="B153" s="277"/>
      <c r="C153" s="132" t="s">
        <v>41</v>
      </c>
      <c r="D153" s="132"/>
      <c r="E153" s="138">
        <v>300</v>
      </c>
      <c r="F153" s="145"/>
      <c r="G153" s="145" t="s">
        <v>340</v>
      </c>
      <c r="H153" s="195" t="s">
        <v>269</v>
      </c>
      <c r="I153" s="531"/>
    </row>
    <row r="154" spans="1:9" ht="13.5" thickBot="1" x14ac:dyDescent="0.25">
      <c r="A154" s="203"/>
      <c r="B154" s="277"/>
      <c r="C154" s="132" t="s">
        <v>41</v>
      </c>
      <c r="D154" s="132" t="s">
        <v>83</v>
      </c>
      <c r="E154" s="138">
        <v>3000</v>
      </c>
      <c r="F154" s="145"/>
      <c r="G154" s="145" t="s">
        <v>340</v>
      </c>
      <c r="H154" s="195" t="s">
        <v>270</v>
      </c>
      <c r="I154" s="531"/>
    </row>
    <row r="155" spans="1:9" ht="13.5" thickBot="1" x14ac:dyDescent="0.25">
      <c r="A155" s="203"/>
      <c r="B155" s="278"/>
      <c r="C155" s="209"/>
      <c r="D155" s="209"/>
      <c r="E155" s="209"/>
      <c r="F155" s="210"/>
      <c r="G155" s="210" t="s">
        <v>338</v>
      </c>
      <c r="H155" s="211"/>
      <c r="I155" s="531"/>
    </row>
    <row r="156" spans="1:9" ht="13.5" thickBot="1" x14ac:dyDescent="0.25">
      <c r="A156" s="203"/>
      <c r="B156" s="277">
        <v>44804</v>
      </c>
      <c r="C156" s="132" t="s">
        <v>41</v>
      </c>
      <c r="D156" s="132"/>
      <c r="E156" s="138">
        <v>1785</v>
      </c>
      <c r="F156" s="145"/>
      <c r="G156" s="145" t="s">
        <v>340</v>
      </c>
      <c r="H156" s="195" t="s">
        <v>271</v>
      </c>
      <c r="I156" s="531"/>
    </row>
    <row r="157" spans="1:9" ht="13.5" thickBot="1" x14ac:dyDescent="0.25">
      <c r="A157" s="203"/>
      <c r="B157" s="277"/>
      <c r="C157" s="132" t="s">
        <v>41</v>
      </c>
      <c r="D157" s="132"/>
      <c r="E157" s="138">
        <v>720</v>
      </c>
      <c r="F157" s="145"/>
      <c r="G157" s="145" t="s">
        <v>340</v>
      </c>
      <c r="H157" s="195" t="s">
        <v>174</v>
      </c>
      <c r="I157" s="531"/>
    </row>
    <row r="158" spans="1:9" ht="13.5" thickBot="1" x14ac:dyDescent="0.25">
      <c r="A158" s="203"/>
      <c r="B158" s="277"/>
      <c r="C158" s="132" t="s">
        <v>39</v>
      </c>
      <c r="D158" s="132" t="s">
        <v>40</v>
      </c>
      <c r="E158" s="138"/>
      <c r="F158" s="142">
        <v>2000</v>
      </c>
      <c r="G158" s="142" t="s">
        <v>338</v>
      </c>
      <c r="H158" s="218" t="s">
        <v>289</v>
      </c>
      <c r="I158" s="531"/>
    </row>
    <row r="159" spans="1:9" ht="13.5" thickBot="1" x14ac:dyDescent="0.25">
      <c r="A159" s="203"/>
      <c r="B159" s="277"/>
      <c r="C159" s="132" t="s">
        <v>41</v>
      </c>
      <c r="D159" s="132"/>
      <c r="E159" s="138">
        <v>1500</v>
      </c>
      <c r="F159" s="145"/>
      <c r="G159" s="145" t="s">
        <v>343</v>
      </c>
      <c r="H159" s="195" t="s">
        <v>237</v>
      </c>
      <c r="I159" s="531"/>
    </row>
    <row r="160" spans="1:9" ht="13.5" thickBot="1" x14ac:dyDescent="0.25">
      <c r="B160" s="279"/>
      <c r="C160" s="219" t="s">
        <v>41</v>
      </c>
      <c r="D160" s="219"/>
      <c r="E160" s="220">
        <v>400</v>
      </c>
      <c r="F160" s="219"/>
      <c r="G160" s="219" t="s">
        <v>343</v>
      </c>
      <c r="H160" s="221" t="s">
        <v>305</v>
      </c>
      <c r="I160" s="531"/>
    </row>
    <row r="161" spans="1:11" ht="13.5" thickBot="1" x14ac:dyDescent="0.25">
      <c r="A161" s="203"/>
      <c r="B161" s="278"/>
      <c r="C161" s="209"/>
      <c r="D161" s="209"/>
      <c r="E161" s="209"/>
      <c r="F161" s="210"/>
      <c r="G161" s="210" t="s">
        <v>338</v>
      </c>
      <c r="H161" s="211"/>
      <c r="I161" s="531"/>
    </row>
    <row r="162" spans="1:11" ht="13.5" thickBot="1" x14ac:dyDescent="0.25">
      <c r="A162" s="203"/>
      <c r="B162" s="277">
        <v>44805</v>
      </c>
      <c r="C162" s="132"/>
      <c r="D162" s="132"/>
      <c r="E162" s="138"/>
      <c r="F162" s="145"/>
      <c r="G162" s="145" t="s">
        <v>338</v>
      </c>
      <c r="H162" s="195" t="s">
        <v>391</v>
      </c>
      <c r="I162" s="531"/>
    </row>
    <row r="163" spans="1:11" ht="13.5" thickBot="1" x14ac:dyDescent="0.25">
      <c r="A163" s="203"/>
      <c r="B163" s="278"/>
      <c r="C163" s="209"/>
      <c r="D163" s="209"/>
      <c r="E163" s="209"/>
      <c r="F163" s="210"/>
      <c r="G163" s="210" t="s">
        <v>338</v>
      </c>
      <c r="H163" s="211"/>
      <c r="I163" s="531"/>
    </row>
    <row r="164" spans="1:11" ht="13.5" thickBot="1" x14ac:dyDescent="0.25">
      <c r="A164" s="203"/>
      <c r="B164" s="277">
        <v>44807</v>
      </c>
      <c r="C164" s="132" t="s">
        <v>41</v>
      </c>
      <c r="D164" s="132"/>
      <c r="E164" s="138">
        <v>520</v>
      </c>
      <c r="F164" s="145"/>
      <c r="G164" s="145" t="s">
        <v>340</v>
      </c>
      <c r="H164" s="195" t="s">
        <v>174</v>
      </c>
      <c r="I164" s="531"/>
    </row>
    <row r="165" spans="1:11" ht="13.5" thickBot="1" x14ac:dyDescent="0.25">
      <c r="A165" s="203"/>
      <c r="B165" s="278"/>
      <c r="C165" s="209"/>
      <c r="D165" s="209"/>
      <c r="E165" s="209"/>
      <c r="F165" s="210"/>
      <c r="G165" s="210" t="s">
        <v>338</v>
      </c>
      <c r="H165" s="211"/>
      <c r="I165" s="531" t="s">
        <v>329</v>
      </c>
      <c r="K165" s="138">
        <v>24600</v>
      </c>
    </row>
    <row r="166" spans="1:11" ht="13.5" thickBot="1" x14ac:dyDescent="0.25">
      <c r="A166" s="203"/>
      <c r="B166" s="277">
        <v>44808</v>
      </c>
      <c r="C166" s="132" t="s">
        <v>41</v>
      </c>
      <c r="D166" s="132"/>
      <c r="E166" s="138">
        <v>720</v>
      </c>
      <c r="F166" s="145"/>
      <c r="G166" s="145" t="s">
        <v>340</v>
      </c>
      <c r="H166" s="195" t="s">
        <v>174</v>
      </c>
      <c r="I166" s="531"/>
    </row>
    <row r="167" spans="1:11" ht="13.5" thickBot="1" x14ac:dyDescent="0.25">
      <c r="A167" s="203"/>
      <c r="B167" s="278"/>
      <c r="C167" s="209"/>
      <c r="D167" s="209"/>
      <c r="E167" s="209"/>
      <c r="F167" s="210"/>
      <c r="G167" s="210" t="s">
        <v>338</v>
      </c>
      <c r="H167" s="211"/>
      <c r="I167" s="531">
        <f>2000+600+1750+700</f>
        <v>5050</v>
      </c>
    </row>
    <row r="168" spans="1:11" ht="13.5" thickBot="1" x14ac:dyDescent="0.25">
      <c r="A168" s="203"/>
      <c r="B168" s="277">
        <v>44809</v>
      </c>
      <c r="C168" s="132" t="s">
        <v>41</v>
      </c>
      <c r="D168" s="132"/>
      <c r="E168" s="138">
        <v>480</v>
      </c>
      <c r="F168" s="145"/>
      <c r="G168" s="145" t="s">
        <v>340</v>
      </c>
      <c r="H168" s="195" t="s">
        <v>174</v>
      </c>
      <c r="I168" s="531"/>
    </row>
    <row r="169" spans="1:11" ht="13.5" thickBot="1" x14ac:dyDescent="0.25">
      <c r="B169" s="278"/>
      <c r="C169" s="209"/>
      <c r="D169" s="209"/>
      <c r="E169" s="209"/>
      <c r="F169" s="210"/>
      <c r="G169" s="210" t="s">
        <v>338</v>
      </c>
      <c r="H169" s="211"/>
      <c r="I169" s="531"/>
    </row>
    <row r="170" spans="1:11" ht="13.5" thickBot="1" x14ac:dyDescent="0.25">
      <c r="B170" s="277">
        <v>44810</v>
      </c>
      <c r="C170" s="132" t="s">
        <v>39</v>
      </c>
      <c r="D170" s="132"/>
      <c r="E170" s="138"/>
      <c r="F170" s="142">
        <v>100000</v>
      </c>
      <c r="G170" s="142" t="s">
        <v>338</v>
      </c>
      <c r="H170" s="218" t="s">
        <v>368</v>
      </c>
      <c r="I170" s="531"/>
    </row>
    <row r="171" spans="1:11" ht="13.5" thickBot="1" x14ac:dyDescent="0.25">
      <c r="B171" s="277"/>
      <c r="C171" s="132" t="s">
        <v>44</v>
      </c>
      <c r="D171" s="132"/>
      <c r="E171" s="138">
        <v>9000</v>
      </c>
      <c r="F171" s="145"/>
      <c r="G171" s="145" t="s">
        <v>341</v>
      </c>
      <c r="H171" s="195" t="s">
        <v>312</v>
      </c>
      <c r="I171" s="531" t="s">
        <v>303</v>
      </c>
    </row>
    <row r="172" spans="1:11" ht="13.5" thickBot="1" x14ac:dyDescent="0.25">
      <c r="B172" s="277"/>
      <c r="C172" s="132" t="s">
        <v>41</v>
      </c>
      <c r="D172" s="132"/>
      <c r="E172" s="138">
        <v>18400</v>
      </c>
      <c r="F172" s="145"/>
      <c r="G172" s="145" t="s">
        <v>341</v>
      </c>
      <c r="H172" s="195" t="s">
        <v>352</v>
      </c>
      <c r="I172" s="531" t="s">
        <v>354</v>
      </c>
    </row>
    <row r="173" spans="1:11" ht="13.5" thickBot="1" x14ac:dyDescent="0.25">
      <c r="B173" s="277"/>
      <c r="C173" s="132" t="s">
        <v>41</v>
      </c>
      <c r="D173" s="132"/>
      <c r="E173" s="138">
        <v>1500</v>
      </c>
      <c r="F173" s="145"/>
      <c r="G173" s="145" t="s">
        <v>331</v>
      </c>
      <c r="H173" s="195" t="s">
        <v>353</v>
      </c>
      <c r="I173" s="531"/>
    </row>
    <row r="174" spans="1:11" ht="13.5" thickBot="1" x14ac:dyDescent="0.25">
      <c r="B174" s="277"/>
      <c r="C174" s="132" t="s">
        <v>41</v>
      </c>
      <c r="D174" s="132"/>
      <c r="E174" s="138">
        <v>4700</v>
      </c>
      <c r="F174" s="145"/>
      <c r="G174" s="145" t="s">
        <v>360</v>
      </c>
      <c r="H174" s="195" t="s">
        <v>260</v>
      </c>
      <c r="I174" s="531"/>
    </row>
    <row r="175" spans="1:11" ht="13.5" thickBot="1" x14ac:dyDescent="0.25">
      <c r="B175" s="277"/>
      <c r="C175" s="132" t="s">
        <v>42</v>
      </c>
      <c r="D175" s="132" t="s">
        <v>291</v>
      </c>
      <c r="E175" s="138">
        <v>12000</v>
      </c>
      <c r="F175" s="145"/>
      <c r="G175" s="145" t="s">
        <v>339</v>
      </c>
      <c r="H175" s="195" t="s">
        <v>326</v>
      </c>
      <c r="I175" s="531">
        <f>27*1800</f>
        <v>48600</v>
      </c>
    </row>
    <row r="176" spans="1:11" ht="13.5" thickBot="1" x14ac:dyDescent="0.25">
      <c r="B176" s="277"/>
      <c r="C176" s="132" t="s">
        <v>42</v>
      </c>
      <c r="D176" s="132" t="s">
        <v>290</v>
      </c>
      <c r="E176" s="138">
        <v>12000</v>
      </c>
      <c r="F176" s="145"/>
      <c r="G176" s="145" t="s">
        <v>339</v>
      </c>
      <c r="H176" s="195" t="s">
        <v>326</v>
      </c>
      <c r="I176" s="531"/>
    </row>
    <row r="177" spans="2:9" ht="13.5" thickBot="1" x14ac:dyDescent="0.25">
      <c r="B177" s="278"/>
      <c r="C177" s="209"/>
      <c r="D177" s="209"/>
      <c r="E177" s="209"/>
      <c r="F177" s="210"/>
      <c r="G177" s="210" t="s">
        <v>338</v>
      </c>
      <c r="H177" s="211"/>
      <c r="I177" s="531"/>
    </row>
    <row r="178" spans="2:9" ht="13.5" thickBot="1" x14ac:dyDescent="0.25">
      <c r="B178" s="277">
        <v>44811</v>
      </c>
      <c r="C178" s="132" t="s">
        <v>41</v>
      </c>
      <c r="D178" s="132"/>
      <c r="E178" s="138">
        <v>530</v>
      </c>
      <c r="F178" s="145"/>
      <c r="G178" s="145" t="s">
        <v>340</v>
      </c>
      <c r="H178" s="195" t="s">
        <v>174</v>
      </c>
      <c r="I178" s="531" t="s">
        <v>302</v>
      </c>
    </row>
    <row r="179" spans="2:9" ht="13.5" thickBot="1" x14ac:dyDescent="0.25">
      <c r="B179" s="277"/>
      <c r="C179" s="132" t="s">
        <v>41</v>
      </c>
      <c r="D179" s="132"/>
      <c r="E179" s="138">
        <v>350</v>
      </c>
      <c r="F179" s="145"/>
      <c r="G179" s="145" t="s">
        <v>355</v>
      </c>
      <c r="H179" s="195" t="s">
        <v>369</v>
      </c>
      <c r="I179" s="531"/>
    </row>
    <row r="180" spans="2:9" ht="13.5" thickBot="1" x14ac:dyDescent="0.25">
      <c r="B180" s="277"/>
      <c r="C180" s="132" t="s">
        <v>41</v>
      </c>
      <c r="D180" s="132"/>
      <c r="E180" s="138">
        <v>100</v>
      </c>
      <c r="F180" s="145"/>
      <c r="G180" s="145" t="s">
        <v>355</v>
      </c>
      <c r="H180" s="195" t="s">
        <v>304</v>
      </c>
      <c r="I180" s="531"/>
    </row>
    <row r="181" spans="2:9" ht="13.5" thickBot="1" x14ac:dyDescent="0.25">
      <c r="B181" s="278"/>
      <c r="C181" s="209"/>
      <c r="D181" s="209"/>
      <c r="E181" s="209"/>
      <c r="F181" s="210"/>
      <c r="G181" s="210" t="s">
        <v>338</v>
      </c>
      <c r="H181" s="211"/>
      <c r="I181" s="531"/>
    </row>
    <row r="182" spans="2:9" ht="13.5" thickBot="1" x14ac:dyDescent="0.25">
      <c r="B182" s="277">
        <v>44815</v>
      </c>
      <c r="C182" s="132" t="s">
        <v>41</v>
      </c>
      <c r="D182" s="132"/>
      <c r="E182" s="138">
        <v>480</v>
      </c>
      <c r="F182" s="145"/>
      <c r="G182" s="145" t="s">
        <v>340</v>
      </c>
      <c r="H182" s="195" t="s">
        <v>174</v>
      </c>
      <c r="I182" s="531" t="s">
        <v>307</v>
      </c>
    </row>
    <row r="183" spans="2:9" ht="13.5" thickBot="1" x14ac:dyDescent="0.25">
      <c r="B183" s="277"/>
      <c r="C183" s="132" t="s">
        <v>41</v>
      </c>
      <c r="D183" s="132"/>
      <c r="E183" s="138">
        <v>600</v>
      </c>
      <c r="F183" s="145"/>
      <c r="G183" s="145" t="s">
        <v>332</v>
      </c>
      <c r="H183" s="197" t="s">
        <v>370</v>
      </c>
      <c r="I183" s="531"/>
    </row>
    <row r="184" spans="2:9" ht="13.5" thickBot="1" x14ac:dyDescent="0.25">
      <c r="B184" s="277"/>
      <c r="C184" s="132" t="s">
        <v>41</v>
      </c>
      <c r="D184" s="132"/>
      <c r="E184" s="138">
        <v>800</v>
      </c>
      <c r="F184" s="145"/>
      <c r="G184" s="145" t="s">
        <v>355</v>
      </c>
      <c r="H184" s="195" t="s">
        <v>356</v>
      </c>
      <c r="I184" s="531" t="s">
        <v>308</v>
      </c>
    </row>
    <row r="185" spans="2:9" ht="13.5" thickBot="1" x14ac:dyDescent="0.25">
      <c r="B185" s="278"/>
      <c r="C185" s="209"/>
      <c r="D185" s="209"/>
      <c r="E185" s="209"/>
      <c r="F185" s="210"/>
      <c r="G185" s="210" t="s">
        <v>338</v>
      </c>
      <c r="H185" s="211"/>
      <c r="I185" s="531"/>
    </row>
    <row r="186" spans="2:9" ht="13.5" thickBot="1" x14ac:dyDescent="0.25">
      <c r="B186" s="277">
        <v>44816</v>
      </c>
      <c r="C186" s="132" t="s">
        <v>41</v>
      </c>
      <c r="D186" s="132"/>
      <c r="E186" s="138">
        <v>1440</v>
      </c>
      <c r="F186" s="145"/>
      <c r="G186" s="145" t="s">
        <v>340</v>
      </c>
      <c r="H186" s="195" t="s">
        <v>174</v>
      </c>
      <c r="I186" s="531" t="s">
        <v>309</v>
      </c>
    </row>
    <row r="187" spans="2:9" ht="13.5" thickBot="1" x14ac:dyDescent="0.25">
      <c r="B187" s="277"/>
      <c r="C187" s="132" t="s">
        <v>41</v>
      </c>
      <c r="D187" s="132"/>
      <c r="E187" s="138">
        <v>900</v>
      </c>
      <c r="F187" s="145"/>
      <c r="G187" s="145" t="s">
        <v>341</v>
      </c>
      <c r="H187" s="195" t="s">
        <v>371</v>
      </c>
      <c r="I187" s="531"/>
    </row>
    <row r="188" spans="2:9" ht="13.5" thickBot="1" x14ac:dyDescent="0.25">
      <c r="B188" s="277"/>
      <c r="C188" s="132" t="s">
        <v>41</v>
      </c>
      <c r="D188" s="132"/>
      <c r="E188" s="138">
        <v>600</v>
      </c>
      <c r="F188" s="145"/>
      <c r="G188" s="145" t="s">
        <v>45</v>
      </c>
      <c r="H188" s="195" t="s">
        <v>45</v>
      </c>
      <c r="I188" s="531" t="s">
        <v>311</v>
      </c>
    </row>
    <row r="189" spans="2:9" ht="13.5" thickBot="1" x14ac:dyDescent="0.25">
      <c r="B189" s="278"/>
      <c r="C189" s="209"/>
      <c r="D189" s="209"/>
      <c r="E189" s="209"/>
      <c r="F189" s="210"/>
      <c r="G189" s="210" t="s">
        <v>338</v>
      </c>
      <c r="H189" s="211"/>
      <c r="I189" s="531"/>
    </row>
    <row r="190" spans="2:9" ht="13.5" thickBot="1" x14ac:dyDescent="0.25">
      <c r="B190" s="277">
        <v>44817</v>
      </c>
      <c r="C190" s="132" t="s">
        <v>41</v>
      </c>
      <c r="D190" s="132"/>
      <c r="E190" s="138">
        <f>480+720</f>
        <v>1200</v>
      </c>
      <c r="F190" s="145"/>
      <c r="G190" s="145" t="s">
        <v>340</v>
      </c>
      <c r="H190" s="195" t="s">
        <v>249</v>
      </c>
      <c r="I190" s="531" t="s">
        <v>310</v>
      </c>
    </row>
    <row r="191" spans="2:9" ht="13.5" thickBot="1" x14ac:dyDescent="0.25">
      <c r="B191" s="278"/>
      <c r="C191" s="209"/>
      <c r="D191" s="209"/>
      <c r="E191" s="209"/>
      <c r="F191" s="210"/>
      <c r="G191" s="210" t="s">
        <v>338</v>
      </c>
      <c r="H191" s="211"/>
      <c r="I191" s="531"/>
    </row>
    <row r="192" spans="2:9" ht="13.5" thickBot="1" x14ac:dyDescent="0.25">
      <c r="B192" s="277">
        <v>44818</v>
      </c>
      <c r="C192" s="132" t="s">
        <v>41</v>
      </c>
      <c r="D192" s="132"/>
      <c r="E192" s="138">
        <v>720</v>
      </c>
      <c r="F192" s="145"/>
      <c r="G192" s="145" t="s">
        <v>340</v>
      </c>
      <c r="H192" s="195" t="s">
        <v>174</v>
      </c>
      <c r="I192" s="531" t="s">
        <v>313</v>
      </c>
    </row>
    <row r="193" spans="2:9" ht="13.5" thickBot="1" x14ac:dyDescent="0.25">
      <c r="B193" s="277"/>
      <c r="C193" s="132" t="s">
        <v>41</v>
      </c>
      <c r="D193" s="132"/>
      <c r="E193" s="138">
        <v>12200</v>
      </c>
      <c r="F193" s="145"/>
      <c r="G193" s="145" t="s">
        <v>360</v>
      </c>
      <c r="H193" s="195" t="s">
        <v>372</v>
      </c>
      <c r="I193" s="531" t="s">
        <v>436</v>
      </c>
    </row>
    <row r="194" spans="2:9" ht="13.5" thickBot="1" x14ac:dyDescent="0.25">
      <c r="B194" s="277"/>
      <c r="C194" s="132" t="s">
        <v>47</v>
      </c>
      <c r="D194" s="132"/>
      <c r="E194" s="138">
        <v>300</v>
      </c>
      <c r="F194" s="145"/>
      <c r="G194" s="145" t="s">
        <v>357</v>
      </c>
      <c r="H194" s="195" t="s">
        <v>373</v>
      </c>
      <c r="I194" s="531"/>
    </row>
    <row r="195" spans="2:9" ht="26.25" thickBot="1" x14ac:dyDescent="0.25">
      <c r="B195" s="277"/>
      <c r="C195" s="132" t="s">
        <v>47</v>
      </c>
      <c r="D195" s="132" t="s">
        <v>325</v>
      </c>
      <c r="E195" s="138">
        <v>9000</v>
      </c>
      <c r="F195" s="145"/>
      <c r="G195" s="145" t="s">
        <v>357</v>
      </c>
      <c r="H195" s="195" t="s">
        <v>374</v>
      </c>
      <c r="I195" s="531"/>
    </row>
    <row r="196" spans="2:9" s="232" customFormat="1" ht="13.5" thickBot="1" x14ac:dyDescent="0.25">
      <c r="B196" s="278"/>
      <c r="C196" s="209"/>
      <c r="D196" s="209"/>
      <c r="E196" s="209"/>
      <c r="F196" s="210"/>
      <c r="G196" s="210" t="s">
        <v>338</v>
      </c>
      <c r="H196" s="211"/>
      <c r="I196" s="533"/>
    </row>
    <row r="197" spans="2:9" ht="39" thickBot="1" x14ac:dyDescent="0.25">
      <c r="B197" s="277">
        <v>44819</v>
      </c>
      <c r="C197" s="132" t="s">
        <v>39</v>
      </c>
      <c r="D197" s="132" t="s">
        <v>52</v>
      </c>
      <c r="E197" s="138"/>
      <c r="F197" s="142">
        <v>200000</v>
      </c>
      <c r="G197" s="142" t="s">
        <v>338</v>
      </c>
      <c r="H197" s="218" t="s">
        <v>375</v>
      </c>
      <c r="I197" s="531"/>
    </row>
    <row r="198" spans="2:9" ht="13.5" thickBot="1" x14ac:dyDescent="0.25">
      <c r="B198" s="277"/>
      <c r="C198" s="132" t="s">
        <v>47</v>
      </c>
      <c r="D198" s="132" t="s">
        <v>81</v>
      </c>
      <c r="E198" s="138">
        <v>34800</v>
      </c>
      <c r="F198" s="145"/>
      <c r="G198" s="145" t="s">
        <v>339</v>
      </c>
      <c r="H198" s="195" t="s">
        <v>327</v>
      </c>
      <c r="I198" s="531" t="s">
        <v>324</v>
      </c>
    </row>
    <row r="199" spans="2:9" ht="13.5" thickBot="1" x14ac:dyDescent="0.25">
      <c r="B199" s="277"/>
      <c r="C199" s="132" t="s">
        <v>47</v>
      </c>
      <c r="D199" s="132" t="s">
        <v>290</v>
      </c>
      <c r="E199" s="143">
        <v>34800</v>
      </c>
      <c r="F199" s="145"/>
      <c r="G199" s="145" t="s">
        <v>339</v>
      </c>
      <c r="H199" s="195" t="s">
        <v>327</v>
      </c>
      <c r="I199" s="531" t="s">
        <v>324</v>
      </c>
    </row>
    <row r="200" spans="2:9" s="232" customFormat="1" ht="13.5" thickBot="1" x14ac:dyDescent="0.25">
      <c r="B200" s="278"/>
      <c r="C200" s="209"/>
      <c r="D200" s="209"/>
      <c r="E200" s="209"/>
      <c r="F200" s="210"/>
      <c r="G200" s="210" t="s">
        <v>338</v>
      </c>
      <c r="H200" s="211"/>
      <c r="I200" s="533"/>
    </row>
    <row r="201" spans="2:9" ht="26.25" thickBot="1" x14ac:dyDescent="0.25">
      <c r="B201" s="277">
        <v>44822</v>
      </c>
      <c r="C201" s="132" t="s">
        <v>41</v>
      </c>
      <c r="D201" s="132"/>
      <c r="E201" s="138">
        <v>2000</v>
      </c>
      <c r="F201" s="145"/>
      <c r="G201" s="145" t="s">
        <v>355</v>
      </c>
      <c r="H201" s="195" t="s">
        <v>328</v>
      </c>
      <c r="I201" s="531"/>
    </row>
    <row r="202" spans="2:9" ht="13.5" thickBot="1" x14ac:dyDescent="0.25">
      <c r="B202" s="277"/>
      <c r="C202" s="132" t="s">
        <v>41</v>
      </c>
      <c r="D202" s="132"/>
      <c r="E202" s="138">
        <v>480</v>
      </c>
      <c r="F202" s="145"/>
      <c r="G202" s="145" t="s">
        <v>340</v>
      </c>
      <c r="H202" s="195" t="s">
        <v>174</v>
      </c>
      <c r="I202" s="531"/>
    </row>
    <row r="203" spans="2:9" s="232" customFormat="1" ht="13.5" thickBot="1" x14ac:dyDescent="0.25">
      <c r="B203" s="278"/>
      <c r="C203" s="209"/>
      <c r="D203" s="209"/>
      <c r="E203" s="209"/>
      <c r="F203" s="210"/>
      <c r="G203" s="210" t="s">
        <v>338</v>
      </c>
      <c r="H203" s="211"/>
      <c r="I203" s="533"/>
    </row>
    <row r="204" spans="2:9" ht="13.5" thickBot="1" x14ac:dyDescent="0.25">
      <c r="B204" s="277">
        <v>44823</v>
      </c>
      <c r="C204" s="132" t="s">
        <v>41</v>
      </c>
      <c r="D204" s="132" t="s">
        <v>83</v>
      </c>
      <c r="E204" s="138">
        <v>21000</v>
      </c>
      <c r="F204" s="145"/>
      <c r="G204" s="145" t="s">
        <v>341</v>
      </c>
      <c r="H204" s="195" t="s">
        <v>376</v>
      </c>
      <c r="I204" s="531" t="s">
        <v>358</v>
      </c>
    </row>
    <row r="205" spans="2:9" ht="13.5" thickBot="1" x14ac:dyDescent="0.25">
      <c r="B205" s="277"/>
      <c r="C205" s="132" t="s">
        <v>41</v>
      </c>
      <c r="D205" s="132"/>
      <c r="E205" s="138">
        <v>600</v>
      </c>
      <c r="F205" s="145"/>
      <c r="G205" s="145" t="s">
        <v>340</v>
      </c>
      <c r="H205" s="195" t="s">
        <v>359</v>
      </c>
      <c r="I205" s="531"/>
    </row>
    <row r="206" spans="2:9" s="232" customFormat="1" ht="13.5" thickBot="1" x14ac:dyDescent="0.25">
      <c r="B206" s="278"/>
      <c r="C206" s="209"/>
      <c r="D206" s="209"/>
      <c r="E206" s="209"/>
      <c r="F206" s="210"/>
      <c r="G206" s="210"/>
      <c r="H206" s="211"/>
      <c r="I206" s="533"/>
    </row>
    <row r="207" spans="2:9" ht="13.5" thickBot="1" x14ac:dyDescent="0.25">
      <c r="B207" s="277">
        <v>44824</v>
      </c>
      <c r="C207" s="132" t="s">
        <v>41</v>
      </c>
      <c r="D207" s="132"/>
      <c r="E207" s="138">
        <v>240</v>
      </c>
      <c r="F207" s="145"/>
      <c r="G207" s="145" t="s">
        <v>340</v>
      </c>
      <c r="H207" s="195" t="s">
        <v>249</v>
      </c>
      <c r="I207" s="531"/>
    </row>
    <row r="208" spans="2:9" s="232" customFormat="1" ht="13.5" thickBot="1" x14ac:dyDescent="0.25">
      <c r="B208" s="280"/>
      <c r="C208" s="233"/>
      <c r="D208" s="233"/>
      <c r="E208" s="234"/>
      <c r="F208" s="235"/>
      <c r="G208" s="235"/>
      <c r="H208" s="236"/>
      <c r="I208" s="533"/>
    </row>
    <row r="209" spans="2:10" ht="13.5" thickBot="1" x14ac:dyDescent="0.25">
      <c r="B209" s="281">
        <v>44825</v>
      </c>
      <c r="C209" s="225" t="s">
        <v>41</v>
      </c>
      <c r="D209" s="225"/>
      <c r="E209" s="226">
        <v>360</v>
      </c>
      <c r="F209" s="146"/>
      <c r="G209" s="146" t="s">
        <v>340</v>
      </c>
      <c r="H209" s="227" t="s">
        <v>249</v>
      </c>
      <c r="I209" s="531"/>
    </row>
    <row r="210" spans="2:10" ht="13.5" thickBot="1" x14ac:dyDescent="0.25">
      <c r="B210" s="282"/>
      <c r="C210" s="260"/>
      <c r="D210" s="260"/>
      <c r="E210" s="260"/>
      <c r="F210" s="261"/>
      <c r="G210" s="261"/>
      <c r="H210" s="262" t="s">
        <v>397</v>
      </c>
      <c r="I210" s="531"/>
    </row>
    <row r="211" spans="2:10" s="232" customFormat="1" ht="13.5" thickBot="1" x14ac:dyDescent="0.25">
      <c r="B211" s="283"/>
      <c r="C211" s="263"/>
      <c r="D211" s="263"/>
      <c r="E211" s="263"/>
      <c r="F211" s="264"/>
      <c r="G211" s="264"/>
      <c r="H211" s="265" t="s">
        <v>383</v>
      </c>
      <c r="I211" s="533"/>
    </row>
    <row r="212" spans="2:10" ht="13.5" thickBot="1" x14ac:dyDescent="0.25">
      <c r="B212" s="284">
        <v>44847</v>
      </c>
      <c r="C212" s="251" t="s">
        <v>47</v>
      </c>
      <c r="D212" s="251" t="s">
        <v>67</v>
      </c>
      <c r="E212" s="252">
        <v>94000</v>
      </c>
      <c r="F212" s="253"/>
      <c r="G212" s="253"/>
      <c r="H212" s="250" t="s">
        <v>387</v>
      </c>
      <c r="I212" s="531" t="s">
        <v>389</v>
      </c>
    </row>
    <row r="213" spans="2:10" ht="13.5" thickBot="1" x14ac:dyDescent="0.25">
      <c r="B213" s="281"/>
      <c r="C213" s="226" t="s">
        <v>39</v>
      </c>
      <c r="D213" s="226" t="s">
        <v>40</v>
      </c>
      <c r="E213" s="226"/>
      <c r="F213" s="254">
        <v>200000</v>
      </c>
      <c r="G213" s="254"/>
      <c r="H213" s="255" t="s">
        <v>382</v>
      </c>
      <c r="I213" s="531" t="s">
        <v>392</v>
      </c>
    </row>
    <row r="214" spans="2:10" ht="13.5" thickBot="1" x14ac:dyDescent="0.25">
      <c r="B214" s="281"/>
      <c r="C214" s="225" t="s">
        <v>47</v>
      </c>
      <c r="D214" s="225" t="s">
        <v>291</v>
      </c>
      <c r="E214" s="226">
        <v>30200</v>
      </c>
      <c r="F214" s="146"/>
      <c r="G214" s="146"/>
      <c r="H214" s="227" t="s">
        <v>385</v>
      </c>
      <c r="I214" s="531" t="s">
        <v>388</v>
      </c>
      <c r="J214" s="136"/>
    </row>
    <row r="215" spans="2:10" ht="13.5" thickBot="1" x14ac:dyDescent="0.25">
      <c r="B215" s="281"/>
      <c r="C215" s="225" t="s">
        <v>47</v>
      </c>
      <c r="D215" s="225" t="s">
        <v>290</v>
      </c>
      <c r="E215" s="226">
        <v>30200</v>
      </c>
      <c r="F215" s="146"/>
      <c r="G215" s="146"/>
      <c r="H215" s="227" t="s">
        <v>385</v>
      </c>
      <c r="I215" s="531" t="s">
        <v>384</v>
      </c>
    </row>
    <row r="216" spans="2:10" ht="13.5" thickBot="1" x14ac:dyDescent="0.25">
      <c r="B216" s="281"/>
      <c r="C216" s="225" t="s">
        <v>47</v>
      </c>
      <c r="D216" s="225" t="s">
        <v>67</v>
      </c>
      <c r="E216" s="226">
        <v>139000</v>
      </c>
      <c r="F216" s="146"/>
      <c r="G216" s="146"/>
      <c r="H216" s="227" t="s">
        <v>390</v>
      </c>
      <c r="I216" s="531" t="s">
        <v>386</v>
      </c>
    </row>
    <row r="217" spans="2:10" s="256" customFormat="1" ht="13.5" thickBot="1" x14ac:dyDescent="0.25">
      <c r="B217" s="285"/>
      <c r="C217" s="257"/>
      <c r="D217" s="257"/>
      <c r="E217" s="257"/>
      <c r="F217" s="258"/>
      <c r="G217" s="258"/>
      <c r="H217" s="259"/>
      <c r="I217" s="534"/>
    </row>
    <row r="218" spans="2:10" ht="13.5" thickBot="1" x14ac:dyDescent="0.25">
      <c r="B218" s="281">
        <v>44851</v>
      </c>
      <c r="C218" s="225" t="s">
        <v>39</v>
      </c>
      <c r="D218" s="225" t="s">
        <v>40</v>
      </c>
      <c r="E218" s="226"/>
      <c r="F218" s="254">
        <v>58200</v>
      </c>
      <c r="G218" s="254"/>
      <c r="H218" s="255" t="s">
        <v>484</v>
      </c>
      <c r="I218" s="531" t="s">
        <v>393</v>
      </c>
    </row>
    <row r="219" spans="2:10" ht="13.5" thickBot="1" x14ac:dyDescent="0.25">
      <c r="B219" s="281"/>
      <c r="C219" s="225" t="s">
        <v>47</v>
      </c>
      <c r="D219" s="225" t="s">
        <v>232</v>
      </c>
      <c r="E219" s="226">
        <v>54000</v>
      </c>
      <c r="F219" s="146"/>
      <c r="G219" s="146"/>
      <c r="H219" s="227" t="s">
        <v>394</v>
      </c>
      <c r="I219" s="531" t="s">
        <v>431</v>
      </c>
    </row>
    <row r="220" spans="2:10" ht="13.5" thickBot="1" x14ac:dyDescent="0.25">
      <c r="B220" s="281"/>
      <c r="C220" s="225" t="s">
        <v>47</v>
      </c>
      <c r="D220" s="225" t="s">
        <v>395</v>
      </c>
      <c r="E220" s="226">
        <v>4200</v>
      </c>
      <c r="F220" s="146"/>
      <c r="G220" s="146"/>
      <c r="H220" s="227" t="s">
        <v>396</v>
      </c>
      <c r="I220" s="531" t="s">
        <v>432</v>
      </c>
    </row>
    <row r="221" spans="2:10" s="232" customFormat="1" ht="13.5" thickBot="1" x14ac:dyDescent="0.25">
      <c r="B221" s="280"/>
      <c r="C221" s="234"/>
      <c r="D221" s="234"/>
      <c r="E221" s="234"/>
      <c r="F221" s="235"/>
      <c r="G221" s="235"/>
      <c r="H221" s="236"/>
      <c r="I221" s="533"/>
    </row>
    <row r="222" spans="2:10" ht="13.5" thickBot="1" x14ac:dyDescent="0.25">
      <c r="B222" s="281">
        <v>44861</v>
      </c>
      <c r="C222" s="225" t="s">
        <v>39</v>
      </c>
      <c r="D222" s="225" t="s">
        <v>40</v>
      </c>
      <c r="E222" s="226"/>
      <c r="F222" s="254">
        <v>100000</v>
      </c>
      <c r="G222" s="254"/>
      <c r="H222" s="255" t="s">
        <v>398</v>
      </c>
      <c r="I222" s="531" t="s">
        <v>399</v>
      </c>
    </row>
    <row r="223" spans="2:10" ht="13.5" thickBot="1" x14ac:dyDescent="0.25">
      <c r="B223" s="281"/>
      <c r="C223" s="225" t="s">
        <v>47</v>
      </c>
      <c r="D223" s="225" t="s">
        <v>67</v>
      </c>
      <c r="E223" s="226">
        <v>20890</v>
      </c>
      <c r="F223" s="146"/>
      <c r="G223" s="146"/>
      <c r="H223" s="227" t="s">
        <v>400</v>
      </c>
      <c r="I223" s="531" t="s">
        <v>386</v>
      </c>
    </row>
    <row r="224" spans="2:10" ht="13.5" thickBot="1" x14ac:dyDescent="0.25">
      <c r="B224" s="281"/>
      <c r="C224" s="225" t="s">
        <v>41</v>
      </c>
      <c r="D224" s="225"/>
      <c r="E224" s="226">
        <v>480</v>
      </c>
      <c r="F224" s="146"/>
      <c r="G224" s="146"/>
      <c r="H224" s="227" t="s">
        <v>401</v>
      </c>
      <c r="I224" s="531"/>
    </row>
    <row r="225" spans="2:9" ht="13.5" thickBot="1" x14ac:dyDescent="0.25">
      <c r="B225" s="281"/>
      <c r="C225" s="225" t="s">
        <v>41</v>
      </c>
      <c r="D225" s="225"/>
      <c r="E225" s="226">
        <v>7000</v>
      </c>
      <c r="F225" s="146"/>
      <c r="G225" s="146"/>
      <c r="H225" s="227" t="s">
        <v>402</v>
      </c>
      <c r="I225" s="531" t="s">
        <v>411</v>
      </c>
    </row>
    <row r="226" spans="2:9" ht="13.5" thickBot="1" x14ac:dyDescent="0.25">
      <c r="B226" s="281"/>
      <c r="C226" s="225" t="s">
        <v>44</v>
      </c>
      <c r="D226" s="225"/>
      <c r="E226" s="226">
        <v>1000</v>
      </c>
      <c r="F226" s="146"/>
      <c r="G226" s="146"/>
      <c r="H226" s="227" t="s">
        <v>403</v>
      </c>
      <c r="I226" s="531">
        <v>1000</v>
      </c>
    </row>
    <row r="227" spans="2:9" ht="13.5" thickBot="1" x14ac:dyDescent="0.25">
      <c r="B227" s="277"/>
      <c r="C227" s="132" t="s">
        <v>41</v>
      </c>
      <c r="D227" s="132"/>
      <c r="E227" s="267">
        <v>3080</v>
      </c>
      <c r="F227" s="268"/>
      <c r="G227" s="268"/>
      <c r="H227" s="269" t="s">
        <v>408</v>
      </c>
      <c r="I227" s="531"/>
    </row>
    <row r="228" spans="2:9" s="232" customFormat="1" ht="13.5" thickBot="1" x14ac:dyDescent="0.25">
      <c r="B228" s="280"/>
      <c r="C228" s="234"/>
      <c r="D228" s="234"/>
      <c r="E228" s="234"/>
      <c r="F228" s="235"/>
      <c r="G228" s="235"/>
      <c r="H228" s="236"/>
      <c r="I228" s="533"/>
    </row>
    <row r="229" spans="2:9" ht="13.5" thickBot="1" x14ac:dyDescent="0.25">
      <c r="B229" s="281">
        <v>44863</v>
      </c>
      <c r="C229" s="225" t="s">
        <v>41</v>
      </c>
      <c r="D229" s="225" t="s">
        <v>83</v>
      </c>
      <c r="E229" s="226">
        <v>9000</v>
      </c>
      <c r="F229" s="146"/>
      <c r="G229" s="146"/>
      <c r="H229" s="227" t="s">
        <v>185</v>
      </c>
      <c r="I229" s="531" t="s">
        <v>404</v>
      </c>
    </row>
    <row r="230" spans="2:9" ht="13.5" thickBot="1" x14ac:dyDescent="0.25">
      <c r="B230" s="281"/>
      <c r="C230" s="225" t="s">
        <v>44</v>
      </c>
      <c r="D230" s="225" t="s">
        <v>405</v>
      </c>
      <c r="E230" s="226">
        <v>6000</v>
      </c>
      <c r="F230" s="146"/>
      <c r="G230" s="146"/>
      <c r="H230" s="227" t="s">
        <v>413</v>
      </c>
      <c r="I230" s="531" t="s">
        <v>407</v>
      </c>
    </row>
    <row r="231" spans="2:9" ht="13.5" thickBot="1" x14ac:dyDescent="0.25">
      <c r="B231" s="281"/>
      <c r="C231" s="225" t="s">
        <v>41</v>
      </c>
      <c r="D231" s="225"/>
      <c r="E231" s="226">
        <v>480</v>
      </c>
      <c r="F231" s="146"/>
      <c r="G231" s="146"/>
      <c r="H231" s="227" t="s">
        <v>249</v>
      </c>
      <c r="I231" s="531"/>
    </row>
    <row r="232" spans="2:9" ht="13.5" thickBot="1" x14ac:dyDescent="0.25">
      <c r="B232" s="281"/>
      <c r="C232" s="225" t="s">
        <v>44</v>
      </c>
      <c r="D232" s="225"/>
      <c r="E232" s="226">
        <v>1000</v>
      </c>
      <c r="F232" s="146"/>
      <c r="G232" s="146"/>
      <c r="H232" s="227" t="s">
        <v>406</v>
      </c>
      <c r="I232" s="531"/>
    </row>
    <row r="233" spans="2:9" ht="13.5" thickBot="1" x14ac:dyDescent="0.25">
      <c r="B233" s="281"/>
      <c r="C233" s="225" t="s">
        <v>42</v>
      </c>
      <c r="D233" s="225" t="s">
        <v>409</v>
      </c>
      <c r="E233" s="138">
        <v>5000</v>
      </c>
      <c r="F233" s="145"/>
      <c r="G233" s="145"/>
      <c r="H233" s="195" t="s">
        <v>410</v>
      </c>
      <c r="I233" s="531"/>
    </row>
    <row r="234" spans="2:9" ht="13.5" thickBot="1" x14ac:dyDescent="0.25">
      <c r="B234" s="281"/>
      <c r="C234" s="225"/>
      <c r="D234" s="225"/>
      <c r="E234" s="226"/>
      <c r="F234" s="146"/>
      <c r="G234" s="146"/>
      <c r="H234" s="227"/>
      <c r="I234" s="531">
        <f>3280-200</f>
        <v>3080</v>
      </c>
    </row>
    <row r="235" spans="2:9" ht="13.5" thickBot="1" x14ac:dyDescent="0.25">
      <c r="B235" s="281">
        <v>44865</v>
      </c>
      <c r="C235" s="225" t="s">
        <v>41</v>
      </c>
      <c r="D235" s="225"/>
      <c r="E235" s="226">
        <v>1000</v>
      </c>
      <c r="F235" s="146"/>
      <c r="G235" s="146"/>
      <c r="H235" s="227" t="s">
        <v>412</v>
      </c>
      <c r="I235" s="531"/>
    </row>
    <row r="236" spans="2:9" ht="13.5" thickBot="1" x14ac:dyDescent="0.25">
      <c r="B236" s="281"/>
      <c r="C236" s="225" t="s">
        <v>44</v>
      </c>
      <c r="D236" s="225"/>
      <c r="E236" s="226">
        <v>500</v>
      </c>
      <c r="F236" s="146"/>
      <c r="G236" s="146"/>
      <c r="H236" s="227" t="s">
        <v>45</v>
      </c>
      <c r="I236" s="531"/>
    </row>
    <row r="237" spans="2:9" ht="13.5" thickBot="1" x14ac:dyDescent="0.25">
      <c r="B237" s="281"/>
      <c r="C237" s="225" t="s">
        <v>41</v>
      </c>
      <c r="D237" s="225"/>
      <c r="E237" s="226">
        <v>480</v>
      </c>
      <c r="F237" s="146"/>
      <c r="G237" s="146"/>
      <c r="H237" s="227" t="s">
        <v>249</v>
      </c>
      <c r="I237" s="531"/>
    </row>
    <row r="238" spans="2:9" ht="13.5" thickBot="1" x14ac:dyDescent="0.25">
      <c r="B238" s="281"/>
      <c r="C238" s="225" t="s">
        <v>42</v>
      </c>
      <c r="D238" s="225" t="s">
        <v>409</v>
      </c>
      <c r="E238" s="226">
        <v>1000</v>
      </c>
      <c r="F238" s="146"/>
      <c r="G238" s="146"/>
      <c r="H238" s="227" t="s">
        <v>414</v>
      </c>
      <c r="I238" s="531"/>
    </row>
    <row r="239" spans="2:9" s="232" customFormat="1" ht="13.5" thickBot="1" x14ac:dyDescent="0.25">
      <c r="B239" s="280"/>
      <c r="C239" s="234"/>
      <c r="D239" s="234"/>
      <c r="E239" s="234"/>
      <c r="F239" s="235"/>
      <c r="G239" s="235"/>
      <c r="H239" s="236"/>
      <c r="I239" s="533"/>
    </row>
    <row r="240" spans="2:9" ht="13.5" thickBot="1" x14ac:dyDescent="0.25">
      <c r="B240" s="281">
        <v>44866</v>
      </c>
      <c r="C240" s="225" t="s">
        <v>42</v>
      </c>
      <c r="D240" s="225" t="s">
        <v>409</v>
      </c>
      <c r="E240" s="226">
        <v>2000</v>
      </c>
      <c r="F240" s="146"/>
      <c r="G240" s="146"/>
      <c r="H240" s="227" t="s">
        <v>430</v>
      </c>
      <c r="I240" s="531"/>
    </row>
    <row r="241" spans="2:9" s="232" customFormat="1" ht="13.5" thickBot="1" x14ac:dyDescent="0.25">
      <c r="B241" s="280"/>
      <c r="C241" s="234"/>
      <c r="D241" s="234"/>
      <c r="E241" s="234"/>
      <c r="F241" s="235"/>
      <c r="G241" s="235"/>
      <c r="H241" s="236"/>
      <c r="I241" s="533"/>
    </row>
    <row r="242" spans="2:9" ht="13.5" thickBot="1" x14ac:dyDescent="0.25">
      <c r="B242" s="281">
        <v>44867</v>
      </c>
      <c r="C242" s="225" t="s">
        <v>41</v>
      </c>
      <c r="D242" s="225"/>
      <c r="E242" s="226">
        <v>1600</v>
      </c>
      <c r="F242" s="146"/>
      <c r="G242" s="146"/>
      <c r="H242" s="227" t="s">
        <v>415</v>
      </c>
      <c r="I242" s="531" t="s">
        <v>416</v>
      </c>
    </row>
    <row r="243" spans="2:9" ht="13.5" thickBot="1" x14ac:dyDescent="0.25">
      <c r="B243" s="281"/>
      <c r="C243" s="225" t="s">
        <v>44</v>
      </c>
      <c r="D243" s="225"/>
      <c r="E243" s="226">
        <v>1000</v>
      </c>
      <c r="F243" s="146"/>
      <c r="G243" s="146"/>
      <c r="H243" s="227" t="s">
        <v>45</v>
      </c>
      <c r="I243" s="531" t="s">
        <v>417</v>
      </c>
    </row>
    <row r="244" spans="2:9" ht="13.5" thickBot="1" x14ac:dyDescent="0.25">
      <c r="B244" s="281"/>
      <c r="C244" s="225" t="s">
        <v>41</v>
      </c>
      <c r="D244" s="225"/>
      <c r="E244" s="226">
        <v>7000</v>
      </c>
      <c r="F244" s="146"/>
      <c r="G244" s="146"/>
      <c r="H244" s="227" t="s">
        <v>418</v>
      </c>
      <c r="I244" s="531" t="s">
        <v>419</v>
      </c>
    </row>
    <row r="245" spans="2:9" ht="13.5" thickBot="1" x14ac:dyDescent="0.25">
      <c r="B245" s="277"/>
      <c r="C245" s="132" t="s">
        <v>44</v>
      </c>
      <c r="D245" s="132"/>
      <c r="E245" s="138">
        <v>1000</v>
      </c>
      <c r="F245" s="145"/>
      <c r="G245" s="145"/>
      <c r="H245" s="195" t="s">
        <v>45</v>
      </c>
      <c r="I245" s="531" t="s">
        <v>424</v>
      </c>
    </row>
    <row r="246" spans="2:9" ht="13.5" thickBot="1" x14ac:dyDescent="0.25">
      <c r="B246" s="281"/>
      <c r="C246" s="225" t="s">
        <v>41</v>
      </c>
      <c r="D246" s="225"/>
      <c r="E246" s="226">
        <v>320</v>
      </c>
      <c r="F246" s="146"/>
      <c r="G246" s="146"/>
      <c r="H246" s="227" t="s">
        <v>174</v>
      </c>
      <c r="I246" s="531" t="s">
        <v>420</v>
      </c>
    </row>
    <row r="247" spans="2:9" s="232" customFormat="1" ht="13.5" thickBot="1" x14ac:dyDescent="0.25">
      <c r="B247" s="280"/>
      <c r="C247" s="234"/>
      <c r="D247" s="234"/>
      <c r="E247" s="234"/>
      <c r="F247" s="235"/>
      <c r="G247" s="235"/>
      <c r="H247" s="236"/>
      <c r="I247" s="533"/>
    </row>
    <row r="248" spans="2:9" ht="13.5" thickBot="1" x14ac:dyDescent="0.25">
      <c r="B248" s="281">
        <v>44868</v>
      </c>
      <c r="C248" s="225" t="s">
        <v>42</v>
      </c>
      <c r="D248" s="225" t="s">
        <v>421</v>
      </c>
      <c r="E248" s="226">
        <v>10000</v>
      </c>
      <c r="F248" s="146"/>
      <c r="G248" s="146"/>
      <c r="H248" s="227" t="s">
        <v>444</v>
      </c>
      <c r="I248" s="531">
        <f>(13*1000)+1800+(13*1800)</f>
        <v>38200</v>
      </c>
    </row>
    <row r="249" spans="2:9" ht="13.5" thickBot="1" x14ac:dyDescent="0.25">
      <c r="B249" s="281"/>
      <c r="C249" s="225" t="s">
        <v>42</v>
      </c>
      <c r="D249" s="225" t="s">
        <v>290</v>
      </c>
      <c r="E249" s="226">
        <v>10000</v>
      </c>
      <c r="F249" s="146"/>
      <c r="G249" s="146"/>
      <c r="H249" s="227" t="s">
        <v>444</v>
      </c>
      <c r="I249" s="531"/>
    </row>
    <row r="250" spans="2:9" ht="13.5" thickBot="1" x14ac:dyDescent="0.25">
      <c r="B250" s="281"/>
      <c r="C250" s="225" t="s">
        <v>42</v>
      </c>
      <c r="D250" s="225" t="s">
        <v>409</v>
      </c>
      <c r="E250" s="226">
        <v>10000</v>
      </c>
      <c r="F250" s="146"/>
      <c r="G250" s="146"/>
      <c r="H250" s="227" t="s">
        <v>422</v>
      </c>
      <c r="I250" s="531" t="s">
        <v>423</v>
      </c>
    </row>
    <row r="251" spans="2:9" ht="13.5" thickBot="1" x14ac:dyDescent="0.25">
      <c r="B251" s="277"/>
      <c r="C251" s="132" t="s">
        <v>41</v>
      </c>
      <c r="D251" s="132"/>
      <c r="E251" s="138">
        <v>360</v>
      </c>
      <c r="F251" s="145"/>
      <c r="G251" s="145"/>
      <c r="H251" s="195" t="s">
        <v>174</v>
      </c>
      <c r="I251" s="531" t="s">
        <v>426</v>
      </c>
    </row>
    <row r="252" spans="2:9" ht="13.5" thickBot="1" x14ac:dyDescent="0.25">
      <c r="B252" s="281"/>
      <c r="C252" s="225" t="s">
        <v>39</v>
      </c>
      <c r="D252" s="225" t="s">
        <v>40</v>
      </c>
      <c r="E252" s="226"/>
      <c r="F252" s="254">
        <v>40000</v>
      </c>
      <c r="G252" s="254"/>
      <c r="H252" s="255" t="s">
        <v>435</v>
      </c>
      <c r="I252" s="531" t="s">
        <v>427</v>
      </c>
    </row>
    <row r="253" spans="2:9" ht="13.5" thickBot="1" x14ac:dyDescent="0.25">
      <c r="B253" s="277"/>
      <c r="C253" s="132" t="s">
        <v>47</v>
      </c>
      <c r="D253" s="132" t="s">
        <v>232</v>
      </c>
      <c r="E253" s="138">
        <v>40000</v>
      </c>
      <c r="F253" s="145"/>
      <c r="G253" s="145"/>
      <c r="H253" s="195" t="s">
        <v>428</v>
      </c>
      <c r="I253" s="531" t="s">
        <v>429</v>
      </c>
    </row>
    <row r="254" spans="2:9" s="232" customFormat="1" ht="13.5" thickBot="1" x14ac:dyDescent="0.25">
      <c r="B254" s="278"/>
      <c r="C254" s="209"/>
      <c r="D254" s="209"/>
      <c r="E254" s="209"/>
      <c r="F254" s="210"/>
      <c r="G254" s="210"/>
      <c r="H254" s="211"/>
      <c r="I254" s="533"/>
    </row>
    <row r="255" spans="2:9" ht="13.5" thickBot="1" x14ac:dyDescent="0.25">
      <c r="B255" s="281">
        <v>44870</v>
      </c>
      <c r="C255" s="225" t="s">
        <v>41</v>
      </c>
      <c r="D255" s="225"/>
      <c r="E255" s="226">
        <v>400</v>
      </c>
      <c r="F255" s="146"/>
      <c r="G255" s="146"/>
      <c r="H255" s="227" t="s">
        <v>425</v>
      </c>
      <c r="I255" s="531" t="s">
        <v>434</v>
      </c>
    </row>
    <row r="256" spans="2:9" s="232" customFormat="1" ht="13.5" thickBot="1" x14ac:dyDescent="0.25">
      <c r="B256" s="280"/>
      <c r="C256" s="234"/>
      <c r="D256" s="234"/>
      <c r="E256" s="234"/>
      <c r="F256" s="235"/>
      <c r="G256" s="235"/>
      <c r="H256" s="236"/>
      <c r="I256" s="533"/>
    </row>
    <row r="257" spans="2:11" ht="13.5" thickBot="1" x14ac:dyDescent="0.25">
      <c r="B257" s="281">
        <v>44874</v>
      </c>
      <c r="C257" s="225" t="s">
        <v>44</v>
      </c>
      <c r="D257" s="225"/>
      <c r="E257" s="226">
        <v>800</v>
      </c>
      <c r="F257" s="146"/>
      <c r="G257" s="146"/>
      <c r="H257" s="227" t="s">
        <v>45</v>
      </c>
      <c r="I257" s="531" t="s">
        <v>433</v>
      </c>
    </row>
    <row r="258" spans="2:11" ht="13.5" thickBot="1" x14ac:dyDescent="0.25">
      <c r="B258" s="277"/>
      <c r="C258" s="132" t="s">
        <v>42</v>
      </c>
      <c r="D258" s="132" t="s">
        <v>409</v>
      </c>
      <c r="E258" s="138">
        <v>500</v>
      </c>
      <c r="F258" s="145"/>
      <c r="G258" s="145"/>
      <c r="H258" s="195" t="s">
        <v>443</v>
      </c>
      <c r="I258" s="531">
        <v>1</v>
      </c>
    </row>
    <row r="259" spans="2:11" s="232" customFormat="1" ht="13.5" thickBot="1" x14ac:dyDescent="0.25">
      <c r="B259" s="280"/>
      <c r="C259" s="234"/>
      <c r="D259" s="234"/>
      <c r="E259" s="234"/>
      <c r="F259" s="235"/>
      <c r="G259" s="235"/>
      <c r="H259" s="236"/>
      <c r="I259" s="533"/>
    </row>
    <row r="260" spans="2:11" ht="13.5" thickBot="1" x14ac:dyDescent="0.25">
      <c r="B260" s="281">
        <v>44875</v>
      </c>
      <c r="C260" s="225" t="s">
        <v>39</v>
      </c>
      <c r="D260" s="225" t="s">
        <v>40</v>
      </c>
      <c r="E260" s="226"/>
      <c r="F260" s="254">
        <v>290000</v>
      </c>
      <c r="G260" s="254"/>
      <c r="H260" s="255" t="s">
        <v>437</v>
      </c>
      <c r="I260" s="531"/>
    </row>
    <row r="261" spans="2:11" ht="13.5" thickBot="1" x14ac:dyDescent="0.25">
      <c r="B261" s="281"/>
      <c r="C261" s="225" t="s">
        <v>39</v>
      </c>
      <c r="D261" s="225" t="s">
        <v>40</v>
      </c>
      <c r="E261" s="226"/>
      <c r="F261" s="254">
        <v>200000</v>
      </c>
      <c r="G261" s="254"/>
      <c r="H261" s="255" t="s">
        <v>438</v>
      </c>
      <c r="I261" s="531" t="s">
        <v>439</v>
      </c>
    </row>
    <row r="262" spans="2:11" ht="13.5" thickBot="1" x14ac:dyDescent="0.25">
      <c r="B262" s="281"/>
      <c r="C262" s="225" t="s">
        <v>42</v>
      </c>
      <c r="D262" s="225" t="s">
        <v>291</v>
      </c>
      <c r="E262" s="226">
        <v>13000</v>
      </c>
      <c r="F262" s="146"/>
      <c r="G262" s="146"/>
      <c r="H262" s="227" t="s">
        <v>445</v>
      </c>
      <c r="I262" s="531" t="s">
        <v>447</v>
      </c>
    </row>
    <row r="263" spans="2:11" ht="13.5" thickBot="1" x14ac:dyDescent="0.25">
      <c r="B263" s="281"/>
      <c r="C263" s="225" t="s">
        <v>42</v>
      </c>
      <c r="D263" s="225" t="s">
        <v>290</v>
      </c>
      <c r="E263" s="226">
        <v>13000</v>
      </c>
      <c r="F263" s="146"/>
      <c r="G263" s="146"/>
      <c r="H263" s="227" t="s">
        <v>445</v>
      </c>
      <c r="I263" s="531" t="s">
        <v>446</v>
      </c>
    </row>
    <row r="264" spans="2:11" ht="13.5" thickBot="1" x14ac:dyDescent="0.25">
      <c r="B264" s="281"/>
      <c r="C264" s="225" t="s">
        <v>47</v>
      </c>
      <c r="D264" s="225" t="s">
        <v>440</v>
      </c>
      <c r="E264" s="226">
        <v>50000</v>
      </c>
      <c r="F264" s="146"/>
      <c r="G264" s="146"/>
      <c r="H264" s="227" t="s">
        <v>441</v>
      </c>
      <c r="I264" s="531" t="s">
        <v>442</v>
      </c>
      <c r="K264" s="46">
        <f>38000+11400</f>
        <v>49400</v>
      </c>
    </row>
    <row r="265" spans="2:11" ht="13.5" thickBot="1" x14ac:dyDescent="0.25">
      <c r="B265" s="281"/>
      <c r="C265" s="225" t="s">
        <v>47</v>
      </c>
      <c r="D265" s="225" t="s">
        <v>409</v>
      </c>
      <c r="E265" s="226">
        <v>20000</v>
      </c>
      <c r="F265" s="146"/>
      <c r="G265" s="146"/>
      <c r="H265" s="227" t="s">
        <v>460</v>
      </c>
      <c r="I265" s="531" t="s">
        <v>459</v>
      </c>
    </row>
    <row r="266" spans="2:11" ht="13.5" thickBot="1" x14ac:dyDescent="0.25">
      <c r="B266" s="281"/>
      <c r="C266" s="225"/>
      <c r="D266" s="225"/>
      <c r="E266" s="226"/>
      <c r="F266" s="146"/>
      <c r="G266" s="146"/>
      <c r="H266" s="227"/>
      <c r="I266" s="531"/>
    </row>
    <row r="267" spans="2:11" ht="13.5" thickBot="1" x14ac:dyDescent="0.25">
      <c r="B267" s="281">
        <v>44877</v>
      </c>
      <c r="C267" s="225" t="s">
        <v>47</v>
      </c>
      <c r="D267" s="225" t="s">
        <v>67</v>
      </c>
      <c r="E267" s="226">
        <v>160000</v>
      </c>
      <c r="F267" s="146"/>
      <c r="G267" s="146"/>
      <c r="H267" s="227" t="s">
        <v>462</v>
      </c>
      <c r="I267" s="535" t="s">
        <v>463</v>
      </c>
    </row>
    <row r="268" spans="2:11" ht="13.5" thickBot="1" x14ac:dyDescent="0.25">
      <c r="B268" s="277"/>
      <c r="C268" s="225" t="s">
        <v>47</v>
      </c>
      <c r="D268" s="225" t="s">
        <v>291</v>
      </c>
      <c r="E268" s="226">
        <v>15200</v>
      </c>
      <c r="F268" s="146"/>
      <c r="G268" s="146"/>
      <c r="H268" s="227" t="s">
        <v>448</v>
      </c>
      <c r="I268" s="531" t="s">
        <v>447</v>
      </c>
    </row>
    <row r="269" spans="2:11" ht="13.5" thickBot="1" x14ac:dyDescent="0.25">
      <c r="B269" s="281"/>
      <c r="C269" s="225" t="s">
        <v>47</v>
      </c>
      <c r="D269" s="225" t="s">
        <v>290</v>
      </c>
      <c r="E269" s="226">
        <v>15200</v>
      </c>
      <c r="F269" s="146"/>
      <c r="G269" s="146"/>
      <c r="H269" s="227" t="s">
        <v>448</v>
      </c>
      <c r="I269" s="531" t="s">
        <v>447</v>
      </c>
    </row>
    <row r="270" spans="2:11" ht="13.5" thickBot="1" x14ac:dyDescent="0.25">
      <c r="B270" s="277"/>
      <c r="C270" s="132" t="s">
        <v>41</v>
      </c>
      <c r="D270" s="132"/>
      <c r="E270" s="138">
        <v>200</v>
      </c>
      <c r="F270" s="145"/>
      <c r="G270" s="145"/>
      <c r="H270" s="195" t="s">
        <v>494</v>
      </c>
      <c r="I270" s="531"/>
    </row>
    <row r="271" spans="2:11" ht="13.5" thickBot="1" x14ac:dyDescent="0.25">
      <c r="B271" s="281"/>
      <c r="C271" s="225"/>
      <c r="D271" s="225"/>
      <c r="E271" s="226"/>
      <c r="F271" s="146"/>
      <c r="G271" s="146"/>
      <c r="H271" s="227"/>
      <c r="I271" s="531"/>
    </row>
    <row r="272" spans="2:11" ht="13.5" thickBot="1" x14ac:dyDescent="0.25">
      <c r="B272" s="281">
        <v>44878</v>
      </c>
      <c r="C272" s="225" t="s">
        <v>47</v>
      </c>
      <c r="D272" s="225" t="s">
        <v>232</v>
      </c>
      <c r="E272" s="226">
        <v>40000</v>
      </c>
      <c r="F272" s="146"/>
      <c r="G272" s="146"/>
      <c r="H272" s="227" t="s">
        <v>450</v>
      </c>
      <c r="I272" s="531" t="s">
        <v>449</v>
      </c>
    </row>
    <row r="273" spans="2:11" ht="13.5" thickBot="1" x14ac:dyDescent="0.25">
      <c r="B273" s="281"/>
      <c r="C273" s="225"/>
      <c r="D273" s="225"/>
      <c r="E273" s="226"/>
      <c r="F273" s="146"/>
      <c r="G273" s="146"/>
      <c r="H273" s="227"/>
      <c r="I273" s="531"/>
      <c r="K273" s="46">
        <f>160*300</f>
        <v>48000</v>
      </c>
    </row>
    <row r="274" spans="2:11" ht="13.5" thickBot="1" x14ac:dyDescent="0.25">
      <c r="B274" s="281">
        <v>44879</v>
      </c>
      <c r="C274" s="225" t="s">
        <v>41</v>
      </c>
      <c r="D274" s="225"/>
      <c r="E274" s="267">
        <v>31990</v>
      </c>
      <c r="F274" s="268"/>
      <c r="G274" s="268"/>
      <c r="H274" s="269" t="s">
        <v>455</v>
      </c>
      <c r="I274" s="536" t="s">
        <v>456</v>
      </c>
    </row>
    <row r="275" spans="2:11" ht="13.5" thickBot="1" x14ac:dyDescent="0.25">
      <c r="B275" s="281"/>
      <c r="C275" s="225" t="s">
        <v>41</v>
      </c>
      <c r="D275" s="225"/>
      <c r="E275" s="267">
        <v>1100</v>
      </c>
      <c r="F275" s="268"/>
      <c r="G275" s="268"/>
      <c r="H275" s="269" t="s">
        <v>452</v>
      </c>
      <c r="I275" s="536" t="s">
        <v>451</v>
      </c>
    </row>
    <row r="276" spans="2:11" ht="13.5" thickBot="1" x14ac:dyDescent="0.25">
      <c r="B276" s="281"/>
      <c r="C276" s="225" t="s">
        <v>41</v>
      </c>
      <c r="D276" s="225"/>
      <c r="E276" s="267">
        <v>2320</v>
      </c>
      <c r="F276" s="268"/>
      <c r="G276" s="268"/>
      <c r="H276" s="269" t="s">
        <v>453</v>
      </c>
      <c r="I276" s="536" t="s">
        <v>451</v>
      </c>
    </row>
    <row r="277" spans="2:11" ht="13.5" thickBot="1" x14ac:dyDescent="0.25">
      <c r="B277" s="281"/>
      <c r="C277" s="225"/>
      <c r="D277" s="225"/>
      <c r="E277" s="226"/>
      <c r="F277" s="146"/>
      <c r="G277" s="146"/>
      <c r="H277" s="227"/>
      <c r="I277" s="531"/>
    </row>
    <row r="278" spans="2:11" ht="13.5" thickBot="1" x14ac:dyDescent="0.25">
      <c r="B278" s="281">
        <v>44880</v>
      </c>
      <c r="C278" s="225" t="s">
        <v>44</v>
      </c>
      <c r="D278" s="225"/>
      <c r="E278" s="226">
        <v>1500</v>
      </c>
      <c r="F278" s="146"/>
      <c r="G278" s="146"/>
      <c r="H278" s="227" t="s">
        <v>457</v>
      </c>
      <c r="I278" s="531"/>
    </row>
    <row r="279" spans="2:11" ht="13.5" thickBot="1" x14ac:dyDescent="0.25">
      <c r="B279" s="281"/>
      <c r="C279" s="225" t="s">
        <v>47</v>
      </c>
      <c r="D279" s="225" t="s">
        <v>409</v>
      </c>
      <c r="E279" s="226">
        <v>11400</v>
      </c>
      <c r="F279" s="146"/>
      <c r="G279" s="146"/>
      <c r="H279" s="227" t="s">
        <v>461</v>
      </c>
      <c r="I279" s="531" t="s">
        <v>458</v>
      </c>
      <c r="J279" s="46">
        <f>160-122</f>
        <v>38</v>
      </c>
      <c r="K279" s="46">
        <f>160*300</f>
        <v>48000</v>
      </c>
    </row>
    <row r="280" spans="2:11" ht="13.5" thickBot="1" x14ac:dyDescent="0.25">
      <c r="B280" s="281"/>
      <c r="C280" s="225"/>
      <c r="D280" s="225"/>
      <c r="E280" s="226"/>
      <c r="F280" s="146"/>
      <c r="G280" s="146"/>
      <c r="H280" s="227"/>
      <c r="I280" s="531"/>
    </row>
    <row r="281" spans="2:11" ht="13.5" thickBot="1" x14ac:dyDescent="0.25">
      <c r="B281" s="281">
        <v>44884</v>
      </c>
      <c r="C281" s="225" t="s">
        <v>41</v>
      </c>
      <c r="D281" s="225"/>
      <c r="E281" s="226">
        <v>9280</v>
      </c>
      <c r="F281" s="146"/>
      <c r="G281" s="146"/>
      <c r="H281" s="227" t="s">
        <v>465</v>
      </c>
      <c r="I281" s="536" t="s">
        <v>467</v>
      </c>
    </row>
    <row r="282" spans="2:11" ht="13.5" thickBot="1" x14ac:dyDescent="0.25">
      <c r="B282" s="281"/>
      <c r="C282" s="225" t="s">
        <v>41</v>
      </c>
      <c r="D282" s="225"/>
      <c r="E282" s="226">
        <v>1580</v>
      </c>
      <c r="F282" s="146"/>
      <c r="G282" s="146"/>
      <c r="H282" s="227" t="s">
        <v>465</v>
      </c>
      <c r="I282" s="536" t="s">
        <v>467</v>
      </c>
    </row>
    <row r="283" spans="2:11" ht="13.5" thickBot="1" x14ac:dyDescent="0.25">
      <c r="B283" s="281"/>
      <c r="C283" s="225" t="s">
        <v>41</v>
      </c>
      <c r="D283" s="225"/>
      <c r="E283" s="267">
        <v>8300</v>
      </c>
      <c r="F283" s="268"/>
      <c r="G283" s="268"/>
      <c r="H283" s="269" t="s">
        <v>464</v>
      </c>
      <c r="I283" s="536" t="s">
        <v>451</v>
      </c>
    </row>
    <row r="284" spans="2:11" ht="13.5" thickBot="1" x14ac:dyDescent="0.25">
      <c r="B284" s="281"/>
      <c r="C284" s="225"/>
      <c r="D284" s="225"/>
      <c r="E284" s="226"/>
      <c r="F284" s="146"/>
      <c r="G284" s="146"/>
      <c r="H284" s="227"/>
      <c r="I284" s="531"/>
    </row>
    <row r="285" spans="2:11" ht="13.5" thickBot="1" x14ac:dyDescent="0.25">
      <c r="B285" s="281">
        <v>44886</v>
      </c>
      <c r="C285" s="225" t="s">
        <v>41</v>
      </c>
      <c r="D285" s="225"/>
      <c r="E285" s="226">
        <v>640</v>
      </c>
      <c r="F285" s="146"/>
      <c r="G285" s="146"/>
      <c r="H285" s="227" t="s">
        <v>474</v>
      </c>
      <c r="I285" s="536" t="s">
        <v>451</v>
      </c>
    </row>
    <row r="286" spans="2:11" ht="13.5" thickBot="1" x14ac:dyDescent="0.25">
      <c r="B286" s="281"/>
      <c r="C286" s="225" t="s">
        <v>47</v>
      </c>
      <c r="D286" s="225" t="s">
        <v>466</v>
      </c>
      <c r="E286" s="226">
        <v>30000</v>
      </c>
      <c r="F286" s="146"/>
      <c r="G286" s="146"/>
      <c r="H286" s="227" t="s">
        <v>470</v>
      </c>
      <c r="I286" s="536" t="s">
        <v>451</v>
      </c>
    </row>
    <row r="287" spans="2:11" ht="13.5" thickBot="1" x14ac:dyDescent="0.25">
      <c r="B287" s="281"/>
      <c r="C287" s="225"/>
      <c r="D287" s="225"/>
      <c r="E287" s="226"/>
      <c r="F287" s="146"/>
      <c r="G287" s="146"/>
      <c r="H287" s="227"/>
      <c r="I287" s="531"/>
    </row>
    <row r="288" spans="2:11" ht="13.5" thickBot="1" x14ac:dyDescent="0.25">
      <c r="B288" s="281">
        <v>44887</v>
      </c>
      <c r="C288" s="225" t="s">
        <v>41</v>
      </c>
      <c r="D288" s="225"/>
      <c r="E288" s="267">
        <v>900</v>
      </c>
      <c r="F288" s="268"/>
      <c r="G288" s="268"/>
      <c r="H288" s="269" t="s">
        <v>475</v>
      </c>
      <c r="I288" s="536" t="s">
        <v>476</v>
      </c>
    </row>
    <row r="289" spans="2:9" ht="13.5" thickBot="1" x14ac:dyDescent="0.25">
      <c r="B289" s="281"/>
      <c r="C289" s="225" t="s">
        <v>44</v>
      </c>
      <c r="D289" s="225" t="s">
        <v>83</v>
      </c>
      <c r="E289" s="226">
        <v>3000</v>
      </c>
      <c r="F289" s="146"/>
      <c r="G289" s="146"/>
      <c r="H289" s="227" t="s">
        <v>468</v>
      </c>
      <c r="I289" s="531" t="s">
        <v>469</v>
      </c>
    </row>
    <row r="290" spans="2:9" ht="13.5" thickBot="1" x14ac:dyDescent="0.25">
      <c r="B290" s="281"/>
      <c r="C290" s="225"/>
      <c r="D290" s="225"/>
      <c r="E290" s="267">
        <v>60</v>
      </c>
      <c r="F290" s="268"/>
      <c r="G290" s="268"/>
      <c r="H290" s="269" t="s">
        <v>473</v>
      </c>
      <c r="I290" s="531" t="s">
        <v>477</v>
      </c>
    </row>
    <row r="291" spans="2:9" ht="13.5" thickBot="1" x14ac:dyDescent="0.25">
      <c r="B291" s="277"/>
      <c r="C291" s="132"/>
      <c r="D291" s="132"/>
      <c r="E291" s="138"/>
      <c r="F291" s="145"/>
      <c r="G291" s="145"/>
      <c r="H291" s="195"/>
      <c r="I291" s="531"/>
    </row>
    <row r="292" spans="2:9" ht="13.5" thickBot="1" x14ac:dyDescent="0.25">
      <c r="B292" s="281">
        <v>44888</v>
      </c>
      <c r="C292" s="225" t="s">
        <v>41</v>
      </c>
      <c r="D292" s="225"/>
      <c r="E292" s="267">
        <v>3900</v>
      </c>
      <c r="F292" s="268"/>
      <c r="G292" s="268"/>
      <c r="H292" s="269" t="s">
        <v>471</v>
      </c>
      <c r="I292" s="536" t="s">
        <v>472</v>
      </c>
    </row>
    <row r="293" spans="2:9" ht="13.5" thickBot="1" x14ac:dyDescent="0.25">
      <c r="B293" s="281"/>
      <c r="C293" s="225" t="s">
        <v>41</v>
      </c>
      <c r="D293" s="225"/>
      <c r="E293" s="267">
        <v>800</v>
      </c>
      <c r="F293" s="268"/>
      <c r="G293" s="268"/>
      <c r="H293" s="269" t="s">
        <v>478</v>
      </c>
      <c r="I293" s="536" t="s">
        <v>479</v>
      </c>
    </row>
    <row r="294" spans="2:9" ht="13.5" thickBot="1" x14ac:dyDescent="0.25">
      <c r="B294" s="277"/>
      <c r="C294" s="132" t="s">
        <v>41</v>
      </c>
      <c r="D294" s="132"/>
      <c r="E294" s="138">
        <v>5500</v>
      </c>
      <c r="F294" s="145"/>
      <c r="G294" s="145"/>
      <c r="H294" s="195" t="s">
        <v>482</v>
      </c>
      <c r="I294" s="531" t="s">
        <v>483</v>
      </c>
    </row>
    <row r="295" spans="2:9" ht="13.5" thickBot="1" x14ac:dyDescent="0.25">
      <c r="B295" s="281"/>
      <c r="C295" s="225" t="s">
        <v>47</v>
      </c>
      <c r="D295" s="225" t="s">
        <v>405</v>
      </c>
      <c r="E295" s="226">
        <v>6000</v>
      </c>
      <c r="F295" s="146"/>
      <c r="G295" s="146"/>
      <c r="H295" s="227" t="s">
        <v>480</v>
      </c>
      <c r="I295" s="531" t="s">
        <v>481</v>
      </c>
    </row>
    <row r="296" spans="2:9" ht="13.5" thickBot="1" x14ac:dyDescent="0.25">
      <c r="B296" s="281"/>
      <c r="C296" s="225"/>
      <c r="D296" s="225"/>
      <c r="E296" s="226"/>
      <c r="F296" s="146"/>
      <c r="G296" s="146"/>
      <c r="H296" s="227"/>
      <c r="I296" s="531"/>
    </row>
    <row r="297" spans="2:9" ht="13.5" thickBot="1" x14ac:dyDescent="0.25">
      <c r="B297" s="281">
        <v>44889</v>
      </c>
      <c r="C297" s="225" t="s">
        <v>41</v>
      </c>
      <c r="D297" s="225"/>
      <c r="E297" s="267">
        <v>300</v>
      </c>
      <c r="F297" s="268"/>
      <c r="G297" s="268"/>
      <c r="H297" s="269" t="s">
        <v>478</v>
      </c>
      <c r="I297" s="536" t="s">
        <v>487</v>
      </c>
    </row>
    <row r="298" spans="2:9" ht="13.5" thickBot="1" x14ac:dyDescent="0.25">
      <c r="B298" s="281"/>
      <c r="C298" s="225" t="s">
        <v>41</v>
      </c>
      <c r="D298" s="225"/>
      <c r="E298" s="267">
        <v>300</v>
      </c>
      <c r="F298" s="268"/>
      <c r="G298" s="268"/>
      <c r="H298" s="269" t="s">
        <v>485</v>
      </c>
      <c r="I298" s="536" t="s">
        <v>490</v>
      </c>
    </row>
    <row r="299" spans="2:9" ht="13.5" thickBot="1" x14ac:dyDescent="0.25">
      <c r="B299" s="281"/>
      <c r="C299" s="225" t="s">
        <v>41</v>
      </c>
      <c r="D299" s="225"/>
      <c r="E299" s="267">
        <v>400</v>
      </c>
      <c r="F299" s="268"/>
      <c r="G299" s="268"/>
      <c r="H299" s="269" t="s">
        <v>486</v>
      </c>
      <c r="I299" s="531"/>
    </row>
    <row r="300" spans="2:9" ht="13.5" thickBot="1" x14ac:dyDescent="0.25">
      <c r="B300" s="281"/>
      <c r="C300" s="225"/>
      <c r="D300" s="225"/>
      <c r="E300" s="226"/>
      <c r="F300" s="146"/>
      <c r="G300" s="146"/>
      <c r="H300" s="227"/>
      <c r="I300" s="531"/>
    </row>
    <row r="301" spans="2:9" ht="13.5" thickBot="1" x14ac:dyDescent="0.25">
      <c r="B301" s="281">
        <v>44893</v>
      </c>
      <c r="C301" s="225" t="s">
        <v>41</v>
      </c>
      <c r="D301" s="225"/>
      <c r="E301" s="226">
        <v>2000</v>
      </c>
      <c r="F301" s="146"/>
      <c r="G301" s="146"/>
      <c r="H301" s="270" t="s">
        <v>513</v>
      </c>
      <c r="I301" s="536" t="s">
        <v>491</v>
      </c>
    </row>
    <row r="302" spans="2:9" ht="13.5" thickBot="1" x14ac:dyDescent="0.25">
      <c r="B302" s="277"/>
      <c r="C302" s="132" t="s">
        <v>44</v>
      </c>
      <c r="D302" s="132"/>
      <c r="E302" s="138">
        <v>500</v>
      </c>
      <c r="F302" s="145"/>
      <c r="G302" s="145"/>
      <c r="H302" s="271" t="s">
        <v>45</v>
      </c>
      <c r="I302" s="531"/>
    </row>
    <row r="303" spans="2:9" ht="13.5" thickBot="1" x14ac:dyDescent="0.25">
      <c r="B303" s="281"/>
      <c r="C303" s="225" t="s">
        <v>41</v>
      </c>
      <c r="D303" s="225"/>
      <c r="E303" s="226">
        <v>4750</v>
      </c>
      <c r="F303" s="146"/>
      <c r="G303" s="146"/>
      <c r="H303" s="270" t="s">
        <v>514</v>
      </c>
      <c r="I303" s="536" t="s">
        <v>451</v>
      </c>
    </row>
    <row r="304" spans="2:9" ht="13.5" thickBot="1" x14ac:dyDescent="0.25">
      <c r="B304" s="281"/>
      <c r="C304" s="225"/>
      <c r="D304" s="225"/>
      <c r="E304" s="226"/>
      <c r="F304" s="146"/>
      <c r="G304" s="146"/>
      <c r="H304" s="227"/>
      <c r="I304" s="531"/>
    </row>
    <row r="305" spans="2:9" ht="13.5" thickBot="1" x14ac:dyDescent="0.25">
      <c r="B305" s="281">
        <v>44897</v>
      </c>
      <c r="C305" s="225" t="s">
        <v>47</v>
      </c>
      <c r="D305" s="225" t="s">
        <v>290</v>
      </c>
      <c r="E305" s="226">
        <v>10000</v>
      </c>
      <c r="F305" s="146"/>
      <c r="G305" s="146"/>
      <c r="H305" s="227" t="s">
        <v>511</v>
      </c>
      <c r="I305" s="531"/>
    </row>
    <row r="306" spans="2:9" ht="13.5" thickBot="1" x14ac:dyDescent="0.25">
      <c r="B306" s="281"/>
      <c r="C306" s="225" t="s">
        <v>47</v>
      </c>
      <c r="D306" s="225" t="s">
        <v>291</v>
      </c>
      <c r="E306" s="226">
        <v>10000</v>
      </c>
      <c r="F306" s="146"/>
      <c r="G306" s="146"/>
      <c r="H306" s="227" t="s">
        <v>511</v>
      </c>
      <c r="I306" s="531"/>
    </row>
    <row r="307" spans="2:9" ht="13.5" thickBot="1" x14ac:dyDescent="0.25">
      <c r="B307" s="281"/>
      <c r="C307" s="225"/>
      <c r="D307" s="225"/>
      <c r="E307" s="226"/>
      <c r="F307" s="146"/>
      <c r="G307" s="146"/>
      <c r="H307" s="227"/>
      <c r="I307" s="531"/>
    </row>
    <row r="308" spans="2:9" ht="13.5" thickBot="1" x14ac:dyDescent="0.25">
      <c r="B308" s="281">
        <v>44917</v>
      </c>
      <c r="C308" s="225" t="s">
        <v>39</v>
      </c>
      <c r="D308" s="225" t="s">
        <v>52</v>
      </c>
      <c r="E308" s="226"/>
      <c r="F308" s="146">
        <v>120000</v>
      </c>
      <c r="G308" s="146"/>
      <c r="H308" s="227"/>
      <c r="I308" s="531"/>
    </row>
    <row r="309" spans="2:9" ht="13.5" thickBot="1" x14ac:dyDescent="0.25">
      <c r="B309" s="281"/>
      <c r="C309" s="225"/>
      <c r="D309" s="225"/>
      <c r="E309" s="226"/>
      <c r="F309" s="146"/>
      <c r="G309" s="146"/>
      <c r="H309" s="227"/>
      <c r="I309" s="531"/>
    </row>
    <row r="310" spans="2:9" ht="13.5" thickBot="1" x14ac:dyDescent="0.25">
      <c r="B310" s="281">
        <v>44920</v>
      </c>
      <c r="C310" s="225" t="s">
        <v>47</v>
      </c>
      <c r="D310" s="225" t="s">
        <v>421</v>
      </c>
      <c r="E310" s="226">
        <v>33400</v>
      </c>
      <c r="F310" s="146"/>
      <c r="G310" s="146"/>
      <c r="H310" s="227" t="s">
        <v>512</v>
      </c>
      <c r="I310" s="531" t="s">
        <v>515</v>
      </c>
    </row>
    <row r="311" spans="2:9" ht="13.5" thickBot="1" x14ac:dyDescent="0.25">
      <c r="B311" s="281"/>
      <c r="C311" s="225" t="s">
        <v>47</v>
      </c>
      <c r="D311" s="225" t="s">
        <v>290</v>
      </c>
      <c r="E311" s="226">
        <v>33400</v>
      </c>
      <c r="F311" s="146"/>
      <c r="G311" s="146"/>
      <c r="H311" s="227" t="s">
        <v>512</v>
      </c>
      <c r="I311" s="531" t="s">
        <v>515</v>
      </c>
    </row>
    <row r="312" spans="2:9" ht="13.5" thickBot="1" x14ac:dyDescent="0.25">
      <c r="B312" s="281"/>
      <c r="C312" s="225" t="s">
        <v>47</v>
      </c>
      <c r="D312" s="225" t="s">
        <v>67</v>
      </c>
      <c r="E312" s="226">
        <v>80000</v>
      </c>
      <c r="F312" s="146"/>
      <c r="G312" s="146"/>
      <c r="H312" s="227" t="s">
        <v>516</v>
      </c>
      <c r="I312" s="531"/>
    </row>
    <row r="313" spans="2:9" ht="13.5" thickBot="1" x14ac:dyDescent="0.25">
      <c r="B313" s="281"/>
      <c r="C313" s="225"/>
      <c r="D313" s="225"/>
      <c r="E313" s="226"/>
      <c r="F313" s="146"/>
      <c r="G313" s="146"/>
      <c r="H313" s="227"/>
      <c r="I313" s="531">
        <f>23*1800</f>
        <v>41400</v>
      </c>
    </row>
    <row r="314" spans="2:9" ht="13.5" thickBot="1" x14ac:dyDescent="0.25">
      <c r="B314" s="281"/>
      <c r="C314" s="225"/>
      <c r="D314" s="225"/>
      <c r="E314" s="226"/>
      <c r="F314" s="146"/>
      <c r="G314" s="146"/>
      <c r="H314" s="227"/>
      <c r="I314" s="531">
        <v>2000</v>
      </c>
    </row>
    <row r="315" spans="2:9" ht="26.25" thickBot="1" x14ac:dyDescent="0.25">
      <c r="B315" s="228" t="s">
        <v>314</v>
      </c>
      <c r="C315" s="229"/>
      <c r="D315" s="132">
        <f>Tableau28[[#Totals],[Crédit]]-Tableau28[[#Totals],[Débit]]</f>
        <v>-10985</v>
      </c>
      <c r="E315" s="138">
        <f>SUBTOTAL(109,Tableau28[Débit])</f>
        <v>1981185</v>
      </c>
      <c r="F315" s="138">
        <f>SUBTOTAL(109,Tableau28[Crédit])</f>
        <v>1970200</v>
      </c>
      <c r="G315" s="230"/>
      <c r="H315" s="229">
        <f>SUBTOTAL(103,Tableau28[Observation])</f>
        <v>220</v>
      </c>
      <c r="I315" s="538">
        <f>I313+I314</f>
        <v>43400</v>
      </c>
    </row>
  </sheetData>
  <mergeCells count="2">
    <mergeCell ref="C3:F3"/>
    <mergeCell ref="C6:F6"/>
  </mergeCells>
  <phoneticPr fontId="22" type="noConversion"/>
  <conditionalFormatting sqref="D315">
    <cfRule type="cellIs" dxfId="19" priority="1" operator="lessThan">
      <formula>-1895</formula>
    </cfRule>
    <cfRule type="cellIs" dxfId="18" priority="2" operator="lessThan">
      <formula>0</formula>
    </cfRule>
    <cfRule type="cellIs" dxfId="17" priority="3" operator="lessThan">
      <formula>0</formula>
    </cfRule>
    <cfRule type="cellIs" dxfId="16" priority="4" operator="greaterThan">
      <formula>0</formula>
    </cfRule>
  </conditionalFormatting>
  <dataValidations disablePrompts="1" count="3">
    <dataValidation type="list" showInputMessage="1" showErrorMessage="1" sqref="G234:G235 G14:G232" xr:uid="{2AF3599D-3979-4DE2-8325-FEF35D9F9A4B}">
      <formula1>OFFSET($G$14,0,0,COUNTA($G:$G)-1)</formula1>
    </dataValidation>
    <dataValidation type="list" allowBlank="1" showInputMessage="1" showErrorMessage="1" sqref="T14:T29" xr:uid="{5EDCCDDE-FB62-4794-87F9-1D137947E5B1}">
      <formula1>OFFSET($T$14,0,0,COUNTA($T:$T)-1)</formula1>
    </dataValidation>
    <dataValidation type="list" allowBlank="1" showInputMessage="1" showErrorMessage="1" sqref="R14:R29" xr:uid="{3DE81343-7F40-40BD-B5B7-ED9D9AA51960}">
      <formula1>OFFSET($R$14,0,0,COUNTA($R:$R)-1)</formula1>
    </dataValidation>
  </dataValidations>
  <hyperlinks>
    <hyperlink ref="I274" r:id="rId1" display="Facture" xr:uid="{62F0CE2A-7BE7-45CF-A30C-6B1CB74EDABB}"/>
    <hyperlink ref="I275" r:id="rId2" xr:uid="{E9F3BBE9-6041-4D9C-A593-6EBAE0EDE141}"/>
    <hyperlink ref="I276" r:id="rId3" xr:uid="{8FF6900E-B4C5-4B9B-BA7C-D33316C29F4D}"/>
    <hyperlink ref="I286" r:id="rId4" xr:uid="{131EB3EE-EFC6-4B54-A51D-6BA756E89026}"/>
    <hyperlink ref="I285" r:id="rId5" xr:uid="{52897229-2F8C-4385-8920-F2D17867C1CB}"/>
    <hyperlink ref="I281" r:id="rId6" xr:uid="{1C8EF7F1-9AE1-44C7-8827-A629655FE333}"/>
    <hyperlink ref="I282" r:id="rId7" xr:uid="{DAE0A62A-1800-4C87-AD1E-2852B06BEF54}"/>
    <hyperlink ref="I283" r:id="rId8" xr:uid="{5BA1E489-4DC5-4440-ACED-67405D72932C}"/>
    <hyperlink ref="I288" r:id="rId9" xr:uid="{508F9FD4-D73C-43AD-81DD-6B725E4DA1FB}"/>
    <hyperlink ref="I292" r:id="rId10" xr:uid="{EDB1A62F-702F-4B4D-A08A-60C890051411}"/>
    <hyperlink ref="I293" r:id="rId11" xr:uid="{8C26562A-9F88-40E6-976B-239BCF4471B8}"/>
    <hyperlink ref="I297" r:id="rId12" xr:uid="{281EA730-0706-4D4F-877E-41F00BBB3E02}"/>
    <hyperlink ref="I298" r:id="rId13" display="Factur sable" xr:uid="{F7C935A8-FF8F-4C22-BE0E-ED3551E6ACA7}"/>
    <hyperlink ref="I301" r:id="rId14" display="Document Sabre\Bons-Facture-Attachement\Gravier.jpg" xr:uid="{08EA8486-CF93-47B3-B13C-C4035BDA8364}"/>
    <hyperlink ref="I303" r:id="rId15" display="Document Sabre\Bons-Facture-Attachement\Lampe.jpg" xr:uid="{7E89E81C-8A30-4144-9B8D-3B2D47144562}"/>
  </hyperlinks>
  <pageMargins left="0.78740157480314965" right="0.78740157480314965" top="0.98425196850393704" bottom="0.98425196850393704" header="0.51181102362204722" footer="0.51181102362204722"/>
  <pageSetup orientation="landscape" r:id="rId16"/>
  <headerFooter alignWithMargins="0"/>
  <tableParts count="4">
    <tablePart r:id="rId17"/>
    <tablePart r:id="rId18"/>
    <tablePart r:id="rId19"/>
    <tablePart r:id="rId2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C5:I176"/>
  <sheetViews>
    <sheetView topLeftCell="A92" zoomScale="85" zoomScaleNormal="85" workbookViewId="0">
      <selection activeCell="I167" sqref="I167"/>
    </sheetView>
  </sheetViews>
  <sheetFormatPr baseColWidth="10" defaultRowHeight="12.75" x14ac:dyDescent="0.2"/>
  <cols>
    <col min="3" max="3" width="21.42578125" customWidth="1"/>
    <col min="4" max="4" width="14.85546875" customWidth="1"/>
    <col min="5" max="5" width="20.5703125" bestFit="1" customWidth="1"/>
    <col min="6" max="6" width="11.7109375" bestFit="1" customWidth="1"/>
    <col min="7" max="7" width="16" customWidth="1"/>
    <col min="8" max="8" width="34" customWidth="1"/>
    <col min="9" max="9" width="36.85546875" bestFit="1" customWidth="1"/>
  </cols>
  <sheetData>
    <row r="5" spans="3:9" ht="13.5" thickBot="1" x14ac:dyDescent="0.25"/>
    <row r="6" spans="3:9" ht="13.5" thickBot="1" x14ac:dyDescent="0.25">
      <c r="C6" s="288">
        <v>44825</v>
      </c>
      <c r="D6" s="225" t="s">
        <v>41</v>
      </c>
      <c r="E6" s="225"/>
      <c r="F6" s="226">
        <v>360</v>
      </c>
      <c r="G6" s="146"/>
      <c r="H6" s="146" t="s">
        <v>340</v>
      </c>
      <c r="I6" s="290" t="s">
        <v>249</v>
      </c>
    </row>
    <row r="7" spans="3:9" ht="13.5" thickBot="1" x14ac:dyDescent="0.25">
      <c r="C7" s="620" t="s">
        <v>397</v>
      </c>
      <c r="D7" s="621"/>
      <c r="E7" s="621"/>
      <c r="F7" s="621"/>
      <c r="G7" s="621"/>
      <c r="H7" s="621"/>
      <c r="I7" s="622"/>
    </row>
    <row r="8" spans="3:9" ht="13.5" thickBot="1" x14ac:dyDescent="0.25">
      <c r="C8" s="617" t="s">
        <v>383</v>
      </c>
      <c r="D8" s="618"/>
      <c r="E8" s="618"/>
      <c r="F8" s="618"/>
      <c r="G8" s="618"/>
      <c r="H8" s="618"/>
      <c r="I8" s="619"/>
    </row>
    <row r="9" spans="3:9" ht="13.5" thickBot="1" x14ac:dyDescent="0.25">
      <c r="C9" s="286">
        <v>44847</v>
      </c>
      <c r="D9" s="251" t="s">
        <v>47</v>
      </c>
      <c r="E9" s="251" t="s">
        <v>67</v>
      </c>
      <c r="F9" s="252">
        <v>94000</v>
      </c>
      <c r="G9" s="253"/>
      <c r="H9" s="253"/>
      <c r="I9" s="287" t="s">
        <v>387</v>
      </c>
    </row>
    <row r="10" spans="3:9" ht="13.5" thickBot="1" x14ac:dyDescent="0.25">
      <c r="C10" s="288"/>
      <c r="D10" s="226" t="s">
        <v>39</v>
      </c>
      <c r="E10" s="226" t="s">
        <v>40</v>
      </c>
      <c r="F10" s="226"/>
      <c r="G10" s="254">
        <v>200000</v>
      </c>
      <c r="H10" s="254"/>
      <c r="I10" s="289" t="s">
        <v>382</v>
      </c>
    </row>
    <row r="11" spans="3:9" ht="13.5" thickBot="1" x14ac:dyDescent="0.25">
      <c r="C11" s="288"/>
      <c r="D11" s="225" t="s">
        <v>47</v>
      </c>
      <c r="E11" s="225" t="s">
        <v>291</v>
      </c>
      <c r="F11" s="226">
        <v>30200</v>
      </c>
      <c r="G11" s="146"/>
      <c r="H11" s="146"/>
      <c r="I11" s="290" t="s">
        <v>385</v>
      </c>
    </row>
    <row r="12" spans="3:9" ht="13.5" thickBot="1" x14ac:dyDescent="0.25">
      <c r="C12" s="288"/>
      <c r="D12" s="225" t="s">
        <v>47</v>
      </c>
      <c r="E12" s="225" t="s">
        <v>290</v>
      </c>
      <c r="F12" s="226">
        <v>30200</v>
      </c>
      <c r="G12" s="146"/>
      <c r="H12" s="146"/>
      <c r="I12" s="290" t="s">
        <v>385</v>
      </c>
    </row>
    <row r="13" spans="3:9" ht="13.5" thickBot="1" x14ac:dyDescent="0.25">
      <c r="C13" s="288"/>
      <c r="D13" s="225" t="s">
        <v>47</v>
      </c>
      <c r="E13" s="225" t="s">
        <v>67</v>
      </c>
      <c r="F13" s="226">
        <v>139000</v>
      </c>
      <c r="G13" s="146"/>
      <c r="H13" s="146"/>
      <c r="I13" s="290" t="s">
        <v>390</v>
      </c>
    </row>
    <row r="14" spans="3:9" ht="13.5" thickBot="1" x14ac:dyDescent="0.25">
      <c r="C14" s="291"/>
      <c r="D14" s="257"/>
      <c r="E14" s="257"/>
      <c r="F14" s="257"/>
      <c r="G14" s="258"/>
      <c r="H14" s="258"/>
      <c r="I14" s="292"/>
    </row>
    <row r="15" spans="3:9" ht="13.5" thickBot="1" x14ac:dyDescent="0.25">
      <c r="C15" s="288">
        <v>44851</v>
      </c>
      <c r="D15" s="225" t="s">
        <v>39</v>
      </c>
      <c r="E15" s="225" t="s">
        <v>40</v>
      </c>
      <c r="F15" s="226"/>
      <c r="G15" s="254">
        <v>58200</v>
      </c>
      <c r="H15" s="254"/>
      <c r="I15" s="289" t="s">
        <v>484</v>
      </c>
    </row>
    <row r="16" spans="3:9" ht="13.5" thickBot="1" x14ac:dyDescent="0.25">
      <c r="C16" s="288"/>
      <c r="D16" s="225" t="s">
        <v>47</v>
      </c>
      <c r="E16" s="225" t="s">
        <v>232</v>
      </c>
      <c r="F16" s="226">
        <v>54000</v>
      </c>
      <c r="G16" s="146"/>
      <c r="H16" s="146"/>
      <c r="I16" s="290" t="s">
        <v>394</v>
      </c>
    </row>
    <row r="17" spans="3:9" ht="13.5" thickBot="1" x14ac:dyDescent="0.25">
      <c r="C17" s="288"/>
      <c r="D17" s="225" t="s">
        <v>47</v>
      </c>
      <c r="E17" s="225" t="s">
        <v>395</v>
      </c>
      <c r="F17" s="226">
        <v>4200</v>
      </c>
      <c r="G17" s="146"/>
      <c r="H17" s="146"/>
      <c r="I17" s="290" t="s">
        <v>396</v>
      </c>
    </row>
    <row r="18" spans="3:9" ht="13.5" thickBot="1" x14ac:dyDescent="0.25">
      <c r="C18" s="293"/>
      <c r="D18" s="234"/>
      <c r="E18" s="234"/>
      <c r="F18" s="234"/>
      <c r="G18" s="235"/>
      <c r="H18" s="235"/>
      <c r="I18" s="294"/>
    </row>
    <row r="19" spans="3:9" ht="13.5" thickBot="1" x14ac:dyDescent="0.25">
      <c r="C19" s="288">
        <v>44861</v>
      </c>
      <c r="D19" s="225" t="s">
        <v>39</v>
      </c>
      <c r="E19" s="225" t="s">
        <v>40</v>
      </c>
      <c r="F19" s="226"/>
      <c r="G19" s="254">
        <v>100000</v>
      </c>
      <c r="H19" s="254"/>
      <c r="I19" s="289" t="s">
        <v>398</v>
      </c>
    </row>
    <row r="20" spans="3:9" ht="13.5" thickBot="1" x14ac:dyDescent="0.25">
      <c r="C20" s="288"/>
      <c r="D20" s="225" t="s">
        <v>47</v>
      </c>
      <c r="E20" s="225" t="s">
        <v>67</v>
      </c>
      <c r="F20" s="226">
        <v>20890</v>
      </c>
      <c r="G20" s="146"/>
      <c r="H20" s="146"/>
      <c r="I20" s="290" t="s">
        <v>400</v>
      </c>
    </row>
    <row r="21" spans="3:9" ht="13.5" thickBot="1" x14ac:dyDescent="0.25">
      <c r="C21" s="288"/>
      <c r="D21" s="225" t="s">
        <v>41</v>
      </c>
      <c r="E21" s="225"/>
      <c r="F21" s="226">
        <v>480</v>
      </c>
      <c r="G21" s="146"/>
      <c r="H21" s="146"/>
      <c r="I21" s="290" t="s">
        <v>401</v>
      </c>
    </row>
    <row r="22" spans="3:9" ht="13.5" thickBot="1" x14ac:dyDescent="0.25">
      <c r="C22" s="288"/>
      <c r="D22" s="225" t="s">
        <v>41</v>
      </c>
      <c r="E22" s="225"/>
      <c r="F22" s="226">
        <v>7000</v>
      </c>
      <c r="G22" s="146"/>
      <c r="H22" s="146"/>
      <c r="I22" s="290" t="s">
        <v>402</v>
      </c>
    </row>
    <row r="23" spans="3:9" ht="13.5" thickBot="1" x14ac:dyDescent="0.25">
      <c r="C23" s="288"/>
      <c r="D23" s="225" t="s">
        <v>44</v>
      </c>
      <c r="E23" s="225"/>
      <c r="F23" s="226">
        <v>1000</v>
      </c>
      <c r="G23" s="146"/>
      <c r="H23" s="146"/>
      <c r="I23" s="290" t="s">
        <v>403</v>
      </c>
    </row>
    <row r="24" spans="3:9" ht="13.5" thickBot="1" x14ac:dyDescent="0.25">
      <c r="C24" s="295"/>
      <c r="D24" s="132" t="s">
        <v>41</v>
      </c>
      <c r="E24" s="132"/>
      <c r="F24" s="226">
        <v>3080</v>
      </c>
      <c r="G24" s="146"/>
      <c r="H24" s="146"/>
      <c r="I24" s="290" t="s">
        <v>408</v>
      </c>
    </row>
    <row r="25" spans="3:9" ht="13.5" thickBot="1" x14ac:dyDescent="0.25">
      <c r="C25" s="293"/>
      <c r="D25" s="234"/>
      <c r="E25" s="234"/>
      <c r="F25" s="234"/>
      <c r="G25" s="235"/>
      <c r="H25" s="235"/>
      <c r="I25" s="294"/>
    </row>
    <row r="26" spans="3:9" ht="26.25" thickBot="1" x14ac:dyDescent="0.25">
      <c r="C26" s="288">
        <v>44863</v>
      </c>
      <c r="D26" s="225" t="s">
        <v>41</v>
      </c>
      <c r="E26" s="225" t="s">
        <v>83</v>
      </c>
      <c r="F26" s="226">
        <v>9000</v>
      </c>
      <c r="G26" s="146"/>
      <c r="H26" s="146"/>
      <c r="I26" s="290" t="s">
        <v>185</v>
      </c>
    </row>
    <row r="27" spans="3:9" ht="13.5" thickBot="1" x14ac:dyDescent="0.25">
      <c r="C27" s="288"/>
      <c r="D27" s="225" t="s">
        <v>44</v>
      </c>
      <c r="E27" s="225" t="s">
        <v>405</v>
      </c>
      <c r="F27" s="226">
        <v>6000</v>
      </c>
      <c r="G27" s="146"/>
      <c r="H27" s="146"/>
      <c r="I27" s="290" t="s">
        <v>413</v>
      </c>
    </row>
    <row r="28" spans="3:9" ht="13.5" thickBot="1" x14ac:dyDescent="0.25">
      <c r="C28" s="288"/>
      <c r="D28" s="225" t="s">
        <v>41</v>
      </c>
      <c r="E28" s="225"/>
      <c r="F28" s="226">
        <v>480</v>
      </c>
      <c r="G28" s="146"/>
      <c r="H28" s="146"/>
      <c r="I28" s="290" t="s">
        <v>249</v>
      </c>
    </row>
    <row r="29" spans="3:9" ht="13.5" thickBot="1" x14ac:dyDescent="0.25">
      <c r="C29" s="288"/>
      <c r="D29" s="225" t="s">
        <v>44</v>
      </c>
      <c r="E29" s="225"/>
      <c r="F29" s="226">
        <v>1000</v>
      </c>
      <c r="G29" s="146"/>
      <c r="H29" s="146"/>
      <c r="I29" s="290" t="s">
        <v>406</v>
      </c>
    </row>
    <row r="30" spans="3:9" ht="26.25" thickBot="1" x14ac:dyDescent="0.25">
      <c r="C30" s="288"/>
      <c r="D30" s="225" t="s">
        <v>42</v>
      </c>
      <c r="E30" s="225" t="s">
        <v>409</v>
      </c>
      <c r="F30" s="138">
        <v>5000</v>
      </c>
      <c r="G30" s="145"/>
      <c r="H30" s="145"/>
      <c r="I30" s="296" t="s">
        <v>410</v>
      </c>
    </row>
    <row r="31" spans="3:9" ht="13.5" thickBot="1" x14ac:dyDescent="0.25">
      <c r="C31" s="288"/>
      <c r="D31" s="225"/>
      <c r="E31" s="225"/>
      <c r="F31" s="226"/>
      <c r="G31" s="146"/>
      <c r="H31" s="146"/>
      <c r="I31" s="290"/>
    </row>
    <row r="32" spans="3:9" ht="13.5" thickBot="1" x14ac:dyDescent="0.25">
      <c r="C32" s="288">
        <v>44865</v>
      </c>
      <c r="D32" s="225" t="s">
        <v>41</v>
      </c>
      <c r="E32" s="225"/>
      <c r="F32" s="226">
        <v>1000</v>
      </c>
      <c r="G32" s="146"/>
      <c r="H32" s="146"/>
      <c r="I32" s="290" t="s">
        <v>412</v>
      </c>
    </row>
    <row r="33" spans="3:9" ht="13.5" thickBot="1" x14ac:dyDescent="0.25">
      <c r="C33" s="288"/>
      <c r="D33" s="225" t="s">
        <v>44</v>
      </c>
      <c r="E33" s="225"/>
      <c r="F33" s="226">
        <v>500</v>
      </c>
      <c r="G33" s="146"/>
      <c r="H33" s="146"/>
      <c r="I33" s="290" t="s">
        <v>45</v>
      </c>
    </row>
    <row r="34" spans="3:9" ht="13.5" thickBot="1" x14ac:dyDescent="0.25">
      <c r="C34" s="288"/>
      <c r="D34" s="225" t="s">
        <v>41</v>
      </c>
      <c r="E34" s="225"/>
      <c r="F34" s="226">
        <v>480</v>
      </c>
      <c r="G34" s="146"/>
      <c r="H34" s="146"/>
      <c r="I34" s="290" t="s">
        <v>249</v>
      </c>
    </row>
    <row r="35" spans="3:9" ht="13.5" thickBot="1" x14ac:dyDescent="0.25">
      <c r="C35" s="288"/>
      <c r="D35" s="225" t="s">
        <v>42</v>
      </c>
      <c r="E35" s="225" t="s">
        <v>409</v>
      </c>
      <c r="F35" s="226">
        <v>1000</v>
      </c>
      <c r="G35" s="146"/>
      <c r="H35" s="146"/>
      <c r="I35" s="290" t="s">
        <v>414</v>
      </c>
    </row>
    <row r="36" spans="3:9" ht="13.5" thickBot="1" x14ac:dyDescent="0.25">
      <c r="C36" s="293"/>
      <c r="D36" s="234"/>
      <c r="E36" s="234"/>
      <c r="F36" s="234"/>
      <c r="G36" s="235"/>
      <c r="H36" s="235"/>
      <c r="I36" s="294"/>
    </row>
    <row r="37" spans="3:9" ht="13.5" thickBot="1" x14ac:dyDescent="0.25">
      <c r="C37" s="288">
        <v>44866</v>
      </c>
      <c r="D37" s="225" t="s">
        <v>42</v>
      </c>
      <c r="E37" s="225" t="s">
        <v>409</v>
      </c>
      <c r="F37" s="226">
        <v>2000</v>
      </c>
      <c r="G37" s="146"/>
      <c r="H37" s="146"/>
      <c r="I37" s="290" t="s">
        <v>430</v>
      </c>
    </row>
    <row r="38" spans="3:9" ht="13.5" thickBot="1" x14ac:dyDescent="0.25">
      <c r="C38" s="293"/>
      <c r="D38" s="234"/>
      <c r="E38" s="234"/>
      <c r="F38" s="234"/>
      <c r="G38" s="235"/>
      <c r="H38" s="235"/>
      <c r="I38" s="294"/>
    </row>
    <row r="39" spans="3:9" ht="13.5" thickBot="1" x14ac:dyDescent="0.25">
      <c r="C39" s="288">
        <v>44867</v>
      </c>
      <c r="D39" s="225" t="s">
        <v>41</v>
      </c>
      <c r="E39" s="225"/>
      <c r="F39" s="226">
        <v>1600</v>
      </c>
      <c r="G39" s="146"/>
      <c r="H39" s="146"/>
      <c r="I39" s="290" t="s">
        <v>415</v>
      </c>
    </row>
    <row r="40" spans="3:9" ht="13.5" thickBot="1" x14ac:dyDescent="0.25">
      <c r="C40" s="288"/>
      <c r="D40" s="225" t="s">
        <v>44</v>
      </c>
      <c r="E40" s="225"/>
      <c r="F40" s="226">
        <v>1000</v>
      </c>
      <c r="G40" s="146"/>
      <c r="H40" s="146"/>
      <c r="I40" s="290" t="s">
        <v>45</v>
      </c>
    </row>
    <row r="41" spans="3:9" ht="13.5" thickBot="1" x14ac:dyDescent="0.25">
      <c r="C41" s="288"/>
      <c r="D41" s="225" t="s">
        <v>41</v>
      </c>
      <c r="E41" s="225"/>
      <c r="F41" s="226">
        <v>7000</v>
      </c>
      <c r="G41" s="146"/>
      <c r="H41" s="146"/>
      <c r="I41" s="290" t="s">
        <v>418</v>
      </c>
    </row>
    <row r="42" spans="3:9" ht="13.5" thickBot="1" x14ac:dyDescent="0.25">
      <c r="C42" s="295"/>
      <c r="D42" s="132" t="s">
        <v>44</v>
      </c>
      <c r="E42" s="132"/>
      <c r="F42" s="138">
        <v>1000</v>
      </c>
      <c r="G42" s="145"/>
      <c r="H42" s="145"/>
      <c r="I42" s="296" t="s">
        <v>45</v>
      </c>
    </row>
    <row r="43" spans="3:9" ht="13.5" thickBot="1" x14ac:dyDescent="0.25">
      <c r="C43" s="288"/>
      <c r="D43" s="225" t="s">
        <v>41</v>
      </c>
      <c r="E43" s="225"/>
      <c r="F43" s="226">
        <v>320</v>
      </c>
      <c r="G43" s="146"/>
      <c r="H43" s="146"/>
      <c r="I43" s="290" t="s">
        <v>174</v>
      </c>
    </row>
    <row r="44" spans="3:9" ht="13.5" thickBot="1" x14ac:dyDescent="0.25">
      <c r="C44" s="293"/>
      <c r="D44" s="234"/>
      <c r="E44" s="234"/>
      <c r="F44" s="234"/>
      <c r="G44" s="235"/>
      <c r="H44" s="235"/>
      <c r="I44" s="294"/>
    </row>
    <row r="45" spans="3:9" ht="13.5" thickBot="1" x14ac:dyDescent="0.25">
      <c r="C45" s="288">
        <v>44868</v>
      </c>
      <c r="D45" s="225" t="s">
        <v>42</v>
      </c>
      <c r="E45" s="225" t="s">
        <v>421</v>
      </c>
      <c r="F45" s="226">
        <v>10000</v>
      </c>
      <c r="G45" s="146"/>
      <c r="H45" s="146"/>
      <c r="I45" s="290" t="s">
        <v>444</v>
      </c>
    </row>
    <row r="46" spans="3:9" ht="13.5" thickBot="1" x14ac:dyDescent="0.25">
      <c r="C46" s="288"/>
      <c r="D46" s="225" t="s">
        <v>42</v>
      </c>
      <c r="E46" s="225" t="s">
        <v>290</v>
      </c>
      <c r="F46" s="226">
        <v>10000</v>
      </c>
      <c r="G46" s="146"/>
      <c r="H46" s="146"/>
      <c r="I46" s="290" t="s">
        <v>444</v>
      </c>
    </row>
    <row r="47" spans="3:9" ht="13.5" thickBot="1" x14ac:dyDescent="0.25">
      <c r="C47" s="288"/>
      <c r="D47" s="225" t="s">
        <v>42</v>
      </c>
      <c r="E47" s="225" t="s">
        <v>409</v>
      </c>
      <c r="F47" s="226">
        <v>10000</v>
      </c>
      <c r="G47" s="146"/>
      <c r="H47" s="146"/>
      <c r="I47" s="290" t="s">
        <v>422</v>
      </c>
    </row>
    <row r="48" spans="3:9" ht="13.5" thickBot="1" x14ac:dyDescent="0.25">
      <c r="C48" s="295"/>
      <c r="D48" s="132" t="s">
        <v>41</v>
      </c>
      <c r="E48" s="132"/>
      <c r="F48" s="138">
        <v>360</v>
      </c>
      <c r="G48" s="145"/>
      <c r="H48" s="145"/>
      <c r="I48" s="296" t="s">
        <v>174</v>
      </c>
    </row>
    <row r="49" spans="3:9" ht="13.5" thickBot="1" x14ac:dyDescent="0.25">
      <c r="C49" s="288"/>
      <c r="D49" s="225" t="s">
        <v>39</v>
      </c>
      <c r="E49" s="225" t="s">
        <v>40</v>
      </c>
      <c r="F49" s="226"/>
      <c r="G49" s="254">
        <v>40000</v>
      </c>
      <c r="H49" s="254"/>
      <c r="I49" s="289" t="s">
        <v>435</v>
      </c>
    </row>
    <row r="50" spans="3:9" ht="13.5" thickBot="1" x14ac:dyDescent="0.25">
      <c r="C50" s="295"/>
      <c r="D50" s="132" t="s">
        <v>47</v>
      </c>
      <c r="E50" s="132" t="s">
        <v>232</v>
      </c>
      <c r="F50" s="138">
        <v>40000</v>
      </c>
      <c r="G50" s="145"/>
      <c r="H50" s="145"/>
      <c r="I50" s="296" t="s">
        <v>428</v>
      </c>
    </row>
    <row r="51" spans="3:9" ht="13.5" thickBot="1" x14ac:dyDescent="0.25">
      <c r="C51" s="297"/>
      <c r="D51" s="209"/>
      <c r="E51" s="209"/>
      <c r="F51" s="209"/>
      <c r="G51" s="210"/>
      <c r="H51" s="210"/>
      <c r="I51" s="298"/>
    </row>
    <row r="52" spans="3:9" ht="13.5" thickBot="1" x14ac:dyDescent="0.25">
      <c r="C52" s="288">
        <v>44870</v>
      </c>
      <c r="D52" s="225" t="s">
        <v>41</v>
      </c>
      <c r="E52" s="225"/>
      <c r="F52" s="226">
        <v>400</v>
      </c>
      <c r="G52" s="146"/>
      <c r="H52" s="146"/>
      <c r="I52" s="290" t="s">
        <v>425</v>
      </c>
    </row>
    <row r="53" spans="3:9" ht="13.5" thickBot="1" x14ac:dyDescent="0.25">
      <c r="C53" s="293"/>
      <c r="D53" s="234"/>
      <c r="E53" s="234"/>
      <c r="F53" s="234"/>
      <c r="G53" s="235"/>
      <c r="H53" s="235"/>
      <c r="I53" s="294"/>
    </row>
    <row r="54" spans="3:9" ht="13.5" thickBot="1" x14ac:dyDescent="0.25">
      <c r="C54" s="288">
        <v>44874</v>
      </c>
      <c r="D54" s="225" t="s">
        <v>44</v>
      </c>
      <c r="E54" s="225"/>
      <c r="F54" s="226">
        <v>800</v>
      </c>
      <c r="G54" s="146"/>
      <c r="H54" s="146"/>
      <c r="I54" s="290" t="s">
        <v>45</v>
      </c>
    </row>
    <row r="55" spans="3:9" ht="13.5" thickBot="1" x14ac:dyDescent="0.25">
      <c r="C55" s="295"/>
      <c r="D55" s="132" t="s">
        <v>42</v>
      </c>
      <c r="E55" s="132" t="s">
        <v>409</v>
      </c>
      <c r="F55" s="138">
        <v>500</v>
      </c>
      <c r="G55" s="145"/>
      <c r="H55" s="145"/>
      <c r="I55" s="296" t="s">
        <v>443</v>
      </c>
    </row>
    <row r="56" spans="3:9" ht="13.5" thickBot="1" x14ac:dyDescent="0.25">
      <c r="C56" s="293"/>
      <c r="D56" s="234"/>
      <c r="E56" s="234"/>
      <c r="F56" s="234"/>
      <c r="G56" s="235"/>
      <c r="H56" s="235"/>
      <c r="I56" s="294"/>
    </row>
    <row r="57" spans="3:9" ht="13.5" thickBot="1" x14ac:dyDescent="0.25">
      <c r="C57" s="288">
        <v>44875</v>
      </c>
      <c r="D57" s="225" t="s">
        <v>39</v>
      </c>
      <c r="E57" s="225" t="s">
        <v>40</v>
      </c>
      <c r="F57" s="226"/>
      <c r="G57" s="254">
        <v>290000</v>
      </c>
      <c r="H57" s="254"/>
      <c r="I57" s="289" t="s">
        <v>437</v>
      </c>
    </row>
    <row r="58" spans="3:9" ht="13.5" thickBot="1" x14ac:dyDescent="0.25">
      <c r="C58" s="288"/>
      <c r="D58" s="225" t="s">
        <v>39</v>
      </c>
      <c r="E58" s="225" t="s">
        <v>40</v>
      </c>
      <c r="F58" s="226"/>
      <c r="G58" s="254">
        <v>200000</v>
      </c>
      <c r="H58" s="254"/>
      <c r="I58" s="289" t="s">
        <v>438</v>
      </c>
    </row>
    <row r="59" spans="3:9" ht="13.5" thickBot="1" x14ac:dyDescent="0.25">
      <c r="C59" s="288"/>
      <c r="D59" s="225" t="s">
        <v>42</v>
      </c>
      <c r="E59" s="225" t="s">
        <v>291</v>
      </c>
      <c r="F59" s="226">
        <v>13000</v>
      </c>
      <c r="G59" s="146"/>
      <c r="H59" s="146"/>
      <c r="I59" s="290" t="s">
        <v>445</v>
      </c>
    </row>
    <row r="60" spans="3:9" ht="13.5" thickBot="1" x14ac:dyDescent="0.25">
      <c r="C60" s="288"/>
      <c r="D60" s="225" t="s">
        <v>42</v>
      </c>
      <c r="E60" s="225" t="s">
        <v>290</v>
      </c>
      <c r="F60" s="226">
        <v>13000</v>
      </c>
      <c r="G60" s="146"/>
      <c r="H60" s="146"/>
      <c r="I60" s="290" t="s">
        <v>445</v>
      </c>
    </row>
    <row r="61" spans="3:9" ht="13.5" thickBot="1" x14ac:dyDescent="0.25">
      <c r="C61" s="288"/>
      <c r="D61" s="225" t="s">
        <v>47</v>
      </c>
      <c r="E61" s="225" t="s">
        <v>440</v>
      </c>
      <c r="F61" s="226">
        <v>50000</v>
      </c>
      <c r="G61" s="146"/>
      <c r="H61" s="146"/>
      <c r="I61" s="290" t="s">
        <v>441</v>
      </c>
    </row>
    <row r="62" spans="3:9" ht="13.5" thickBot="1" x14ac:dyDescent="0.25">
      <c r="C62" s="288"/>
      <c r="D62" s="225" t="s">
        <v>47</v>
      </c>
      <c r="E62" s="225" t="s">
        <v>409</v>
      </c>
      <c r="F62" s="226">
        <v>20000</v>
      </c>
      <c r="G62" s="146"/>
      <c r="H62" s="146"/>
      <c r="I62" s="290" t="s">
        <v>460</v>
      </c>
    </row>
    <row r="63" spans="3:9" ht="13.5" thickBot="1" x14ac:dyDescent="0.25">
      <c r="C63" s="288"/>
      <c r="D63" s="225"/>
      <c r="E63" s="225"/>
      <c r="F63" s="226"/>
      <c r="G63" s="146"/>
      <c r="H63" s="146"/>
      <c r="I63" s="290"/>
    </row>
    <row r="64" spans="3:9" ht="13.5" thickBot="1" x14ac:dyDescent="0.25">
      <c r="C64" s="288">
        <v>44877</v>
      </c>
      <c r="D64" s="225" t="s">
        <v>47</v>
      </c>
      <c r="E64" s="225" t="s">
        <v>67</v>
      </c>
      <c r="F64" s="226">
        <v>160000</v>
      </c>
      <c r="G64" s="146"/>
      <c r="H64" s="146"/>
      <c r="I64" s="290" t="s">
        <v>462</v>
      </c>
    </row>
    <row r="65" spans="3:9" ht="13.5" thickBot="1" x14ac:dyDescent="0.25">
      <c r="C65" s="295"/>
      <c r="D65" s="225" t="s">
        <v>47</v>
      </c>
      <c r="E65" s="225" t="s">
        <v>291</v>
      </c>
      <c r="F65" s="226">
        <v>15200</v>
      </c>
      <c r="G65" s="146"/>
      <c r="H65" s="146"/>
      <c r="I65" s="290" t="s">
        <v>448</v>
      </c>
    </row>
    <row r="66" spans="3:9" ht="13.5" thickBot="1" x14ac:dyDescent="0.25">
      <c r="C66" s="288"/>
      <c r="D66" s="225" t="s">
        <v>47</v>
      </c>
      <c r="E66" s="225" t="s">
        <v>290</v>
      </c>
      <c r="F66" s="226">
        <v>15200</v>
      </c>
      <c r="G66" s="146"/>
      <c r="H66" s="146"/>
      <c r="I66" s="290" t="s">
        <v>448</v>
      </c>
    </row>
    <row r="67" spans="3:9" ht="13.5" thickBot="1" x14ac:dyDescent="0.25">
      <c r="C67" s="295"/>
      <c r="D67" s="132" t="s">
        <v>41</v>
      </c>
      <c r="E67" s="132"/>
      <c r="F67" s="138">
        <v>200</v>
      </c>
      <c r="G67" s="145"/>
      <c r="H67" s="145"/>
      <c r="I67" s="296" t="s">
        <v>454</v>
      </c>
    </row>
    <row r="68" spans="3:9" ht="13.5" thickBot="1" x14ac:dyDescent="0.25">
      <c r="C68" s="288"/>
      <c r="D68" s="225"/>
      <c r="E68" s="225"/>
      <c r="F68" s="226"/>
      <c r="G68" s="146"/>
      <c r="H68" s="146"/>
      <c r="I68" s="290"/>
    </row>
    <row r="69" spans="3:9" ht="13.5" thickBot="1" x14ac:dyDescent="0.25">
      <c r="C69" s="288">
        <v>44878</v>
      </c>
      <c r="D69" s="225" t="s">
        <v>47</v>
      </c>
      <c r="E69" s="225" t="s">
        <v>232</v>
      </c>
      <c r="F69" s="226">
        <v>40000</v>
      </c>
      <c r="G69" s="146"/>
      <c r="H69" s="146"/>
      <c r="I69" s="290" t="s">
        <v>450</v>
      </c>
    </row>
    <row r="70" spans="3:9" ht="13.5" thickBot="1" x14ac:dyDescent="0.25">
      <c r="C70" s="288"/>
      <c r="D70" s="225"/>
      <c r="E70" s="225"/>
      <c r="F70" s="226"/>
      <c r="G70" s="146"/>
      <c r="H70" s="146"/>
      <c r="I70" s="290"/>
    </row>
    <row r="71" spans="3:9" ht="13.5" thickBot="1" x14ac:dyDescent="0.25">
      <c r="C71" s="288">
        <v>44879</v>
      </c>
      <c r="D71" s="225" t="s">
        <v>41</v>
      </c>
      <c r="E71" s="225"/>
      <c r="F71" s="267">
        <v>31990</v>
      </c>
      <c r="G71" s="268"/>
      <c r="H71" s="268"/>
      <c r="I71" s="299" t="s">
        <v>455</v>
      </c>
    </row>
    <row r="72" spans="3:9" ht="13.5" thickBot="1" x14ac:dyDescent="0.25">
      <c r="C72" s="288"/>
      <c r="D72" s="225" t="s">
        <v>41</v>
      </c>
      <c r="E72" s="225"/>
      <c r="F72" s="267">
        <v>1100</v>
      </c>
      <c r="G72" s="268"/>
      <c r="H72" s="268"/>
      <c r="I72" s="299" t="s">
        <v>452</v>
      </c>
    </row>
    <row r="73" spans="3:9" ht="13.5" thickBot="1" x14ac:dyDescent="0.25">
      <c r="C73" s="288"/>
      <c r="D73" s="225" t="s">
        <v>41</v>
      </c>
      <c r="E73" s="225"/>
      <c r="F73" s="267">
        <v>2320</v>
      </c>
      <c r="G73" s="268"/>
      <c r="H73" s="268"/>
      <c r="I73" s="299" t="s">
        <v>453</v>
      </c>
    </row>
    <row r="74" spans="3:9" ht="13.5" thickBot="1" x14ac:dyDescent="0.25">
      <c r="C74" s="288"/>
      <c r="D74" s="225"/>
      <c r="E74" s="225"/>
      <c r="F74" s="226"/>
      <c r="G74" s="146"/>
      <c r="H74" s="146"/>
      <c r="I74" s="290"/>
    </row>
    <row r="75" spans="3:9" ht="26.25" thickBot="1" x14ac:dyDescent="0.25">
      <c r="C75" s="288">
        <v>44880</v>
      </c>
      <c r="D75" s="225" t="s">
        <v>44</v>
      </c>
      <c r="E75" s="225"/>
      <c r="F75" s="226">
        <v>1500</v>
      </c>
      <c r="G75" s="146"/>
      <c r="H75" s="146"/>
      <c r="I75" s="290" t="s">
        <v>457</v>
      </c>
    </row>
    <row r="76" spans="3:9" ht="13.5" thickBot="1" x14ac:dyDescent="0.25">
      <c r="C76" s="288"/>
      <c r="D76" s="225" t="s">
        <v>47</v>
      </c>
      <c r="E76" s="225" t="s">
        <v>409</v>
      </c>
      <c r="F76" s="226">
        <v>11400</v>
      </c>
      <c r="G76" s="146"/>
      <c r="H76" s="146"/>
      <c r="I76" s="290" t="s">
        <v>461</v>
      </c>
    </row>
    <row r="77" spans="3:9" ht="13.5" thickBot="1" x14ac:dyDescent="0.25">
      <c r="C77" s="288"/>
      <c r="D77" s="225"/>
      <c r="E77" s="225"/>
      <c r="F77" s="226"/>
      <c r="G77" s="146"/>
      <c r="H77" s="146"/>
      <c r="I77" s="290"/>
    </row>
    <row r="78" spans="3:9" ht="13.5" thickBot="1" x14ac:dyDescent="0.25">
      <c r="C78" s="288">
        <v>44884</v>
      </c>
      <c r="D78" s="225" t="s">
        <v>41</v>
      </c>
      <c r="E78" s="225"/>
      <c r="F78" s="226">
        <v>9280</v>
      </c>
      <c r="G78" s="146"/>
      <c r="H78" s="146"/>
      <c r="I78" s="290" t="s">
        <v>465</v>
      </c>
    </row>
    <row r="79" spans="3:9" ht="13.5" thickBot="1" x14ac:dyDescent="0.25">
      <c r="C79" s="288"/>
      <c r="D79" s="225" t="s">
        <v>41</v>
      </c>
      <c r="E79" s="225"/>
      <c r="F79" s="226">
        <v>1580</v>
      </c>
      <c r="G79" s="146"/>
      <c r="H79" s="146"/>
      <c r="I79" s="290" t="s">
        <v>465</v>
      </c>
    </row>
    <row r="80" spans="3:9" ht="13.5" thickBot="1" x14ac:dyDescent="0.25">
      <c r="C80" s="288"/>
      <c r="D80" s="225" t="s">
        <v>41</v>
      </c>
      <c r="E80" s="225"/>
      <c r="F80" s="267">
        <v>8300</v>
      </c>
      <c r="G80" s="268"/>
      <c r="H80" s="268"/>
      <c r="I80" s="299" t="s">
        <v>464</v>
      </c>
    </row>
    <row r="81" spans="3:9" ht="13.5" thickBot="1" x14ac:dyDescent="0.25">
      <c r="C81" s="288"/>
      <c r="D81" s="225"/>
      <c r="E81" s="225"/>
      <c r="F81" s="226"/>
      <c r="G81" s="146"/>
      <c r="H81" s="146"/>
      <c r="I81" s="290"/>
    </row>
    <row r="82" spans="3:9" ht="13.5" thickBot="1" x14ac:dyDescent="0.25">
      <c r="C82" s="288">
        <v>44886</v>
      </c>
      <c r="D82" s="225" t="s">
        <v>41</v>
      </c>
      <c r="E82" s="225"/>
      <c r="F82" s="226">
        <v>640</v>
      </c>
      <c r="G82" s="146"/>
      <c r="H82" s="146"/>
      <c r="I82" s="290" t="s">
        <v>474</v>
      </c>
    </row>
    <row r="83" spans="3:9" ht="13.5" thickBot="1" x14ac:dyDescent="0.25">
      <c r="C83" s="288"/>
      <c r="D83" s="225" t="s">
        <v>47</v>
      </c>
      <c r="E83" s="225" t="s">
        <v>466</v>
      </c>
      <c r="F83" s="226">
        <v>30000</v>
      </c>
      <c r="G83" s="146"/>
      <c r="H83" s="146"/>
      <c r="I83" s="290" t="s">
        <v>470</v>
      </c>
    </row>
    <row r="84" spans="3:9" ht="13.5" thickBot="1" x14ac:dyDescent="0.25">
      <c r="C84" s="288"/>
      <c r="D84" s="225"/>
      <c r="E84" s="225"/>
      <c r="F84" s="226"/>
      <c r="G84" s="146"/>
      <c r="H84" s="146"/>
      <c r="I84" s="290"/>
    </row>
    <row r="85" spans="3:9" ht="13.5" thickBot="1" x14ac:dyDescent="0.25">
      <c r="C85" s="288">
        <v>44887</v>
      </c>
      <c r="D85" s="225" t="s">
        <v>41</v>
      </c>
      <c r="E85" s="225"/>
      <c r="F85" s="267">
        <v>900</v>
      </c>
      <c r="G85" s="268"/>
      <c r="H85" s="268"/>
      <c r="I85" s="299" t="s">
        <v>475</v>
      </c>
    </row>
    <row r="86" spans="3:9" ht="26.25" thickBot="1" x14ac:dyDescent="0.25">
      <c r="C86" s="288"/>
      <c r="D86" s="225" t="s">
        <v>44</v>
      </c>
      <c r="E86" s="225" t="s">
        <v>83</v>
      </c>
      <c r="F86" s="226">
        <v>3000</v>
      </c>
      <c r="G86" s="146"/>
      <c r="H86" s="146"/>
      <c r="I86" s="290" t="s">
        <v>468</v>
      </c>
    </row>
    <row r="87" spans="3:9" ht="13.5" thickBot="1" x14ac:dyDescent="0.25">
      <c r="C87" s="288"/>
      <c r="D87" s="225"/>
      <c r="E87" s="225"/>
      <c r="F87" s="267">
        <v>60</v>
      </c>
      <c r="G87" s="268"/>
      <c r="H87" s="268"/>
      <c r="I87" s="299" t="s">
        <v>473</v>
      </c>
    </row>
    <row r="88" spans="3:9" ht="13.5" thickBot="1" x14ac:dyDescent="0.25">
      <c r="C88" s="295"/>
      <c r="D88" s="132"/>
      <c r="E88" s="132"/>
      <c r="F88" s="138"/>
      <c r="G88" s="145"/>
      <c r="H88" s="145"/>
      <c r="I88" s="296"/>
    </row>
    <row r="89" spans="3:9" ht="13.5" thickBot="1" x14ac:dyDescent="0.25">
      <c r="C89" s="288">
        <v>44888</v>
      </c>
      <c r="D89" s="225" t="s">
        <v>41</v>
      </c>
      <c r="E89" s="225"/>
      <c r="F89" s="267">
        <v>3900</v>
      </c>
      <c r="G89" s="268"/>
      <c r="H89" s="268"/>
      <c r="I89" s="299" t="s">
        <v>471</v>
      </c>
    </row>
    <row r="90" spans="3:9" ht="13.5" thickBot="1" x14ac:dyDescent="0.25">
      <c r="C90" s="288"/>
      <c r="D90" s="225" t="s">
        <v>41</v>
      </c>
      <c r="E90" s="225"/>
      <c r="F90" s="267">
        <v>800</v>
      </c>
      <c r="G90" s="268"/>
      <c r="H90" s="268"/>
      <c r="I90" s="299" t="s">
        <v>478</v>
      </c>
    </row>
    <row r="91" spans="3:9" ht="13.5" thickBot="1" x14ac:dyDescent="0.25">
      <c r="C91" s="295"/>
      <c r="D91" s="132" t="s">
        <v>41</v>
      </c>
      <c r="E91" s="132"/>
      <c r="F91" s="138">
        <v>5500</v>
      </c>
      <c r="G91" s="145"/>
      <c r="H91" s="145"/>
      <c r="I91" s="296" t="s">
        <v>482</v>
      </c>
    </row>
    <row r="92" spans="3:9" ht="13.5" thickBot="1" x14ac:dyDescent="0.25">
      <c r="C92" s="288"/>
      <c r="D92" s="225" t="s">
        <v>47</v>
      </c>
      <c r="E92" s="225" t="s">
        <v>405</v>
      </c>
      <c r="F92" s="226">
        <v>6000</v>
      </c>
      <c r="G92" s="146"/>
      <c r="H92" s="146"/>
      <c r="I92" s="290" t="s">
        <v>480</v>
      </c>
    </row>
    <row r="93" spans="3:9" ht="13.5" thickBot="1" x14ac:dyDescent="0.25">
      <c r="C93" s="288"/>
      <c r="D93" s="225"/>
      <c r="E93" s="225"/>
      <c r="F93" s="226"/>
      <c r="G93" s="146"/>
      <c r="H93" s="146"/>
      <c r="I93" s="290"/>
    </row>
    <row r="94" spans="3:9" ht="13.5" thickBot="1" x14ac:dyDescent="0.25">
      <c r="C94" s="288">
        <v>44889</v>
      </c>
      <c r="D94" s="225" t="s">
        <v>41</v>
      </c>
      <c r="E94" s="225"/>
      <c r="F94" s="267">
        <v>300</v>
      </c>
      <c r="G94" s="268"/>
      <c r="H94" s="268"/>
      <c r="I94" s="299" t="s">
        <v>478</v>
      </c>
    </row>
    <row r="95" spans="3:9" ht="13.5" thickBot="1" x14ac:dyDescent="0.25">
      <c r="C95" s="288"/>
      <c r="D95" s="225" t="s">
        <v>41</v>
      </c>
      <c r="E95" s="225"/>
      <c r="F95" s="267">
        <v>300</v>
      </c>
      <c r="G95" s="268"/>
      <c r="H95" s="268"/>
      <c r="I95" s="299" t="s">
        <v>485</v>
      </c>
    </row>
    <row r="96" spans="3:9" ht="13.5" thickBot="1" x14ac:dyDescent="0.25">
      <c r="C96" s="288"/>
      <c r="D96" s="225" t="s">
        <v>41</v>
      </c>
      <c r="E96" s="225"/>
      <c r="F96" s="267">
        <v>400</v>
      </c>
      <c r="G96" s="268"/>
      <c r="H96" s="268"/>
      <c r="I96" s="299" t="s">
        <v>486</v>
      </c>
    </row>
    <row r="97" spans="3:9" ht="13.5" thickBot="1" x14ac:dyDescent="0.25">
      <c r="C97" s="288"/>
      <c r="D97" s="225"/>
      <c r="E97" s="225"/>
      <c r="F97" s="226"/>
      <c r="G97" s="146"/>
      <c r="H97" s="146"/>
      <c r="I97" s="290"/>
    </row>
    <row r="98" spans="3:9" ht="13.5" thickBot="1" x14ac:dyDescent="0.25">
      <c r="C98" s="288">
        <v>44893</v>
      </c>
      <c r="D98" s="225" t="s">
        <v>41</v>
      </c>
      <c r="E98" s="225"/>
      <c r="F98" s="226">
        <v>2000</v>
      </c>
      <c r="G98" s="146"/>
      <c r="H98" s="146"/>
      <c r="I98" s="300" t="s">
        <v>488</v>
      </c>
    </row>
    <row r="99" spans="3:9" ht="13.5" thickBot="1" x14ac:dyDescent="0.25">
      <c r="C99" s="295"/>
      <c r="D99" s="132" t="s">
        <v>44</v>
      </c>
      <c r="E99" s="132"/>
      <c r="F99" s="138">
        <v>500</v>
      </c>
      <c r="G99" s="145"/>
      <c r="H99" s="145"/>
      <c r="I99" s="301" t="s">
        <v>489</v>
      </c>
    </row>
    <row r="100" spans="3:9" ht="13.5" thickBot="1" x14ac:dyDescent="0.25">
      <c r="C100" s="288"/>
      <c r="D100" s="225" t="s">
        <v>41</v>
      </c>
      <c r="E100" s="225"/>
      <c r="F100" s="226">
        <v>4750</v>
      </c>
      <c r="G100" s="146"/>
      <c r="H100" s="146"/>
      <c r="I100" s="300" t="s">
        <v>492</v>
      </c>
    </row>
    <row r="101" spans="3:9" ht="13.5" thickBot="1" x14ac:dyDescent="0.25">
      <c r="C101" s="288"/>
      <c r="D101" s="225"/>
      <c r="E101" s="225"/>
      <c r="F101" s="226"/>
      <c r="G101" s="146"/>
      <c r="H101" s="146"/>
      <c r="I101" s="290"/>
    </row>
    <row r="102" spans="3:9" ht="13.5" thickBot="1" x14ac:dyDescent="0.25">
      <c r="C102" s="288">
        <v>44897</v>
      </c>
      <c r="D102" s="225" t="s">
        <v>47</v>
      </c>
      <c r="E102" s="225" t="s">
        <v>290</v>
      </c>
      <c r="F102" s="226">
        <v>15000</v>
      </c>
      <c r="G102" s="146"/>
      <c r="H102" s="146"/>
      <c r="I102" s="290" t="s">
        <v>493</v>
      </c>
    </row>
    <row r="103" spans="3:9" ht="13.5" thickBot="1" x14ac:dyDescent="0.25">
      <c r="C103" s="288"/>
      <c r="D103" s="225" t="s">
        <v>47</v>
      </c>
      <c r="E103" s="225" t="s">
        <v>291</v>
      </c>
      <c r="F103" s="226">
        <v>15000</v>
      </c>
      <c r="G103" s="146"/>
      <c r="H103" s="146"/>
      <c r="I103" s="290" t="s">
        <v>493</v>
      </c>
    </row>
    <row r="104" spans="3:9" ht="13.5" thickBot="1" x14ac:dyDescent="0.25">
      <c r="C104" s="288"/>
      <c r="D104" s="225"/>
      <c r="E104" s="225"/>
      <c r="F104" s="226"/>
      <c r="G104" s="146"/>
      <c r="H104" s="146"/>
      <c r="I104" s="290"/>
    </row>
    <row r="105" spans="3:9" ht="13.5" thickBot="1" x14ac:dyDescent="0.25">
      <c r="C105" s="288"/>
      <c r="D105" s="225"/>
      <c r="E105" s="225"/>
      <c r="F105" s="226"/>
      <c r="G105" s="146"/>
      <c r="H105" s="146"/>
      <c r="I105" s="290"/>
    </row>
    <row r="106" spans="3:9" ht="13.5" thickBot="1" x14ac:dyDescent="0.25">
      <c r="C106" s="288"/>
      <c r="D106" s="225"/>
      <c r="E106" s="225"/>
      <c r="F106" s="226"/>
      <c r="G106" s="146"/>
      <c r="H106" s="146"/>
      <c r="I106" s="290"/>
    </row>
    <row r="107" spans="3:9" ht="13.5" thickBot="1" x14ac:dyDescent="0.25">
      <c r="C107" s="228" t="s">
        <v>314</v>
      </c>
      <c r="D107" s="229"/>
      <c r="E107" s="132">
        <f>Tableau2[[#Totals],[Crédit]]-Tableau2[[#Totals],[Débit]]</f>
        <v>-119305</v>
      </c>
      <c r="F107" s="138">
        <f>SUBTOTAL(109,Tableau2[Débit])</f>
        <v>15269505</v>
      </c>
      <c r="G107" s="138">
        <f>SUBTOTAL(109,Tableau2[Crédit])</f>
        <v>15150200</v>
      </c>
      <c r="H107" s="230"/>
      <c r="I107" s="229">
        <f>SUBTOTAL(103,Tableau2[Observation])</f>
        <v>409</v>
      </c>
    </row>
    <row r="141" spans="3:9" ht="13.5" thickBot="1" x14ac:dyDescent="0.25"/>
    <row r="142" spans="3:9" ht="13.5" thickBot="1" x14ac:dyDescent="0.25">
      <c r="C142" s="288">
        <v>44897</v>
      </c>
      <c r="D142" s="225" t="s">
        <v>47</v>
      </c>
      <c r="E142" s="225" t="s">
        <v>290</v>
      </c>
      <c r="F142" s="226">
        <v>15000</v>
      </c>
      <c r="G142" s="146"/>
      <c r="H142" s="146"/>
      <c r="I142" s="290" t="s">
        <v>493</v>
      </c>
    </row>
    <row r="143" spans="3:9" ht="13.5" thickBot="1" x14ac:dyDescent="0.25">
      <c r="C143" s="288"/>
      <c r="D143" s="225" t="s">
        <v>47</v>
      </c>
      <c r="E143" s="225" t="s">
        <v>291</v>
      </c>
      <c r="F143" s="226">
        <v>15000</v>
      </c>
      <c r="G143" s="146"/>
      <c r="H143" s="146"/>
      <c r="I143" s="290" t="s">
        <v>493</v>
      </c>
    </row>
    <row r="144" spans="3:9" ht="13.5" thickBot="1" x14ac:dyDescent="0.25">
      <c r="C144" s="288"/>
      <c r="D144" s="225"/>
      <c r="E144" s="225"/>
      <c r="F144" s="226"/>
      <c r="G144" s="146"/>
      <c r="H144" s="146"/>
      <c r="I144" s="290"/>
    </row>
    <row r="145" spans="3:9" ht="13.5" thickBot="1" x14ac:dyDescent="0.25">
      <c r="C145" s="288">
        <v>44917</v>
      </c>
      <c r="D145" s="225" t="s">
        <v>39</v>
      </c>
      <c r="E145" s="225" t="s">
        <v>52</v>
      </c>
      <c r="F145" s="226"/>
      <c r="G145" s="146">
        <v>120000</v>
      </c>
      <c r="H145" s="146"/>
      <c r="I145" s="290"/>
    </row>
    <row r="146" spans="3:9" ht="13.5" thickBot="1" x14ac:dyDescent="0.25">
      <c r="C146" s="288"/>
      <c r="D146" s="225"/>
      <c r="E146" s="225"/>
      <c r="F146" s="226"/>
      <c r="G146" s="146"/>
      <c r="H146" s="146"/>
      <c r="I146" s="290"/>
    </row>
    <row r="147" spans="3:9" ht="13.5" thickBot="1" x14ac:dyDescent="0.25">
      <c r="C147" s="228" t="s">
        <v>314</v>
      </c>
      <c r="D147" s="229"/>
      <c r="E147" s="132">
        <f>Tableau2[[#Totals],[Crédit]]-Tableau2[[#Totals],[Débit]]</f>
        <v>-119305</v>
      </c>
      <c r="F147" s="138">
        <f>SUBTOTAL(109,Tableau2[Débit])</f>
        <v>15269505</v>
      </c>
      <c r="G147" s="138">
        <f>SUBTOTAL(109,Tableau2[Crédit])</f>
        <v>15150200</v>
      </c>
      <c r="H147" s="230"/>
      <c r="I147" s="229">
        <f>SUBTOTAL(103,Tableau2[Observation])</f>
        <v>409</v>
      </c>
    </row>
    <row r="152" spans="3:9" ht="13.5" thickBot="1" x14ac:dyDescent="0.25">
      <c r="C152" s="312" t="s">
        <v>5</v>
      </c>
      <c r="D152" s="313" t="s">
        <v>503</v>
      </c>
      <c r="E152" s="313" t="s">
        <v>504</v>
      </c>
      <c r="F152" s="313" t="s">
        <v>505</v>
      </c>
      <c r="G152" s="314" t="s">
        <v>506</v>
      </c>
      <c r="H152" s="315" t="s">
        <v>34</v>
      </c>
    </row>
    <row r="153" spans="3:9" ht="13.5" thickBot="1" x14ac:dyDescent="0.25">
      <c r="C153" s="316">
        <v>44770</v>
      </c>
      <c r="D153" s="219" t="s">
        <v>47</v>
      </c>
      <c r="E153" s="321" t="s">
        <v>52</v>
      </c>
      <c r="F153" s="321" t="s">
        <v>134</v>
      </c>
      <c r="G153" s="322">
        <v>100000</v>
      </c>
      <c r="H153" s="323" t="s">
        <v>137</v>
      </c>
    </row>
    <row r="154" spans="3:9" ht="13.5" thickBot="1" x14ac:dyDescent="0.25">
      <c r="C154" s="316">
        <v>44784</v>
      </c>
      <c r="D154" s="219" t="s">
        <v>71</v>
      </c>
      <c r="E154" s="321" t="s">
        <v>52</v>
      </c>
      <c r="F154" s="321" t="s">
        <v>134</v>
      </c>
      <c r="G154" s="322">
        <v>30000</v>
      </c>
      <c r="H154" s="323" t="s">
        <v>510</v>
      </c>
    </row>
    <row r="155" spans="3:9" ht="13.5" thickBot="1" x14ac:dyDescent="0.25">
      <c r="C155" s="316">
        <v>44789</v>
      </c>
      <c r="D155" s="219" t="s">
        <v>47</v>
      </c>
      <c r="E155" s="321" t="s">
        <v>52</v>
      </c>
      <c r="F155" s="321" t="s">
        <v>134</v>
      </c>
      <c r="G155" s="322">
        <v>70000</v>
      </c>
      <c r="H155" s="323" t="s">
        <v>507</v>
      </c>
    </row>
    <row r="156" spans="3:9" ht="13.5" thickBot="1" x14ac:dyDescent="0.25">
      <c r="C156" s="316">
        <v>44811</v>
      </c>
      <c r="D156" s="219" t="s">
        <v>47</v>
      </c>
      <c r="E156" s="321" t="s">
        <v>52</v>
      </c>
      <c r="F156" s="321" t="s">
        <v>134</v>
      </c>
      <c r="G156" s="322">
        <v>50000</v>
      </c>
      <c r="H156" s="323" t="s">
        <v>507</v>
      </c>
    </row>
    <row r="157" spans="3:9" ht="13.5" thickBot="1" x14ac:dyDescent="0.25">
      <c r="C157" s="316" t="s">
        <v>549</v>
      </c>
      <c r="D157" s="219" t="s">
        <v>47</v>
      </c>
      <c r="E157" s="321" t="s">
        <v>52</v>
      </c>
      <c r="F157" s="321" t="s">
        <v>134</v>
      </c>
      <c r="G157" s="322">
        <v>50000</v>
      </c>
      <c r="H157" s="323" t="s">
        <v>548</v>
      </c>
    </row>
    <row r="158" spans="3:9" ht="13.5" thickBot="1" x14ac:dyDescent="0.25">
      <c r="C158" s="317">
        <v>44918</v>
      </c>
      <c r="D158" s="318" t="s">
        <v>47</v>
      </c>
      <c r="E158" s="324" t="s">
        <v>52</v>
      </c>
      <c r="F158" s="324" t="s">
        <v>134</v>
      </c>
      <c r="G158" s="325">
        <v>30000</v>
      </c>
      <c r="H158" s="326" t="s">
        <v>134</v>
      </c>
    </row>
    <row r="159" spans="3:9" ht="13.5" thickBot="1" x14ac:dyDescent="0.25">
      <c r="C159" s="371"/>
      <c r="D159" s="372"/>
      <c r="E159" s="372"/>
      <c r="F159" s="372"/>
      <c r="G159" s="373"/>
      <c r="H159" s="374"/>
    </row>
    <row r="160" spans="3:9" ht="13.5" thickBot="1" x14ac:dyDescent="0.25">
      <c r="C160" s="317"/>
      <c r="D160" s="318"/>
      <c r="E160" s="318"/>
      <c r="F160" s="318"/>
      <c r="G160" s="320"/>
      <c r="H160" s="319"/>
    </row>
    <row r="161" spans="3:8" ht="13.5" thickBot="1" x14ac:dyDescent="0.25">
      <c r="C161" s="317" t="s">
        <v>508</v>
      </c>
      <c r="D161" s="318" t="s">
        <v>71</v>
      </c>
      <c r="E161" s="318"/>
      <c r="F161" s="318"/>
      <c r="G161" s="320">
        <v>40000</v>
      </c>
      <c r="H161" s="319"/>
    </row>
    <row r="162" spans="3:8" ht="13.5" thickBot="1" x14ac:dyDescent="0.25">
      <c r="C162" s="317" t="s">
        <v>508</v>
      </c>
      <c r="D162" s="318" t="s">
        <v>71</v>
      </c>
      <c r="E162" s="324" t="s">
        <v>52</v>
      </c>
      <c r="F162" s="324" t="s">
        <v>502</v>
      </c>
      <c r="G162" s="327">
        <v>30000</v>
      </c>
      <c r="H162" s="326"/>
    </row>
    <row r="163" spans="3:8" ht="13.5" thickBot="1" x14ac:dyDescent="0.25">
      <c r="C163" s="317">
        <v>44630</v>
      </c>
      <c r="D163" s="318" t="s">
        <v>71</v>
      </c>
      <c r="E163" s="324" t="s">
        <v>52</v>
      </c>
      <c r="F163" s="324" t="s">
        <v>502</v>
      </c>
      <c r="G163" s="327">
        <v>30000</v>
      </c>
      <c r="H163" s="326"/>
    </row>
    <row r="164" spans="3:8" ht="13.5" thickBot="1" x14ac:dyDescent="0.25">
      <c r="C164" s="317">
        <v>44637</v>
      </c>
      <c r="D164" s="318" t="s">
        <v>71</v>
      </c>
      <c r="E164" s="328" t="s">
        <v>67</v>
      </c>
      <c r="F164" s="328" t="s">
        <v>502</v>
      </c>
      <c r="G164" s="329">
        <v>30000</v>
      </c>
      <c r="H164" s="330"/>
    </row>
    <row r="165" spans="3:8" ht="13.5" thickBot="1" x14ac:dyDescent="0.25">
      <c r="C165" s="317">
        <v>44662</v>
      </c>
      <c r="D165" s="318" t="s">
        <v>71</v>
      </c>
      <c r="E165" s="328" t="s">
        <v>67</v>
      </c>
      <c r="F165" s="328" t="s">
        <v>502</v>
      </c>
      <c r="G165" s="329">
        <v>50000</v>
      </c>
      <c r="H165" s="330"/>
    </row>
    <row r="166" spans="3:8" ht="13.5" thickBot="1" x14ac:dyDescent="0.25">
      <c r="C166" s="317">
        <v>44665</v>
      </c>
      <c r="D166" s="318" t="s">
        <v>47</v>
      </c>
      <c r="E166" s="328" t="s">
        <v>67</v>
      </c>
      <c r="F166" s="328" t="s">
        <v>134</v>
      </c>
      <c r="G166" s="329">
        <v>50000</v>
      </c>
      <c r="H166" s="330"/>
    </row>
    <row r="167" spans="3:8" ht="13.5" thickBot="1" x14ac:dyDescent="0.25">
      <c r="C167" s="317">
        <v>44672</v>
      </c>
      <c r="D167" s="318" t="s">
        <v>71</v>
      </c>
      <c r="E167" s="324" t="s">
        <v>52</v>
      </c>
      <c r="F167" s="324" t="s">
        <v>134</v>
      </c>
      <c r="G167" s="327">
        <v>50000</v>
      </c>
      <c r="H167" s="326"/>
    </row>
    <row r="168" spans="3:8" ht="13.5" thickBot="1" x14ac:dyDescent="0.25">
      <c r="C168" s="317">
        <v>44678</v>
      </c>
      <c r="D168" s="318" t="s">
        <v>47</v>
      </c>
      <c r="E168" s="328" t="s">
        <v>67</v>
      </c>
      <c r="F168" s="328" t="s">
        <v>502</v>
      </c>
      <c r="G168" s="329">
        <v>50000</v>
      </c>
      <c r="H168" s="330"/>
    </row>
    <row r="169" spans="3:8" ht="13.5" thickBot="1" x14ac:dyDescent="0.25">
      <c r="C169" s="317">
        <v>44700</v>
      </c>
      <c r="D169" s="318" t="s">
        <v>71</v>
      </c>
      <c r="E169" s="328" t="s">
        <v>67</v>
      </c>
      <c r="F169" s="328" t="s">
        <v>502</v>
      </c>
      <c r="G169" s="329">
        <v>15000</v>
      </c>
      <c r="H169" s="330"/>
    </row>
    <row r="170" spans="3:8" ht="13.5" thickBot="1" x14ac:dyDescent="0.25">
      <c r="C170" s="317">
        <v>44707</v>
      </c>
      <c r="D170" s="318" t="s">
        <v>47</v>
      </c>
      <c r="E170" s="328" t="s">
        <v>67</v>
      </c>
      <c r="F170" s="328" t="s">
        <v>134</v>
      </c>
      <c r="G170" s="329">
        <v>30000</v>
      </c>
      <c r="H170" s="330"/>
    </row>
    <row r="171" spans="3:8" ht="13.5" thickBot="1" x14ac:dyDescent="0.25">
      <c r="C171" s="317">
        <v>44714</v>
      </c>
      <c r="D171" s="318" t="s">
        <v>47</v>
      </c>
      <c r="E171" s="328" t="s">
        <v>67</v>
      </c>
      <c r="F171" s="328" t="s">
        <v>134</v>
      </c>
      <c r="G171" s="329">
        <v>20000</v>
      </c>
      <c r="H171" s="330"/>
    </row>
    <row r="172" spans="3:8" ht="13.5" thickBot="1" x14ac:dyDescent="0.25">
      <c r="C172" s="317">
        <v>44721</v>
      </c>
      <c r="D172" s="318" t="s">
        <v>71</v>
      </c>
      <c r="E172" s="328" t="s">
        <v>509</v>
      </c>
      <c r="F172" s="328" t="s">
        <v>134</v>
      </c>
      <c r="G172" s="329">
        <v>65000</v>
      </c>
      <c r="H172" s="330"/>
    </row>
    <row r="173" spans="3:8" ht="13.5" thickBot="1" x14ac:dyDescent="0.25">
      <c r="C173" s="317">
        <v>44728</v>
      </c>
      <c r="D173" s="318" t="s">
        <v>47</v>
      </c>
      <c r="E173" s="328" t="s">
        <v>67</v>
      </c>
      <c r="F173" s="328" t="s">
        <v>134</v>
      </c>
      <c r="G173" s="329">
        <v>50000</v>
      </c>
      <c r="H173" s="330"/>
    </row>
    <row r="174" spans="3:8" ht="13.5" thickBot="1" x14ac:dyDescent="0.25">
      <c r="C174" s="317">
        <v>44746</v>
      </c>
      <c r="D174" s="318" t="s">
        <v>47</v>
      </c>
      <c r="E174" s="324" t="s">
        <v>52</v>
      </c>
      <c r="F174" s="324" t="s">
        <v>134</v>
      </c>
      <c r="G174" s="327">
        <v>100000</v>
      </c>
      <c r="H174" s="326"/>
    </row>
    <row r="175" spans="3:8" ht="13.5" thickBot="1" x14ac:dyDescent="0.25">
      <c r="C175" s="316">
        <v>44954</v>
      </c>
      <c r="D175" s="219" t="s">
        <v>47</v>
      </c>
      <c r="E175" s="321" t="s">
        <v>52</v>
      </c>
      <c r="F175" s="321" t="s">
        <v>134</v>
      </c>
      <c r="G175" s="358">
        <v>80000</v>
      </c>
      <c r="H175" s="323"/>
    </row>
    <row r="176" spans="3:8" x14ac:dyDescent="0.2">
      <c r="C176" s="362" t="s">
        <v>561</v>
      </c>
      <c r="D176" s="359"/>
      <c r="E176" s="359"/>
      <c r="F176" s="359"/>
      <c r="G176" s="360">
        <f>SUM(G153:G175)</f>
        <v>1020000</v>
      </c>
      <c r="H176" s="361"/>
    </row>
  </sheetData>
  <mergeCells count="2">
    <mergeCell ref="C8:I8"/>
    <mergeCell ref="C7:I7"/>
  </mergeCells>
  <conditionalFormatting sqref="E107">
    <cfRule type="cellIs" dxfId="15" priority="5" operator="lessThan">
      <formula>-1895</formula>
    </cfRule>
    <cfRule type="cellIs" dxfId="14" priority="6" operator="lessThan">
      <formula>0</formula>
    </cfRule>
    <cfRule type="cellIs" dxfId="13" priority="7" operator="lessThan">
      <formula>0</formula>
    </cfRule>
    <cfRule type="cellIs" dxfId="12" priority="8" operator="greaterThan">
      <formula>0</formula>
    </cfRule>
  </conditionalFormatting>
  <conditionalFormatting sqref="E147">
    <cfRule type="cellIs" dxfId="11" priority="1" operator="lessThan">
      <formula>-1895</formula>
    </cfRule>
    <cfRule type="cellIs" dxfId="10" priority="2" operator="lessThan">
      <formula>0</formula>
    </cfRule>
    <cfRule type="cellIs" dxfId="9" priority="3" operator="lessThan">
      <formula>0</formula>
    </cfRule>
    <cfRule type="cellIs" dxfId="8" priority="4" operator="greaterThan">
      <formula>0</formula>
    </cfRule>
  </conditionalFormatting>
  <dataValidations count="1">
    <dataValidation type="list" showInputMessage="1" showErrorMessage="1" sqref="H31:H32 H9:H29 H6" xr:uid="{59119237-AF4E-4E79-8B52-AE3C4F895F38}">
      <formula1>OFFSET($G$14,0,0,COUNTA($G:$G)-1)</formula1>
    </dataValidation>
  </dataValidations>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623" t="s">
        <v>38</v>
      </c>
      <c r="D3" s="624"/>
      <c r="E3" s="625"/>
      <c r="F3" s="626"/>
    </row>
    <row r="4" spans="2:7" ht="15.75" customHeight="1" x14ac:dyDescent="0.35">
      <c r="C4" s="45"/>
      <c r="D4" s="45"/>
      <c r="E4" s="46"/>
      <c r="F4" s="46"/>
    </row>
    <row r="5" spans="2:7" ht="15.75" customHeight="1" x14ac:dyDescent="0.35">
      <c r="C5" s="45"/>
      <c r="D5" s="45"/>
      <c r="E5" s="46"/>
      <c r="F5" s="46"/>
    </row>
    <row r="6" spans="2:7" ht="22.5" customHeight="1" x14ac:dyDescent="0.35">
      <c r="C6" s="606" t="s">
        <v>36</v>
      </c>
      <c r="D6" s="606"/>
      <c r="E6" s="627"/>
      <c r="F6" s="627"/>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AF09-6C67-4D7F-8E87-277DF89470CB}">
  <dimension ref="E6:J25"/>
  <sheetViews>
    <sheetView workbookViewId="0">
      <selection activeCell="E11" sqref="E11"/>
    </sheetView>
  </sheetViews>
  <sheetFormatPr baseColWidth="10" defaultRowHeight="12.75" x14ac:dyDescent="0.2"/>
  <cols>
    <col min="5" max="7" width="12" customWidth="1"/>
    <col min="8" max="8" width="13.85546875" customWidth="1"/>
    <col min="9" max="9" width="16.28515625" customWidth="1"/>
    <col min="10" max="10" width="37.85546875" customWidth="1"/>
  </cols>
  <sheetData>
    <row r="6" spans="5:10" ht="13.5" thickBot="1" x14ac:dyDescent="0.25"/>
    <row r="7" spans="5:10" ht="13.5" thickBot="1" x14ac:dyDescent="0.25">
      <c r="E7" s="608" t="s">
        <v>810</v>
      </c>
      <c r="F7" s="609"/>
      <c r="G7" s="609"/>
      <c r="H7" s="609"/>
      <c r="I7" s="609"/>
      <c r="J7" s="610"/>
    </row>
    <row r="8" spans="5:10" x14ac:dyDescent="0.2">
      <c r="E8" s="60"/>
      <c r="I8" s="311"/>
    </row>
    <row r="9" spans="5:10" ht="13.5" thickBot="1" x14ac:dyDescent="0.25">
      <c r="E9" s="312" t="s">
        <v>5</v>
      </c>
      <c r="F9" s="313" t="s">
        <v>620</v>
      </c>
      <c r="G9" s="313" t="s">
        <v>504</v>
      </c>
      <c r="H9" s="313" t="s">
        <v>505</v>
      </c>
      <c r="I9" s="529" t="s">
        <v>506</v>
      </c>
      <c r="J9" s="315" t="s">
        <v>34</v>
      </c>
    </row>
    <row r="10" spans="5:10" ht="13.5" thickBot="1" x14ac:dyDescent="0.25">
      <c r="E10" s="317">
        <v>45177</v>
      </c>
      <c r="F10" s="318" t="s">
        <v>889</v>
      </c>
      <c r="G10" s="565" t="s">
        <v>52</v>
      </c>
      <c r="H10" s="565" t="s">
        <v>942</v>
      </c>
      <c r="I10" s="566">
        <v>20000</v>
      </c>
      <c r="J10" s="565" t="s">
        <v>943</v>
      </c>
    </row>
    <row r="11" spans="5:10" ht="13.5" thickBot="1" x14ac:dyDescent="0.25">
      <c r="E11" s="317"/>
      <c r="F11" s="318"/>
      <c r="G11" s="565"/>
      <c r="H11" s="565"/>
      <c r="I11" s="566"/>
      <c r="J11" s="565"/>
    </row>
    <row r="12" spans="5:10" ht="13.5" thickBot="1" x14ac:dyDescent="0.25">
      <c r="E12" s="317"/>
      <c r="F12" s="318"/>
      <c r="G12" s="565"/>
      <c r="H12" s="565"/>
      <c r="I12" s="566"/>
      <c r="J12" s="565"/>
    </row>
    <row r="13" spans="5:10" ht="13.5" thickBot="1" x14ac:dyDescent="0.25">
      <c r="E13" s="317"/>
      <c r="F13" s="318"/>
      <c r="G13" s="565"/>
      <c r="H13" s="565"/>
      <c r="I13" s="566"/>
      <c r="J13" s="565"/>
    </row>
    <row r="14" spans="5:10" ht="13.5" thickBot="1" x14ac:dyDescent="0.25">
      <c r="E14" s="317"/>
      <c r="F14" s="318"/>
      <c r="G14" s="328"/>
      <c r="H14" s="328"/>
      <c r="I14" s="329"/>
      <c r="J14" s="330"/>
    </row>
    <row r="15" spans="5:10" ht="13.5" thickBot="1" x14ac:dyDescent="0.25">
      <c r="E15" s="317"/>
      <c r="F15" s="318"/>
      <c r="G15" s="328"/>
      <c r="H15" s="328"/>
      <c r="I15" s="329"/>
      <c r="J15" s="330"/>
    </row>
    <row r="16" spans="5:10" ht="13.5" thickBot="1" x14ac:dyDescent="0.25">
      <c r="E16" s="317"/>
      <c r="F16" s="318"/>
      <c r="G16" s="328"/>
      <c r="H16" s="328"/>
      <c r="I16" s="329"/>
      <c r="J16" s="330"/>
    </row>
    <row r="17" spans="5:10" ht="13.5" thickBot="1" x14ac:dyDescent="0.25">
      <c r="E17" s="564"/>
      <c r="F17" s="219"/>
      <c r="G17" s="397"/>
      <c r="H17" s="397"/>
      <c r="I17" s="398"/>
      <c r="J17" s="550"/>
    </row>
    <row r="18" spans="5:10" ht="13.5" thickBot="1" x14ac:dyDescent="0.25">
      <c r="E18" s="317"/>
      <c r="F18" s="318"/>
      <c r="G18" s="328"/>
      <c r="H18" s="328"/>
      <c r="I18" s="329"/>
      <c r="J18" s="328"/>
    </row>
    <row r="19" spans="5:10" ht="13.5" thickBot="1" x14ac:dyDescent="0.25">
      <c r="E19" s="317"/>
      <c r="F19" s="318"/>
      <c r="G19" s="328"/>
      <c r="H19" s="328"/>
      <c r="I19" s="329"/>
      <c r="J19" s="328"/>
    </row>
    <row r="20" spans="5:10" ht="13.5" thickBot="1" x14ac:dyDescent="0.25">
      <c r="E20" s="317"/>
      <c r="F20" s="318"/>
      <c r="G20" s="328"/>
      <c r="H20" s="328"/>
      <c r="I20" s="329"/>
      <c r="J20" s="330"/>
    </row>
    <row r="21" spans="5:10" ht="13.5" thickBot="1" x14ac:dyDescent="0.25">
      <c r="E21" s="317"/>
      <c r="F21" s="318"/>
      <c r="G21" s="324"/>
      <c r="H21" s="324"/>
      <c r="I21" s="327"/>
      <c r="J21" s="326"/>
    </row>
    <row r="22" spans="5:10" ht="13.5" thickBot="1" x14ac:dyDescent="0.25">
      <c r="E22" s="564"/>
      <c r="F22" s="219"/>
      <c r="G22" s="321"/>
      <c r="H22" s="321"/>
      <c r="I22" s="358"/>
      <c r="J22" s="323"/>
    </row>
    <row r="23" spans="5:10" ht="13.5" thickBot="1" x14ac:dyDescent="0.25">
      <c r="E23" s="564"/>
      <c r="F23" s="219"/>
      <c r="G23" s="321"/>
      <c r="H23" s="321"/>
      <c r="I23" s="358"/>
      <c r="J23" s="323"/>
    </row>
    <row r="24" spans="5:10" ht="13.5" thickBot="1" x14ac:dyDescent="0.25">
      <c r="E24" s="564"/>
      <c r="F24" s="219"/>
      <c r="G24" s="397"/>
      <c r="H24" s="397"/>
      <c r="I24" s="398"/>
      <c r="J24" s="550"/>
    </row>
    <row r="25" spans="5:10" ht="13.5" thickBot="1" x14ac:dyDescent="0.25">
      <c r="E25" s="370" t="s">
        <v>0</v>
      </c>
      <c r="F25" s="220"/>
      <c r="G25" s="220"/>
      <c r="H25" s="220"/>
      <c r="I25" s="545">
        <f>SUM(I10:I24)</f>
        <v>20000</v>
      </c>
      <c r="J25" s="400"/>
    </row>
  </sheetData>
  <mergeCells count="1">
    <mergeCell ref="E7:J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82" t="s">
        <v>38</v>
      </c>
      <c r="C3" s="583"/>
      <c r="D3" s="583"/>
      <c r="E3" s="583"/>
      <c r="F3" s="583"/>
      <c r="G3" s="584"/>
    </row>
    <row r="4" spans="2:7" ht="15.75" customHeight="1" thickBot="1" x14ac:dyDescent="0.4">
      <c r="C4" s="45"/>
      <c r="D4" s="45"/>
      <c r="E4" s="46"/>
      <c r="F4" s="46"/>
    </row>
    <row r="5" spans="2:7" ht="23.25" customHeight="1" thickBot="1" x14ac:dyDescent="0.4">
      <c r="B5" s="579" t="s">
        <v>274</v>
      </c>
      <c r="C5" s="580"/>
      <c r="D5" s="580"/>
      <c r="E5" s="580"/>
      <c r="F5" s="580"/>
      <c r="G5" s="581"/>
    </row>
    <row r="6" spans="2:7" ht="15.75" customHeight="1" x14ac:dyDescent="0.2"/>
    <row r="7" spans="2:7" x14ac:dyDescent="0.2">
      <c r="E7" s="590" t="s">
        <v>197</v>
      </c>
      <c r="F7" s="590"/>
    </row>
    <row r="8" spans="2:7" x14ac:dyDescent="0.2">
      <c r="B8" s="164" t="s">
        <v>28</v>
      </c>
      <c r="C8" s="153" t="s">
        <v>37</v>
      </c>
      <c r="D8" s="61"/>
      <c r="E8" s="589" t="s">
        <v>39</v>
      </c>
      <c r="F8" s="589"/>
      <c r="G8" s="173"/>
    </row>
    <row r="9" spans="2:7" x14ac:dyDescent="0.2">
      <c r="B9" s="164" t="s">
        <v>29</v>
      </c>
      <c r="C9" s="170">
        <f>E95</f>
        <v>440580</v>
      </c>
      <c r="D9" s="62"/>
      <c r="E9" s="588" t="s">
        <v>31</v>
      </c>
      <c r="F9" s="588"/>
    </row>
    <row r="10" spans="2:7" x14ac:dyDescent="0.2">
      <c r="B10" s="164" t="s">
        <v>30</v>
      </c>
      <c r="C10" s="170">
        <f>F95</f>
        <v>413420</v>
      </c>
      <c r="D10" s="63"/>
      <c r="E10" s="587" t="s">
        <v>198</v>
      </c>
      <c r="F10" s="587"/>
    </row>
    <row r="11" spans="2:7" ht="26.25" customHeight="1" x14ac:dyDescent="0.2">
      <c r="B11" s="164" t="s">
        <v>35</v>
      </c>
      <c r="C11" s="172">
        <f>C10-C9</f>
        <v>-27160</v>
      </c>
      <c r="D11" s="127"/>
      <c r="E11" s="585" t="s">
        <v>196</v>
      </c>
      <c r="F11" s="586"/>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578" t="s">
        <v>321</v>
      </c>
      <c r="C98" s="578"/>
      <c r="D98" s="578"/>
      <c r="E98" s="578"/>
      <c r="F98" s="578"/>
      <c r="G98" s="578"/>
      <c r="H98">
        <f>6400/1280</f>
        <v>5</v>
      </c>
    </row>
    <row r="99" spans="2:8" x14ac:dyDescent="0.2">
      <c r="B99" s="578"/>
      <c r="C99" s="578"/>
      <c r="D99" s="578"/>
      <c r="E99" s="578"/>
      <c r="F99" s="578"/>
      <c r="G99" s="578"/>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594" t="s">
        <v>38</v>
      </c>
      <c r="C3" s="594"/>
      <c r="D3" s="594"/>
      <c r="E3" s="594"/>
      <c r="F3" s="594"/>
      <c r="G3" s="594"/>
    </row>
    <row r="4" spans="2:7" ht="10.5" customHeight="1" x14ac:dyDescent="0.35">
      <c r="C4" s="150"/>
      <c r="D4" s="150"/>
      <c r="E4" s="151"/>
      <c r="F4" s="151"/>
    </row>
    <row r="5" spans="2:7" ht="23.25" customHeight="1" x14ac:dyDescent="0.35">
      <c r="B5" s="593" t="s">
        <v>288</v>
      </c>
      <c r="C5" s="593"/>
      <c r="D5" s="593"/>
      <c r="E5" s="593"/>
      <c r="F5" s="593"/>
      <c r="G5" s="593"/>
    </row>
    <row r="6" spans="2:7" ht="22.5" customHeight="1" x14ac:dyDescent="0.2"/>
    <row r="7" spans="2:7" x14ac:dyDescent="0.2">
      <c r="E7" s="591" t="s">
        <v>197</v>
      </c>
      <c r="F7" s="592"/>
    </row>
    <row r="8" spans="2:7" x14ac:dyDescent="0.2">
      <c r="B8" s="190" t="s">
        <v>28</v>
      </c>
      <c r="C8" s="191" t="s">
        <v>37</v>
      </c>
      <c r="D8" s="187"/>
      <c r="E8" s="595" t="s">
        <v>39</v>
      </c>
      <c r="F8" s="596"/>
    </row>
    <row r="9" spans="2:7" x14ac:dyDescent="0.2">
      <c r="B9" s="190" t="s">
        <v>29</v>
      </c>
      <c r="C9" s="162">
        <f>E52</f>
        <v>98590</v>
      </c>
      <c r="D9" s="188"/>
      <c r="E9" s="597" t="s">
        <v>31</v>
      </c>
      <c r="F9" s="598"/>
    </row>
    <row r="10" spans="2:7" x14ac:dyDescent="0.2">
      <c r="B10" s="190" t="s">
        <v>30</v>
      </c>
      <c r="C10" s="162">
        <f>F52</f>
        <v>66000</v>
      </c>
      <c r="D10" s="188"/>
      <c r="E10" s="599" t="s">
        <v>198</v>
      </c>
      <c r="F10" s="600"/>
    </row>
    <row r="11" spans="2:7" ht="12.75" customHeight="1" x14ac:dyDescent="0.2">
      <c r="B11" s="190" t="s">
        <v>35</v>
      </c>
      <c r="C11" s="194">
        <f>C10-C9</f>
        <v>-32590</v>
      </c>
      <c r="D11" s="189"/>
      <c r="E11" s="585" t="s">
        <v>196</v>
      </c>
      <c r="F11" s="586"/>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594" t="s">
        <v>38</v>
      </c>
      <c r="C3" s="594"/>
      <c r="D3" s="594"/>
      <c r="E3" s="594"/>
      <c r="F3" s="594"/>
      <c r="G3" s="594"/>
    </row>
    <row r="4" spans="2:7" ht="10.5" customHeight="1" x14ac:dyDescent="0.35">
      <c r="C4" s="150"/>
      <c r="D4" s="150"/>
      <c r="E4" s="151"/>
      <c r="F4" s="151"/>
    </row>
    <row r="5" spans="2:7" ht="23.25" customHeight="1" x14ac:dyDescent="0.35">
      <c r="B5" s="593" t="s">
        <v>379</v>
      </c>
      <c r="C5" s="593"/>
      <c r="D5" s="593"/>
      <c r="E5" s="593"/>
      <c r="F5" s="593"/>
      <c r="G5" s="593"/>
    </row>
    <row r="6" spans="2:7" ht="22.5" customHeight="1" x14ac:dyDescent="0.2"/>
    <row r="7" spans="2:7" x14ac:dyDescent="0.2">
      <c r="E7" s="591" t="s">
        <v>197</v>
      </c>
      <c r="F7" s="592"/>
    </row>
    <row r="8" spans="2:7" x14ac:dyDescent="0.2">
      <c r="B8" s="190" t="s">
        <v>28</v>
      </c>
      <c r="C8" s="191" t="s">
        <v>37</v>
      </c>
      <c r="D8" s="187"/>
      <c r="E8" s="595" t="s">
        <v>39</v>
      </c>
      <c r="F8" s="596"/>
    </row>
    <row r="9" spans="2:7" x14ac:dyDescent="0.2">
      <c r="B9" s="190" t="s">
        <v>29</v>
      </c>
      <c r="C9" s="162">
        <f>Tableau426[[#Totals],[Débit]]</f>
        <v>53890</v>
      </c>
      <c r="D9" s="188"/>
      <c r="E9" s="597" t="s">
        <v>31</v>
      </c>
      <c r="F9" s="598"/>
    </row>
    <row r="10" spans="2:7" x14ac:dyDescent="0.2">
      <c r="B10" s="190" t="s">
        <v>30</v>
      </c>
      <c r="C10" s="162">
        <f>Tableau426[[#Totals],[Crédit]]</f>
        <v>0</v>
      </c>
      <c r="D10" s="188"/>
      <c r="E10" s="599" t="s">
        <v>198</v>
      </c>
      <c r="F10" s="600"/>
    </row>
    <row r="11" spans="2:7" ht="12.75" customHeight="1" x14ac:dyDescent="0.2">
      <c r="B11" s="190" t="s">
        <v>35</v>
      </c>
      <c r="C11" s="194">
        <f>Tableau426[[#Totals],[Crédit]]-Tableau426[[#Totals],[Débit]]</f>
        <v>-53890</v>
      </c>
      <c r="D11" s="189"/>
      <c r="E11" s="585" t="s">
        <v>196</v>
      </c>
      <c r="F11" s="586"/>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601"/>
      <c r="I18" s="602"/>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29" priority="1" operator="lessThan">
      <formula>0</formula>
    </cfRule>
    <cfRule type="cellIs" dxfId="28" priority="2" operator="greaterThan">
      <formula>0</formula>
    </cfRule>
    <cfRule type="cellIs" dxfId="27"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594" t="s">
        <v>537</v>
      </c>
      <c r="C3" s="594"/>
      <c r="D3" s="594"/>
      <c r="E3" s="594"/>
      <c r="F3" s="594"/>
      <c r="G3" s="594"/>
    </row>
    <row r="4" spans="2:8" ht="10.5" customHeight="1" x14ac:dyDescent="0.35">
      <c r="C4" s="150"/>
      <c r="D4" s="150"/>
      <c r="E4" s="151"/>
      <c r="F4" s="342"/>
    </row>
    <row r="5" spans="2:8" ht="23.25" customHeight="1" x14ac:dyDescent="0.35">
      <c r="B5" s="593" t="s">
        <v>649</v>
      </c>
      <c r="C5" s="593"/>
      <c r="D5" s="593"/>
      <c r="E5" s="593"/>
      <c r="F5" s="593"/>
      <c r="G5" s="593"/>
    </row>
    <row r="6" spans="2:8" ht="22.5" customHeight="1" x14ac:dyDescent="0.2"/>
    <row r="7" spans="2:8" x14ac:dyDescent="0.2">
      <c r="E7" s="591" t="s">
        <v>197</v>
      </c>
      <c r="F7" s="592"/>
    </row>
    <row r="8" spans="2:8" x14ac:dyDescent="0.2">
      <c r="B8" s="190" t="s">
        <v>28</v>
      </c>
      <c r="C8" s="191" t="s">
        <v>37</v>
      </c>
      <c r="D8" s="187"/>
      <c r="E8" s="595" t="s">
        <v>39</v>
      </c>
      <c r="F8" s="596"/>
    </row>
    <row r="9" spans="2:8" x14ac:dyDescent="0.2">
      <c r="B9" s="190" t="s">
        <v>646</v>
      </c>
      <c r="C9" s="162">
        <f>Tableau42610[[#Totals],[Depense]]</f>
        <v>603890</v>
      </c>
      <c r="D9" s="188"/>
      <c r="E9" s="597" t="s">
        <v>31</v>
      </c>
      <c r="F9" s="598"/>
    </row>
    <row r="10" spans="2:8" x14ac:dyDescent="0.2">
      <c r="B10" s="190" t="s">
        <v>645</v>
      </c>
      <c r="C10" s="162">
        <f>Tableau42610[[#Totals],[Versement]]</f>
        <v>588500</v>
      </c>
      <c r="D10" s="188"/>
      <c r="E10" s="599" t="s">
        <v>648</v>
      </c>
      <c r="F10" s="600"/>
    </row>
    <row r="11" spans="2:8" ht="12.75" customHeight="1" x14ac:dyDescent="0.2">
      <c r="B11" s="190" t="s">
        <v>35</v>
      </c>
      <c r="C11" s="194">
        <f>Tableau42610[[#Totals],[Versement]]-Tableau42610[[#Totals],[Depense]]</f>
        <v>-15390</v>
      </c>
      <c r="D11" s="189"/>
      <c r="E11" s="585" t="s">
        <v>196</v>
      </c>
      <c r="F11" s="586"/>
    </row>
    <row r="12" spans="2:8" ht="13.5" thickBot="1" x14ac:dyDescent="0.25"/>
    <row r="13" spans="2:8" ht="20.25" customHeight="1" thickBot="1" x14ac:dyDescent="0.25">
      <c r="B13" s="165" t="s">
        <v>5</v>
      </c>
      <c r="C13" s="44" t="s">
        <v>33</v>
      </c>
      <c r="D13" s="44" t="s">
        <v>46</v>
      </c>
      <c r="E13" s="44" t="s">
        <v>647</v>
      </c>
      <c r="F13" s="44" t="s">
        <v>39</v>
      </c>
      <c r="G13" s="42" t="s">
        <v>34</v>
      </c>
    </row>
    <row r="14" spans="2:8" s="154" customFormat="1" ht="17.100000000000001" customHeight="1" thickBot="1" x14ac:dyDescent="0.25">
      <c r="B14" s="306">
        <v>44917</v>
      </c>
      <c r="C14" s="108" t="s">
        <v>39</v>
      </c>
      <c r="D14" s="108" t="s">
        <v>52</v>
      </c>
      <c r="E14" s="116"/>
      <c r="F14" s="344">
        <v>120000</v>
      </c>
      <c r="G14" s="117" t="s">
        <v>499</v>
      </c>
      <c r="H14" s="154" t="s">
        <v>497</v>
      </c>
    </row>
    <row r="15" spans="2:8" s="154" customFormat="1" ht="17.100000000000001" customHeight="1" thickBot="1" x14ac:dyDescent="0.25">
      <c r="B15" s="166"/>
      <c r="C15" s="107" t="s">
        <v>70</v>
      </c>
      <c r="D15" s="107"/>
      <c r="E15" s="116">
        <v>120000</v>
      </c>
      <c r="F15" s="345"/>
      <c r="G15" s="117" t="s">
        <v>533</v>
      </c>
    </row>
    <row r="16" spans="2:8" s="154" customFormat="1" ht="17.100000000000001" customHeight="1" thickBot="1" x14ac:dyDescent="0.25">
      <c r="B16" s="166">
        <v>44918</v>
      </c>
      <c r="C16" s="107" t="s">
        <v>70</v>
      </c>
      <c r="D16" s="107" t="s">
        <v>134</v>
      </c>
      <c r="E16" s="307"/>
      <c r="F16" s="346"/>
      <c r="G16" s="307" t="s">
        <v>498</v>
      </c>
    </row>
    <row r="17" spans="2:8" s="244" customFormat="1" ht="17.100000000000001" customHeight="1" thickBot="1" x14ac:dyDescent="0.25">
      <c r="B17" s="308">
        <v>44919</v>
      </c>
      <c r="C17" s="108" t="s">
        <v>39</v>
      </c>
      <c r="D17" s="108" t="s">
        <v>52</v>
      </c>
      <c r="E17" s="242"/>
      <c r="F17" s="347">
        <v>240000</v>
      </c>
      <c r="G17" s="243" t="s">
        <v>500</v>
      </c>
    </row>
    <row r="18" spans="2:8" s="154" customFormat="1" ht="17.100000000000001" customHeight="1" thickBot="1" x14ac:dyDescent="0.25">
      <c r="B18" s="166"/>
      <c r="C18" s="107" t="s">
        <v>70</v>
      </c>
      <c r="D18" s="107"/>
      <c r="E18" s="113">
        <v>240000</v>
      </c>
      <c r="F18" s="348"/>
      <c r="G18" s="114" t="s">
        <v>501</v>
      </c>
    </row>
    <row r="19" spans="2:8" s="154" customFormat="1" ht="17.100000000000001" customHeight="1" thickBot="1" x14ac:dyDescent="0.25">
      <c r="B19" s="337">
        <v>44937</v>
      </c>
      <c r="C19" s="334" t="s">
        <v>39</v>
      </c>
      <c r="D19" s="335" t="s">
        <v>52</v>
      </c>
      <c r="E19" s="340"/>
      <c r="F19" s="349">
        <v>10000</v>
      </c>
      <c r="G19" s="341" t="s">
        <v>523</v>
      </c>
    </row>
    <row r="20" spans="2:8" s="154" customFormat="1" ht="17.100000000000001" customHeight="1" thickBot="1" x14ac:dyDescent="0.25">
      <c r="B20" s="166"/>
      <c r="C20" s="107" t="s">
        <v>70</v>
      </c>
      <c r="D20" s="107"/>
      <c r="E20" s="116">
        <v>10000</v>
      </c>
      <c r="F20" s="350"/>
      <c r="G20" s="117" t="s">
        <v>534</v>
      </c>
    </row>
    <row r="21" spans="2:8" s="154" customFormat="1" ht="17.100000000000001" customHeight="1" thickBot="1" x14ac:dyDescent="0.25">
      <c r="B21" s="338">
        <v>44944</v>
      </c>
      <c r="C21" s="336" t="s">
        <v>39</v>
      </c>
      <c r="D21" s="336" t="s">
        <v>52</v>
      </c>
      <c r="E21" s="205"/>
      <c r="F21" s="351">
        <v>5000</v>
      </c>
      <c r="G21" s="112" t="s">
        <v>535</v>
      </c>
    </row>
    <row r="22" spans="2:8" s="154" customFormat="1" ht="17.100000000000001" customHeight="1" thickBot="1" x14ac:dyDescent="0.25">
      <c r="B22" s="204"/>
      <c r="C22" s="205" t="s">
        <v>41</v>
      </c>
      <c r="D22" s="205"/>
      <c r="E22" s="205">
        <v>5500</v>
      </c>
      <c r="F22" s="351"/>
      <c r="G22" s="339" t="s">
        <v>528</v>
      </c>
      <c r="H22" s="154">
        <v>500</v>
      </c>
    </row>
    <row r="23" spans="2:8" s="154" customFormat="1" ht="17.100000000000001" customHeight="1" thickBot="1" x14ac:dyDescent="0.25">
      <c r="B23" s="306">
        <v>44945</v>
      </c>
      <c r="C23" s="108" t="s">
        <v>39</v>
      </c>
      <c r="D23" s="108" t="s">
        <v>52</v>
      </c>
      <c r="E23" s="107"/>
      <c r="F23" s="351">
        <v>500</v>
      </c>
      <c r="G23" s="112"/>
    </row>
    <row r="24" spans="2:8" s="154" customFormat="1" ht="17.100000000000001" customHeight="1" thickBot="1" x14ac:dyDescent="0.25">
      <c r="B24" s="338">
        <v>44952</v>
      </c>
      <c r="C24" s="336" t="s">
        <v>39</v>
      </c>
      <c r="D24" s="336" t="s">
        <v>52</v>
      </c>
      <c r="E24" s="205"/>
      <c r="F24" s="352">
        <v>11000</v>
      </c>
      <c r="G24" s="309" t="s">
        <v>524</v>
      </c>
    </row>
    <row r="25" spans="2:8" s="154" customFormat="1" ht="13.5" thickBot="1" x14ac:dyDescent="0.25">
      <c r="B25" s="204"/>
      <c r="C25" s="205" t="s">
        <v>41</v>
      </c>
      <c r="D25" s="205"/>
      <c r="E25" s="355">
        <v>2000</v>
      </c>
      <c r="F25" s="345"/>
      <c r="G25" s="356" t="s">
        <v>525</v>
      </c>
    </row>
    <row r="26" spans="2:8" s="154" customFormat="1" ht="17.100000000000001" customHeight="1" thickBot="1" x14ac:dyDescent="0.25">
      <c r="B26" s="166"/>
      <c r="C26" s="107" t="s">
        <v>526</v>
      </c>
      <c r="D26" s="107"/>
      <c r="E26" s="107">
        <v>13500</v>
      </c>
      <c r="F26" s="353"/>
      <c r="G26" s="130" t="s">
        <v>527</v>
      </c>
    </row>
    <row r="27" spans="2:8" s="154" customFormat="1" ht="17.100000000000001" customHeight="1" thickBot="1" x14ac:dyDescent="0.25">
      <c r="B27" s="306">
        <v>44954</v>
      </c>
      <c r="C27" s="108" t="s">
        <v>39</v>
      </c>
      <c r="D27" s="108" t="s">
        <v>52</v>
      </c>
      <c r="E27" s="116"/>
      <c r="F27" s="344">
        <v>19000</v>
      </c>
      <c r="G27" s="117" t="s">
        <v>529</v>
      </c>
    </row>
    <row r="28" spans="2:8" s="154" customFormat="1" ht="17.100000000000001" customHeight="1" thickBot="1" x14ac:dyDescent="0.25">
      <c r="B28" s="166"/>
      <c r="C28" s="107" t="s">
        <v>41</v>
      </c>
      <c r="D28" s="107"/>
      <c r="E28" s="116">
        <v>17000</v>
      </c>
      <c r="F28" s="344"/>
      <c r="G28" s="117" t="s">
        <v>530</v>
      </c>
    </row>
    <row r="29" spans="2:8" s="154" customFormat="1" ht="17.100000000000001" customHeight="1" thickBot="1" x14ac:dyDescent="0.25">
      <c r="B29" s="166"/>
      <c r="C29" s="107" t="s">
        <v>42</v>
      </c>
      <c r="D29" s="107" t="s">
        <v>531</v>
      </c>
      <c r="E29" s="116">
        <v>1000</v>
      </c>
      <c r="F29" s="344"/>
      <c r="G29" s="117" t="s">
        <v>651</v>
      </c>
    </row>
    <row r="30" spans="2:8" s="154" customFormat="1" ht="17.100000000000001" customHeight="1" thickBot="1" x14ac:dyDescent="0.25">
      <c r="B30" s="166"/>
      <c r="C30" s="107" t="s">
        <v>42</v>
      </c>
      <c r="D30" s="107" t="s">
        <v>532</v>
      </c>
      <c r="E30" s="116">
        <v>1000</v>
      </c>
      <c r="F30" s="344"/>
      <c r="G30" s="117" t="s">
        <v>652</v>
      </c>
    </row>
    <row r="31" spans="2:8" s="154" customFormat="1" ht="17.100000000000001" customHeight="1" thickBot="1" x14ac:dyDescent="0.25">
      <c r="B31" s="472">
        <v>44956</v>
      </c>
      <c r="C31" s="108" t="s">
        <v>39</v>
      </c>
      <c r="D31" s="108" t="s">
        <v>52</v>
      </c>
      <c r="E31" s="205"/>
      <c r="F31" s="354">
        <v>11000</v>
      </c>
      <c r="G31" s="111" t="s">
        <v>650</v>
      </c>
    </row>
    <row r="32" spans="2:8" s="154" customFormat="1" ht="17.100000000000001" customHeight="1" thickBot="1" x14ac:dyDescent="0.25">
      <c r="B32" s="473"/>
      <c r="C32" s="107" t="s">
        <v>41</v>
      </c>
      <c r="D32" s="205"/>
      <c r="E32" s="355">
        <v>6000</v>
      </c>
      <c r="F32" s="345"/>
      <c r="G32" s="116" t="s">
        <v>536</v>
      </c>
    </row>
    <row r="33" spans="2:9" s="154" customFormat="1" ht="17.100000000000001" customHeight="1" thickBot="1" x14ac:dyDescent="0.25">
      <c r="B33" s="363"/>
      <c r="C33" s="107" t="s">
        <v>41</v>
      </c>
      <c r="D33" s="107"/>
      <c r="E33" s="107">
        <v>2900</v>
      </c>
      <c r="F33" s="352"/>
      <c r="G33" s="112" t="s">
        <v>551</v>
      </c>
    </row>
    <row r="34" spans="2:9" s="154" customFormat="1" ht="17.100000000000001" customHeight="1" thickBot="1" x14ac:dyDescent="0.25">
      <c r="B34" s="168"/>
      <c r="C34" s="331" t="s">
        <v>41</v>
      </c>
      <c r="D34" s="331"/>
      <c r="E34" s="331">
        <v>970</v>
      </c>
      <c r="F34" s="352"/>
      <c r="G34" s="365" t="s">
        <v>554</v>
      </c>
    </row>
    <row r="35" spans="2:9" s="154" customFormat="1" ht="17.100000000000001" customHeight="1" thickBot="1" x14ac:dyDescent="0.25">
      <c r="B35" s="166"/>
      <c r="C35" s="107" t="s">
        <v>41</v>
      </c>
      <c r="D35" s="107"/>
      <c r="E35" s="107">
        <v>1960</v>
      </c>
      <c r="F35" s="352"/>
      <c r="G35" s="112" t="s">
        <v>552</v>
      </c>
    </row>
    <row r="36" spans="2:9" s="154" customFormat="1" ht="17.100000000000001" customHeight="1" thickBot="1" x14ac:dyDescent="0.25">
      <c r="B36" s="204">
        <v>44961</v>
      </c>
      <c r="C36" s="107" t="s">
        <v>41</v>
      </c>
      <c r="D36" s="205"/>
      <c r="E36" s="205">
        <v>1750</v>
      </c>
      <c r="F36" s="354"/>
      <c r="G36" s="112" t="s">
        <v>553</v>
      </c>
      <c r="H36" s="161"/>
    </row>
    <row r="37" spans="2:9" s="154" customFormat="1" ht="17.100000000000001" customHeight="1" thickBot="1" x14ac:dyDescent="0.25">
      <c r="B37" s="168">
        <v>44964</v>
      </c>
      <c r="C37" s="331" t="s">
        <v>526</v>
      </c>
      <c r="D37" s="331"/>
      <c r="E37" s="331">
        <v>9000</v>
      </c>
      <c r="F37" s="354"/>
      <c r="G37" s="365" t="s">
        <v>555</v>
      </c>
    </row>
    <row r="38" spans="2:9" s="154" customFormat="1" ht="17.100000000000001" customHeight="1" thickBot="1" x14ac:dyDescent="0.25">
      <c r="B38" s="168"/>
      <c r="C38" s="331"/>
      <c r="D38" s="331"/>
      <c r="E38" s="331"/>
      <c r="F38" s="354"/>
      <c r="G38" s="365"/>
      <c r="I38" s="161"/>
    </row>
    <row r="39" spans="2:9" s="154" customFormat="1" ht="17.100000000000001" customHeight="1" thickBot="1" x14ac:dyDescent="0.25">
      <c r="B39" s="458">
        <v>44993</v>
      </c>
      <c r="C39" s="454" t="s">
        <v>39</v>
      </c>
      <c r="D39" s="454" t="s">
        <v>52</v>
      </c>
      <c r="E39" s="331"/>
      <c r="F39" s="354">
        <v>102000</v>
      </c>
      <c r="G39" s="365" t="s">
        <v>605</v>
      </c>
    </row>
    <row r="40" spans="2:9" s="161" customFormat="1" ht="17.100000000000001" customHeight="1" thickBot="1" x14ac:dyDescent="0.25">
      <c r="B40" s="168"/>
      <c r="C40" s="331" t="s">
        <v>70</v>
      </c>
      <c r="D40" s="331" t="s">
        <v>52</v>
      </c>
      <c r="E40" s="455"/>
      <c r="F40" s="456"/>
      <c r="G40" s="457" t="s">
        <v>606</v>
      </c>
      <c r="H40" s="154"/>
      <c r="I40" s="154"/>
    </row>
    <row r="41" spans="2:9" s="154" customFormat="1" ht="17.100000000000001" customHeight="1" thickBot="1" x14ac:dyDescent="0.25">
      <c r="B41" s="168"/>
      <c r="C41" s="331" t="s">
        <v>41</v>
      </c>
      <c r="D41" s="331"/>
      <c r="E41" s="331">
        <v>1800</v>
      </c>
      <c r="F41" s="364"/>
      <c r="G41" s="365" t="s">
        <v>657</v>
      </c>
    </row>
    <row r="42" spans="2:9" s="154" customFormat="1" ht="17.100000000000001" customHeight="1" thickBot="1" x14ac:dyDescent="0.25">
      <c r="B42" s="168">
        <v>44994</v>
      </c>
      <c r="C42" s="331" t="s">
        <v>70</v>
      </c>
      <c r="D42" s="331"/>
      <c r="E42" s="451">
        <v>100000</v>
      </c>
      <c r="F42" s="453"/>
      <c r="G42" s="452" t="s">
        <v>604</v>
      </c>
    </row>
    <row r="43" spans="2:9" s="154" customFormat="1" ht="17.100000000000001" customHeight="1" thickBot="1" x14ac:dyDescent="0.25">
      <c r="B43" s="458">
        <v>44996</v>
      </c>
      <c r="C43" s="454" t="s">
        <v>39</v>
      </c>
      <c r="D43" s="454" t="s">
        <v>52</v>
      </c>
      <c r="E43" s="451"/>
      <c r="F43" s="453">
        <v>20000</v>
      </c>
      <c r="G43" s="452" t="s">
        <v>644</v>
      </c>
    </row>
    <row r="44" spans="2:9" s="154" customFormat="1" ht="17.100000000000001" customHeight="1" thickBot="1" x14ac:dyDescent="0.25">
      <c r="B44" s="168"/>
      <c r="C44" s="331" t="s">
        <v>70</v>
      </c>
      <c r="D44" s="331" t="s">
        <v>134</v>
      </c>
      <c r="E44" s="451">
        <v>10000</v>
      </c>
      <c r="F44" s="453"/>
      <c r="G44" s="452" t="s">
        <v>607</v>
      </c>
    </row>
    <row r="45" spans="2:9" s="154" customFormat="1" ht="17.100000000000001" customHeight="1" thickBot="1" x14ac:dyDescent="0.25">
      <c r="B45" s="168"/>
      <c r="C45" s="331" t="s">
        <v>70</v>
      </c>
      <c r="D45" s="331" t="s">
        <v>608</v>
      </c>
      <c r="E45" s="451">
        <v>10000</v>
      </c>
      <c r="F45" s="459"/>
      <c r="G45" s="452" t="s">
        <v>609</v>
      </c>
    </row>
    <row r="46" spans="2:9" s="154" customFormat="1" ht="17.100000000000001" customHeight="1" thickBot="1" x14ac:dyDescent="0.25">
      <c r="B46" s="458">
        <v>44998</v>
      </c>
      <c r="C46" s="454" t="s">
        <v>39</v>
      </c>
      <c r="D46" s="454" t="s">
        <v>638</v>
      </c>
      <c r="E46" s="107"/>
      <c r="F46" s="107">
        <v>50000</v>
      </c>
      <c r="G46" s="452" t="s">
        <v>639</v>
      </c>
    </row>
    <row r="47" spans="2:9" s="154" customFormat="1" ht="17.100000000000001" customHeight="1" thickBot="1" x14ac:dyDescent="0.25">
      <c r="B47" s="168"/>
      <c r="C47" s="331" t="s">
        <v>70</v>
      </c>
      <c r="D47" s="331" t="s">
        <v>502</v>
      </c>
      <c r="E47" s="451">
        <v>40000</v>
      </c>
      <c r="F47" s="464"/>
      <c r="G47" s="452" t="s">
        <v>607</v>
      </c>
    </row>
    <row r="48" spans="2:9" s="154" customFormat="1" ht="17.100000000000001" customHeight="1" thickBot="1" x14ac:dyDescent="0.25">
      <c r="B48" s="168"/>
      <c r="C48" s="331" t="s">
        <v>41</v>
      </c>
      <c r="D48" s="331"/>
      <c r="E48" s="451">
        <v>6000</v>
      </c>
      <c r="F48" s="453"/>
      <c r="G48" s="452" t="s">
        <v>640</v>
      </c>
    </row>
    <row r="49" spans="2:8" s="154" customFormat="1" ht="17.100000000000001" customHeight="1" thickBot="1" x14ac:dyDescent="0.25">
      <c r="B49" s="168"/>
      <c r="C49" s="331" t="s">
        <v>41</v>
      </c>
      <c r="D49" s="331"/>
      <c r="E49" s="451">
        <v>1350</v>
      </c>
      <c r="F49" s="459"/>
      <c r="G49" s="452" t="s">
        <v>641</v>
      </c>
    </row>
    <row r="50" spans="2:8" s="154" customFormat="1" ht="17.100000000000001" customHeight="1" thickBot="1" x14ac:dyDescent="0.25">
      <c r="B50" s="460">
        <v>45004</v>
      </c>
      <c r="C50" s="461" t="s">
        <v>94</v>
      </c>
      <c r="D50" s="461"/>
      <c r="E50" s="461">
        <v>1300</v>
      </c>
      <c r="F50" s="465"/>
      <c r="G50" s="462" t="s">
        <v>653</v>
      </c>
    </row>
    <row r="51" spans="2:8" s="154" customFormat="1" ht="17.100000000000001" customHeight="1" thickBot="1" x14ac:dyDescent="0.25">
      <c r="B51" s="332">
        <v>45005</v>
      </c>
      <c r="C51" s="333" t="s">
        <v>94</v>
      </c>
      <c r="D51" s="333"/>
      <c r="E51" s="333">
        <v>450</v>
      </c>
      <c r="F51" s="466"/>
      <c r="G51" s="463" t="s">
        <v>654</v>
      </c>
    </row>
    <row r="52" spans="2:8" s="154" customFormat="1" ht="17.100000000000001" customHeight="1" thickBot="1" x14ac:dyDescent="0.25">
      <c r="B52" s="332"/>
      <c r="C52" s="333" t="s">
        <v>94</v>
      </c>
      <c r="D52" s="333"/>
      <c r="E52" s="333">
        <v>260</v>
      </c>
      <c r="F52" s="354"/>
      <c r="G52" s="463" t="s">
        <v>655</v>
      </c>
    </row>
    <row r="53" spans="2:8" s="154" customFormat="1" ht="17.100000000000001" customHeight="1" thickBot="1" x14ac:dyDescent="0.25">
      <c r="B53" s="332"/>
      <c r="C53" s="333" t="s">
        <v>94</v>
      </c>
      <c r="D53" s="333"/>
      <c r="E53" s="333">
        <v>150</v>
      </c>
      <c r="F53" s="354"/>
      <c r="G53" s="463" t="s">
        <v>656</v>
      </c>
    </row>
    <row r="54" spans="2:8" s="154" customFormat="1" ht="17.100000000000001" customHeight="1" thickBot="1" x14ac:dyDescent="0.25">
      <c r="B54" s="332"/>
      <c r="C54" s="333"/>
      <c r="D54" s="333"/>
      <c r="E54" s="333"/>
      <c r="F54" s="364"/>
      <c r="G54" s="463"/>
    </row>
    <row r="55" spans="2:8" s="154" customFormat="1" ht="17.100000000000001" customHeight="1" thickBot="1" x14ac:dyDescent="0.25">
      <c r="B55" s="467" t="s">
        <v>0</v>
      </c>
      <c r="C55" s="468"/>
      <c r="D55" s="469"/>
      <c r="E55" s="469">
        <f>SUBTOTAL(109,Tableau42610[Depense])</f>
        <v>603890</v>
      </c>
      <c r="F55" s="470">
        <f>SUBTOTAL(109,Tableau42610[Versement])</f>
        <v>588500</v>
      </c>
      <c r="G55" s="471">
        <f>C11</f>
        <v>-15390</v>
      </c>
    </row>
    <row r="56" spans="2:8" s="154" customFormat="1" ht="17.100000000000001" customHeight="1" x14ac:dyDescent="0.2">
      <c r="B56" s="152"/>
      <c r="C56" s="131"/>
      <c r="D56" s="131"/>
      <c r="E56" s="131"/>
      <c r="F56" s="343"/>
      <c r="G56" s="151"/>
    </row>
    <row r="57" spans="2:8" s="154" customFormat="1" ht="17.100000000000001" customHeight="1" x14ac:dyDescent="0.2">
      <c r="B57" s="152"/>
      <c r="C57" s="131"/>
      <c r="D57" s="131"/>
      <c r="E57" s="131"/>
      <c r="F57" s="343"/>
      <c r="G57" s="151"/>
    </row>
    <row r="58" spans="2:8" s="154" customFormat="1" ht="17.100000000000001" customHeight="1" x14ac:dyDescent="0.2">
      <c r="B58" s="152"/>
      <c r="C58" s="131"/>
      <c r="D58" s="131"/>
      <c r="E58" s="131"/>
      <c r="F58" s="343"/>
      <c r="G58" s="151"/>
    </row>
    <row r="59" spans="2:8" s="154" customFormat="1" ht="17.100000000000001" customHeight="1" x14ac:dyDescent="0.2">
      <c r="B59" s="152"/>
      <c r="C59" s="131"/>
      <c r="D59" s="131"/>
      <c r="E59" s="131"/>
      <c r="F59" s="343"/>
      <c r="H59" s="151"/>
    </row>
    <row r="60" spans="2:8" s="154" customFormat="1" ht="17.100000000000001" customHeight="1" x14ac:dyDescent="0.2">
      <c r="B60" s="152"/>
      <c r="C60" s="131"/>
      <c r="D60" s="131"/>
      <c r="E60" s="131"/>
      <c r="F60" s="343"/>
      <c r="G60" s="151"/>
    </row>
    <row r="61" spans="2:8" s="154" customFormat="1" ht="17.100000000000001" customHeight="1" x14ac:dyDescent="0.2">
      <c r="B61" s="152"/>
      <c r="C61" s="131"/>
      <c r="D61" s="131"/>
      <c r="E61" s="131"/>
      <c r="F61" s="343"/>
      <c r="G61" s="151"/>
    </row>
    <row r="62" spans="2:8" s="154" customFormat="1" ht="17.100000000000001" customHeight="1" x14ac:dyDescent="0.2">
      <c r="B62" s="152"/>
      <c r="C62" s="131"/>
      <c r="D62" s="131"/>
      <c r="E62" s="131"/>
      <c r="F62" s="343"/>
      <c r="G62" s="151"/>
    </row>
    <row r="63" spans="2:8" s="154" customFormat="1" ht="17.100000000000001" customHeight="1" x14ac:dyDescent="0.2">
      <c r="B63" s="152"/>
      <c r="C63" s="131"/>
      <c r="D63" s="131"/>
      <c r="E63" s="131"/>
      <c r="F63" s="343"/>
      <c r="G63" s="151"/>
    </row>
    <row r="64" spans="2:8" s="154" customFormat="1" ht="17.100000000000001" customHeight="1" x14ac:dyDescent="0.2">
      <c r="B64" s="152"/>
      <c r="C64" s="131"/>
      <c r="D64" s="131"/>
      <c r="E64" s="131"/>
      <c r="F64" s="343"/>
      <c r="G64" s="151"/>
    </row>
    <row r="65" spans="2:7" s="154" customFormat="1" ht="17.100000000000001" customHeight="1" x14ac:dyDescent="0.2">
      <c r="B65" s="152"/>
      <c r="C65" s="131"/>
      <c r="D65" s="131"/>
      <c r="E65" s="131"/>
      <c r="F65" s="343"/>
      <c r="G65" s="151"/>
    </row>
    <row r="66" spans="2:7" s="154" customFormat="1" ht="17.100000000000001" customHeight="1" x14ac:dyDescent="0.2">
      <c r="B66" s="152"/>
      <c r="C66" s="131"/>
      <c r="D66" s="131"/>
      <c r="E66" s="131"/>
      <c r="F66" s="343"/>
      <c r="G66" s="151"/>
    </row>
    <row r="67" spans="2:7" s="154" customFormat="1" ht="17.100000000000001" customHeight="1" x14ac:dyDescent="0.2">
      <c r="B67" s="152"/>
      <c r="C67" s="131"/>
      <c r="D67" s="131"/>
      <c r="E67" s="131"/>
      <c r="F67" s="343"/>
      <c r="G67" s="151"/>
    </row>
    <row r="68" spans="2:7" s="154" customFormat="1" ht="17.100000000000001" customHeight="1" x14ac:dyDescent="0.2">
      <c r="B68" s="152"/>
      <c r="C68" s="131"/>
      <c r="D68" s="131"/>
      <c r="E68" s="131"/>
      <c r="F68" s="343"/>
      <c r="G68" s="151"/>
    </row>
    <row r="69" spans="2:7" s="154" customFormat="1" ht="17.100000000000001" customHeight="1" x14ac:dyDescent="0.2">
      <c r="B69" s="152"/>
      <c r="C69" s="131"/>
      <c r="D69" s="131"/>
      <c r="E69" s="131"/>
      <c r="F69" s="343"/>
      <c r="G69" s="151"/>
    </row>
    <row r="70" spans="2:7" s="154" customFormat="1" ht="17.100000000000001" customHeight="1" x14ac:dyDescent="0.2">
      <c r="B70" s="152"/>
      <c r="C70" s="131"/>
      <c r="D70" s="131"/>
      <c r="E70" s="131"/>
      <c r="F70" s="343"/>
      <c r="G70" s="151"/>
    </row>
    <row r="71" spans="2:7" s="154" customFormat="1" ht="17.100000000000001" customHeight="1" x14ac:dyDescent="0.2">
      <c r="B71" s="152"/>
      <c r="C71" s="131"/>
      <c r="D71" s="131"/>
      <c r="E71" s="131"/>
      <c r="F71" s="343"/>
      <c r="G71" s="151"/>
    </row>
    <row r="72" spans="2:7" s="154" customFormat="1" ht="17.100000000000001" customHeight="1" x14ac:dyDescent="0.2">
      <c r="B72" s="152"/>
      <c r="C72" s="131"/>
      <c r="D72" s="131"/>
      <c r="E72" s="131"/>
      <c r="F72" s="343"/>
      <c r="G72" s="151"/>
    </row>
    <row r="73" spans="2:7" s="154" customFormat="1" ht="17.100000000000001" customHeight="1" x14ac:dyDescent="0.2">
      <c r="B73" s="152"/>
      <c r="C73" s="131"/>
      <c r="D73" s="131"/>
      <c r="E73" s="131"/>
      <c r="F73" s="343"/>
      <c r="G73" s="151"/>
    </row>
    <row r="74" spans="2:7" s="154" customFormat="1" ht="17.100000000000001" customHeight="1" x14ac:dyDescent="0.2">
      <c r="B74" s="152"/>
      <c r="C74" s="131"/>
      <c r="D74" s="131"/>
      <c r="E74" s="131"/>
      <c r="F74" s="343"/>
      <c r="G74" s="151"/>
    </row>
    <row r="75" spans="2:7" s="154" customFormat="1" ht="17.100000000000001" customHeight="1" x14ac:dyDescent="0.2">
      <c r="B75" s="152"/>
      <c r="C75" s="131"/>
      <c r="D75" s="131"/>
      <c r="E75" s="131"/>
      <c r="F75" s="343"/>
      <c r="G75" s="151"/>
    </row>
    <row r="76" spans="2:7" s="154" customFormat="1" ht="17.100000000000001" customHeight="1" x14ac:dyDescent="0.2">
      <c r="B76" s="152"/>
      <c r="C76" s="131"/>
      <c r="D76" s="131"/>
      <c r="E76" s="131"/>
      <c r="F76" s="343"/>
      <c r="G76" s="151"/>
    </row>
    <row r="77" spans="2:7" s="154" customFormat="1" ht="17.100000000000001" customHeight="1" x14ac:dyDescent="0.2">
      <c r="B77" s="152"/>
      <c r="C77" s="131"/>
      <c r="D77" s="131"/>
      <c r="E77" s="131"/>
      <c r="F77" s="343"/>
      <c r="G77" s="151"/>
    </row>
    <row r="78" spans="2:7" s="154" customFormat="1" ht="17.100000000000001" customHeight="1" x14ac:dyDescent="0.2">
      <c r="B78" s="152"/>
      <c r="C78" s="131"/>
      <c r="D78" s="131"/>
      <c r="E78" s="131"/>
      <c r="F78" s="343"/>
      <c r="G78" s="151"/>
    </row>
    <row r="79" spans="2:7" s="154" customFormat="1" ht="17.100000000000001" customHeight="1" x14ac:dyDescent="0.2">
      <c r="B79" s="152"/>
      <c r="C79" s="131"/>
      <c r="D79" s="131"/>
      <c r="E79" s="131"/>
      <c r="F79" s="343"/>
      <c r="G79" s="151"/>
    </row>
    <row r="80" spans="2:7"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c r="H82" s="131"/>
    </row>
    <row r="83" spans="2:9" s="154" customFormat="1" ht="17.100000000000001" customHeight="1" x14ac:dyDescent="0.2">
      <c r="B83" s="152"/>
      <c r="C83" s="131"/>
      <c r="D83" s="131"/>
      <c r="E83" s="131"/>
      <c r="F83" s="343"/>
      <c r="G83" s="151"/>
      <c r="H83" s="131"/>
    </row>
    <row r="84" spans="2:9" s="154" customFormat="1" ht="17.100000000000001" customHeight="1" x14ac:dyDescent="0.2">
      <c r="B84" s="152"/>
      <c r="C84" s="131"/>
      <c r="D84" s="131"/>
      <c r="E84" s="131"/>
      <c r="F84" s="343"/>
      <c r="G84" s="151"/>
      <c r="H84" s="131">
        <f>6400/1280</f>
        <v>5</v>
      </c>
      <c r="I84" s="131"/>
    </row>
    <row r="85" spans="2:9" s="154" customFormat="1" ht="17.100000000000001" customHeight="1" x14ac:dyDescent="0.2">
      <c r="B85" s="152"/>
      <c r="C85" s="131"/>
      <c r="D85" s="131"/>
      <c r="E85" s="131"/>
      <c r="F85" s="343"/>
      <c r="G85" s="151"/>
      <c r="H85" s="131"/>
      <c r="I85" s="131"/>
    </row>
  </sheetData>
  <mergeCells count="7">
    <mergeCell ref="E11:F11"/>
    <mergeCell ref="B3:G3"/>
    <mergeCell ref="B5:G5"/>
    <mergeCell ref="E7:F7"/>
    <mergeCell ref="E8:F8"/>
    <mergeCell ref="E9:F9"/>
    <mergeCell ref="E10:F10"/>
  </mergeCells>
  <conditionalFormatting sqref="C11">
    <cfRule type="cellIs" dxfId="26" priority="1" operator="lessThan">
      <formula>0</formula>
    </cfRule>
    <cfRule type="cellIs" dxfId="25"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5"/>
  <sheetViews>
    <sheetView topLeftCell="A51" zoomScale="70" zoomScaleNormal="70" workbookViewId="0">
      <selection activeCell="G39" sqref="G39"/>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594" t="s">
        <v>537</v>
      </c>
      <c r="C3" s="594"/>
      <c r="D3" s="594"/>
      <c r="E3" s="594"/>
      <c r="F3" s="594"/>
      <c r="G3" s="594"/>
    </row>
    <row r="4" spans="2:8" ht="10.5" customHeight="1" x14ac:dyDescent="0.35">
      <c r="C4" s="150"/>
      <c r="D4" s="150"/>
      <c r="E4" s="151"/>
      <c r="F4" s="342"/>
    </row>
    <row r="5" spans="2:8" ht="23.25" customHeight="1" x14ac:dyDescent="0.35">
      <c r="B5" s="593" t="s">
        <v>649</v>
      </c>
      <c r="C5" s="593"/>
      <c r="D5" s="593"/>
      <c r="E5" s="593"/>
      <c r="F5" s="593"/>
      <c r="G5" s="593"/>
    </row>
    <row r="6" spans="2:8" ht="22.5" customHeight="1" x14ac:dyDescent="0.2"/>
    <row r="7" spans="2:8" x14ac:dyDescent="0.2">
      <c r="E7" s="591" t="s">
        <v>197</v>
      </c>
      <c r="F7" s="592"/>
    </row>
    <row r="8" spans="2:8" x14ac:dyDescent="0.2">
      <c r="B8" s="190" t="s">
        <v>28</v>
      </c>
      <c r="C8" s="191" t="s">
        <v>37</v>
      </c>
      <c r="D8" s="187"/>
      <c r="E8" s="595" t="s">
        <v>39</v>
      </c>
      <c r="F8" s="596"/>
    </row>
    <row r="9" spans="2:8" x14ac:dyDescent="0.2">
      <c r="B9" s="190" t="s">
        <v>707</v>
      </c>
      <c r="C9" s="162">
        <f>Tableau426107[[#Totals],[Depense]]</f>
        <v>718425</v>
      </c>
      <c r="D9" s="188"/>
      <c r="E9" s="597" t="s">
        <v>31</v>
      </c>
      <c r="F9" s="598"/>
    </row>
    <row r="10" spans="2:8" x14ac:dyDescent="0.2">
      <c r="B10" s="190" t="s">
        <v>645</v>
      </c>
      <c r="C10" s="162">
        <f>Tableau426107[[#Totals],[Versement]]</f>
        <v>630000</v>
      </c>
      <c r="D10" s="188"/>
      <c r="E10" s="599" t="s">
        <v>648</v>
      </c>
      <c r="F10" s="600"/>
    </row>
    <row r="11" spans="2:8" ht="12.75" customHeight="1" x14ac:dyDescent="0.2">
      <c r="B11" s="190" t="s">
        <v>35</v>
      </c>
      <c r="C11" s="194">
        <f>C10-C9</f>
        <v>-88425</v>
      </c>
      <c r="D11" s="189"/>
      <c r="E11" s="585" t="s">
        <v>196</v>
      </c>
      <c r="F11" s="586"/>
    </row>
    <row r="12" spans="2:8" ht="13.5" thickBot="1" x14ac:dyDescent="0.25"/>
    <row r="13" spans="2:8" ht="13.5" thickBot="1" x14ac:dyDescent="0.25">
      <c r="B13" s="165" t="s">
        <v>5</v>
      </c>
      <c r="C13" s="44" t="s">
        <v>33</v>
      </c>
      <c r="D13" s="44" t="s">
        <v>46</v>
      </c>
      <c r="E13" s="44" t="s">
        <v>647</v>
      </c>
      <c r="F13" s="44" t="s">
        <v>39</v>
      </c>
      <c r="G13" s="42" t="s">
        <v>34</v>
      </c>
    </row>
    <row r="14" spans="2:8" ht="13.5" thickBot="1" x14ac:dyDescent="0.25">
      <c r="B14" s="480"/>
      <c r="C14" s="113"/>
      <c r="D14" s="113"/>
      <c r="E14" s="479">
        <v>15390</v>
      </c>
      <c r="F14" s="348"/>
      <c r="G14" s="114" t="s">
        <v>708</v>
      </c>
    </row>
    <row r="15" spans="2:8" ht="13.5" thickBot="1" x14ac:dyDescent="0.25">
      <c r="B15" s="204">
        <v>45003</v>
      </c>
      <c r="C15" s="336" t="s">
        <v>39</v>
      </c>
      <c r="D15" s="336" t="s">
        <v>52</v>
      </c>
      <c r="E15" s="336"/>
      <c r="F15" s="481">
        <v>50000</v>
      </c>
      <c r="G15" s="513" t="s">
        <v>672</v>
      </c>
      <c r="H15" s="131" t="s">
        <v>709</v>
      </c>
    </row>
    <row r="16" spans="2:8" ht="13.5" thickBot="1" x14ac:dyDescent="0.25">
      <c r="B16" s="204"/>
      <c r="C16" s="205" t="s">
        <v>47</v>
      </c>
      <c r="D16" s="205" t="s">
        <v>658</v>
      </c>
      <c r="E16" s="205">
        <v>50000</v>
      </c>
      <c r="F16" s="352"/>
      <c r="G16" s="339" t="s">
        <v>710</v>
      </c>
    </row>
    <row r="17" spans="2:8" ht="13.5" thickBot="1" x14ac:dyDescent="0.25">
      <c r="B17" s="485"/>
      <c r="C17" s="486"/>
      <c r="D17" s="486"/>
      <c r="E17" s="486"/>
      <c r="F17" s="487"/>
      <c r="G17" s="488"/>
    </row>
    <row r="18" spans="2:8" ht="13.5" thickBot="1" x14ac:dyDescent="0.25">
      <c r="B18" s="204">
        <v>45006</v>
      </c>
      <c r="C18" s="336" t="s">
        <v>39</v>
      </c>
      <c r="D18" s="336" t="s">
        <v>52</v>
      </c>
      <c r="E18" s="336"/>
      <c r="F18" s="481">
        <v>26000</v>
      </c>
      <c r="G18" s="513" t="s">
        <v>660</v>
      </c>
    </row>
    <row r="19" spans="2:8" ht="13.5" thickBot="1" x14ac:dyDescent="0.25">
      <c r="B19" s="204"/>
      <c r="C19" s="494" t="s">
        <v>47</v>
      </c>
      <c r="D19" s="494" t="s">
        <v>661</v>
      </c>
      <c r="E19" s="494">
        <v>2000</v>
      </c>
      <c r="F19" s="352"/>
      <c r="G19" s="339" t="s">
        <v>711</v>
      </c>
    </row>
    <row r="20" spans="2:8" ht="13.5" thickBot="1" x14ac:dyDescent="0.25">
      <c r="B20" s="204"/>
      <c r="C20" s="494" t="s">
        <v>41</v>
      </c>
      <c r="D20" s="494"/>
      <c r="E20" s="494">
        <v>200</v>
      </c>
      <c r="F20" s="352"/>
      <c r="G20" s="339" t="s">
        <v>712</v>
      </c>
    </row>
    <row r="21" spans="2:8" ht="13.5" thickBot="1" x14ac:dyDescent="0.25">
      <c r="B21" s="485"/>
      <c r="C21" s="486"/>
      <c r="D21" s="486"/>
      <c r="E21" s="486"/>
      <c r="F21" s="487"/>
      <c r="G21" s="488"/>
    </row>
    <row r="22" spans="2:8" s="154" customFormat="1" ht="13.5" thickBot="1" x14ac:dyDescent="0.25">
      <c r="B22" s="204">
        <v>45007</v>
      </c>
      <c r="C22" s="108" t="s">
        <v>39</v>
      </c>
      <c r="D22" s="108" t="s">
        <v>52</v>
      </c>
      <c r="E22" s="108"/>
      <c r="F22" s="482">
        <v>50000</v>
      </c>
      <c r="G22" s="108" t="s">
        <v>664</v>
      </c>
    </row>
    <row r="23" spans="2:8" s="154" customFormat="1" ht="13.5" thickBot="1" x14ac:dyDescent="0.25">
      <c r="B23" s="204"/>
      <c r="C23" s="205" t="s">
        <v>47</v>
      </c>
      <c r="D23" s="205" t="s">
        <v>662</v>
      </c>
      <c r="E23" s="205">
        <v>25000</v>
      </c>
      <c r="F23" s="352"/>
      <c r="G23" s="339" t="s">
        <v>713</v>
      </c>
    </row>
    <row r="24" spans="2:8" s="154" customFormat="1" ht="13.5" thickBot="1" x14ac:dyDescent="0.25">
      <c r="B24" s="167"/>
      <c r="C24" s="107" t="s">
        <v>47</v>
      </c>
      <c r="D24" s="107" t="s">
        <v>658</v>
      </c>
      <c r="E24" s="107">
        <v>50000</v>
      </c>
      <c r="F24" s="353"/>
      <c r="G24" s="130" t="s">
        <v>714</v>
      </c>
    </row>
    <row r="25" spans="2:8" s="154" customFormat="1" ht="13.5" thickBot="1" x14ac:dyDescent="0.25">
      <c r="B25" s="485"/>
      <c r="C25" s="486"/>
      <c r="D25" s="486"/>
      <c r="E25" s="486"/>
      <c r="F25" s="487"/>
      <c r="G25" s="488"/>
    </row>
    <row r="26" spans="2:8" s="244" customFormat="1" ht="13.5" thickBot="1" x14ac:dyDescent="0.25">
      <c r="B26" s="166">
        <v>45008</v>
      </c>
      <c r="C26" s="108" t="s">
        <v>39</v>
      </c>
      <c r="D26" s="108" t="s">
        <v>52</v>
      </c>
      <c r="E26" s="108"/>
      <c r="F26" s="482">
        <v>60000</v>
      </c>
      <c r="G26" s="109" t="s">
        <v>715</v>
      </c>
    </row>
    <row r="27" spans="2:8" s="154" customFormat="1" ht="13.5" thickBot="1" x14ac:dyDescent="0.25">
      <c r="B27" s="281"/>
      <c r="C27" s="226" t="s">
        <v>47</v>
      </c>
      <c r="D27" s="138" t="s">
        <v>622</v>
      </c>
      <c r="E27" s="226">
        <v>60000</v>
      </c>
      <c r="F27" s="483"/>
      <c r="G27" s="146" t="s">
        <v>716</v>
      </c>
    </row>
    <row r="28" spans="2:8" s="154" customFormat="1" ht="13.5" thickBot="1" x14ac:dyDescent="0.25">
      <c r="B28" s="166"/>
      <c r="C28" s="108" t="s">
        <v>39</v>
      </c>
      <c r="D28" s="108" t="s">
        <v>52</v>
      </c>
      <c r="E28" s="108"/>
      <c r="F28" s="484">
        <v>6000</v>
      </c>
      <c r="G28" s="109" t="s">
        <v>717</v>
      </c>
    </row>
    <row r="29" spans="2:8" s="154" customFormat="1" ht="13.5" thickBot="1" x14ac:dyDescent="0.25">
      <c r="B29" s="204"/>
      <c r="C29" s="107" t="s">
        <v>47</v>
      </c>
      <c r="D29" s="107" t="s">
        <v>659</v>
      </c>
      <c r="E29" s="205">
        <v>6000</v>
      </c>
      <c r="F29" s="351"/>
      <c r="G29" s="130" t="s">
        <v>718</v>
      </c>
    </row>
    <row r="30" spans="2:8" s="154" customFormat="1" ht="13.5" thickBot="1" x14ac:dyDescent="0.25">
      <c r="B30" s="485"/>
      <c r="C30" s="486"/>
      <c r="D30" s="486"/>
      <c r="E30" s="486"/>
      <c r="F30" s="489"/>
      <c r="G30" s="488"/>
    </row>
    <row r="31" spans="2:8" s="154" customFormat="1" ht="13.5" thickBot="1" x14ac:dyDescent="0.25">
      <c r="B31" s="166">
        <v>45010</v>
      </c>
      <c r="C31" s="107" t="s">
        <v>41</v>
      </c>
      <c r="D31" s="107"/>
      <c r="E31" s="107">
        <v>450</v>
      </c>
      <c r="F31" s="352"/>
      <c r="G31" s="130" t="s">
        <v>285</v>
      </c>
      <c r="H31" s="154">
        <v>500</v>
      </c>
    </row>
    <row r="32" spans="2:8" s="154" customFormat="1" ht="13.5" thickBot="1" x14ac:dyDescent="0.25">
      <c r="B32" s="490"/>
      <c r="C32" s="491"/>
      <c r="D32" s="491"/>
      <c r="E32" s="491"/>
      <c r="F32" s="489"/>
      <c r="G32" s="492"/>
    </row>
    <row r="33" spans="2:9" s="154" customFormat="1" ht="13.5" thickBot="1" x14ac:dyDescent="0.25">
      <c r="B33" s="204">
        <v>45013</v>
      </c>
      <c r="C33" s="205" t="s">
        <v>41</v>
      </c>
      <c r="D33" s="205"/>
      <c r="E33" s="205">
        <v>200</v>
      </c>
      <c r="F33" s="352"/>
      <c r="G33" s="309" t="s">
        <v>719</v>
      </c>
    </row>
    <row r="34" spans="2:9" s="154" customFormat="1" ht="13.5" thickBot="1" x14ac:dyDescent="0.25">
      <c r="B34" s="485"/>
      <c r="C34" s="486"/>
      <c r="D34" s="486"/>
      <c r="E34" s="486"/>
      <c r="F34" s="487"/>
      <c r="G34" s="488"/>
    </row>
    <row r="35" spans="2:9" s="154" customFormat="1" ht="13.5" thickBot="1" x14ac:dyDescent="0.25">
      <c r="B35" s="166">
        <v>45014</v>
      </c>
      <c r="C35" s="107" t="s">
        <v>47</v>
      </c>
      <c r="D35" s="107" t="s">
        <v>661</v>
      </c>
      <c r="E35" s="107">
        <v>13000</v>
      </c>
      <c r="F35" s="353"/>
      <c r="G35" s="130" t="s">
        <v>663</v>
      </c>
    </row>
    <row r="36" spans="2:9" s="154" customFormat="1" ht="13.5" thickBot="1" x14ac:dyDescent="0.25">
      <c r="B36" s="490"/>
      <c r="C36" s="491"/>
      <c r="D36" s="491"/>
      <c r="E36" s="491"/>
      <c r="F36" s="493"/>
      <c r="G36" s="492"/>
    </row>
    <row r="37" spans="2:9" s="154" customFormat="1" ht="13.5" thickBot="1" x14ac:dyDescent="0.25">
      <c r="B37" s="166">
        <v>45015</v>
      </c>
      <c r="C37" s="107" t="s">
        <v>47</v>
      </c>
      <c r="D37" s="107" t="s">
        <v>658</v>
      </c>
      <c r="E37" s="107">
        <v>30000</v>
      </c>
      <c r="F37" s="353"/>
      <c r="G37" s="130" t="s">
        <v>673</v>
      </c>
      <c r="H37" s="154" t="s">
        <v>674</v>
      </c>
    </row>
    <row r="38" spans="2:9" s="154" customFormat="1" ht="13.5" thickBot="1" x14ac:dyDescent="0.25">
      <c r="B38" s="490"/>
      <c r="C38" s="491"/>
      <c r="D38" s="491"/>
      <c r="E38" s="491"/>
      <c r="F38" s="493"/>
      <c r="G38" s="492"/>
      <c r="H38" s="154">
        <f>58000+170000</f>
        <v>228000</v>
      </c>
    </row>
    <row r="39" spans="2:9" s="154" customFormat="1" ht="13.5" thickBot="1" x14ac:dyDescent="0.25">
      <c r="B39" s="166">
        <v>45020</v>
      </c>
      <c r="C39" s="307" t="s">
        <v>47</v>
      </c>
      <c r="D39" s="307" t="s">
        <v>658</v>
      </c>
      <c r="E39" s="307"/>
      <c r="F39" s="346"/>
      <c r="G39" s="495" t="s">
        <v>666</v>
      </c>
      <c r="H39" s="154" t="s">
        <v>720</v>
      </c>
    </row>
    <row r="40" spans="2:9" s="154" customFormat="1" ht="13.5" thickBot="1" x14ac:dyDescent="0.25">
      <c r="B40" s="496"/>
      <c r="C40" s="491"/>
      <c r="D40" s="491"/>
      <c r="E40" s="486"/>
      <c r="F40" s="487"/>
      <c r="G40" s="491"/>
    </row>
    <row r="41" spans="2:9" s="154" customFormat="1" ht="13.5" thickBot="1" x14ac:dyDescent="0.25">
      <c r="B41" s="473">
        <v>45022</v>
      </c>
      <c r="C41" s="108" t="s">
        <v>39</v>
      </c>
      <c r="D41" s="336" t="s">
        <v>52</v>
      </c>
      <c r="E41" s="336"/>
      <c r="F41" s="481">
        <v>20000</v>
      </c>
      <c r="G41" s="108" t="s">
        <v>665</v>
      </c>
      <c r="H41" s="154" t="s">
        <v>747</v>
      </c>
    </row>
    <row r="42" spans="2:9" s="154" customFormat="1" ht="13.5" thickBot="1" x14ac:dyDescent="0.25">
      <c r="B42" s="363"/>
      <c r="C42" s="107" t="s">
        <v>47</v>
      </c>
      <c r="D42" s="107" t="s">
        <v>658</v>
      </c>
      <c r="E42" s="107">
        <v>20000</v>
      </c>
      <c r="F42" s="352"/>
      <c r="G42" s="112" t="s">
        <v>665</v>
      </c>
    </row>
    <row r="43" spans="2:9" s="154" customFormat="1" ht="13.5" thickBot="1" x14ac:dyDescent="0.25">
      <c r="B43" s="204"/>
      <c r="C43" s="108" t="s">
        <v>39</v>
      </c>
      <c r="D43" s="336" t="s">
        <v>52</v>
      </c>
      <c r="E43" s="336"/>
      <c r="F43" s="481">
        <v>300000</v>
      </c>
      <c r="G43" s="109" t="s">
        <v>675</v>
      </c>
      <c r="H43" s="161"/>
    </row>
    <row r="44" spans="2:9" s="154" customFormat="1" ht="13.5" thickBot="1" x14ac:dyDescent="0.25">
      <c r="B44" s="332"/>
      <c r="C44" s="333" t="s">
        <v>47</v>
      </c>
      <c r="D44" s="333" t="s">
        <v>658</v>
      </c>
      <c r="E44" s="333">
        <v>200000</v>
      </c>
      <c r="F44" s="354"/>
      <c r="G44" s="463" t="s">
        <v>676</v>
      </c>
    </row>
    <row r="45" spans="2:9" s="154" customFormat="1" ht="13.5" thickBot="1" x14ac:dyDescent="0.25">
      <c r="B45" s="332"/>
      <c r="C45" s="333" t="s">
        <v>47</v>
      </c>
      <c r="D45" s="333" t="s">
        <v>622</v>
      </c>
      <c r="E45" s="333">
        <v>100000</v>
      </c>
      <c r="F45" s="354"/>
      <c r="G45" s="463" t="s">
        <v>721</v>
      </c>
      <c r="I45" s="161"/>
    </row>
    <row r="46" spans="2:9" s="154" customFormat="1" ht="13.5" thickBot="1" x14ac:dyDescent="0.25">
      <c r="B46" s="332"/>
      <c r="C46" s="307" t="s">
        <v>47</v>
      </c>
      <c r="D46" s="307" t="s">
        <v>677</v>
      </c>
      <c r="E46" s="307"/>
      <c r="F46" s="307"/>
      <c r="G46" s="307" t="s">
        <v>722</v>
      </c>
    </row>
    <row r="47" spans="2:9" s="161" customFormat="1" ht="13.5" thickBot="1" x14ac:dyDescent="0.25">
      <c r="B47" s="514"/>
      <c r="C47" s="515"/>
      <c r="D47" s="515"/>
      <c r="E47" s="515"/>
      <c r="F47" s="516"/>
      <c r="G47" s="517"/>
      <c r="H47" s="154"/>
      <c r="I47" s="154"/>
    </row>
    <row r="48" spans="2:9" s="154" customFormat="1" ht="13.5" thickBot="1" x14ac:dyDescent="0.25">
      <c r="B48" s="332">
        <v>45042</v>
      </c>
      <c r="C48" s="307" t="s">
        <v>47</v>
      </c>
      <c r="D48" s="307" t="s">
        <v>658</v>
      </c>
      <c r="E48" s="307"/>
      <c r="F48" s="307"/>
      <c r="G48" s="307" t="s">
        <v>723</v>
      </c>
      <c r="H48" s="154" t="s">
        <v>724</v>
      </c>
    </row>
    <row r="49" spans="2:9" s="154" customFormat="1" ht="13.5" thickBot="1" x14ac:dyDescent="0.25">
      <c r="B49" s="514"/>
      <c r="C49" s="515"/>
      <c r="D49" s="515"/>
      <c r="E49" s="515"/>
      <c r="F49" s="518"/>
      <c r="G49" s="517"/>
    </row>
    <row r="50" spans="2:9" s="154" customFormat="1" ht="26.25" thickBot="1" x14ac:dyDescent="0.25">
      <c r="B50" s="332">
        <v>45045</v>
      </c>
      <c r="C50" s="502" t="s">
        <v>39</v>
      </c>
      <c r="D50" s="502" t="s">
        <v>725</v>
      </c>
      <c r="E50" s="336"/>
      <c r="F50" s="336">
        <v>68000</v>
      </c>
      <c r="G50" s="503" t="s">
        <v>726</v>
      </c>
      <c r="H50" s="154" t="s">
        <v>727</v>
      </c>
      <c r="I50" s="154">
        <f xml:space="preserve"> 50000+50000+30000+20000+20000+200000</f>
        <v>370000</v>
      </c>
    </row>
    <row r="51" spans="2:9" s="154" customFormat="1" ht="13.5" thickBot="1" x14ac:dyDescent="0.25">
      <c r="B51" s="332"/>
      <c r="C51" s="333" t="s">
        <v>47</v>
      </c>
      <c r="D51" s="333" t="s">
        <v>678</v>
      </c>
      <c r="E51" s="333">
        <v>18000</v>
      </c>
      <c r="F51" s="354"/>
      <c r="G51" s="463" t="s">
        <v>728</v>
      </c>
    </row>
    <row r="52" spans="2:9" s="154" customFormat="1" ht="13.5" thickBot="1" x14ac:dyDescent="0.25">
      <c r="B52" s="514"/>
      <c r="C52" s="515"/>
      <c r="D52" s="515"/>
      <c r="E52" s="515"/>
      <c r="F52" s="519"/>
      <c r="G52" s="517"/>
    </row>
    <row r="53" spans="2:9" s="154" customFormat="1" ht="39" thickBot="1" x14ac:dyDescent="0.25">
      <c r="B53" s="332">
        <v>45046</v>
      </c>
      <c r="C53" s="333" t="s">
        <v>47</v>
      </c>
      <c r="D53" s="333" t="s">
        <v>679</v>
      </c>
      <c r="E53" s="510">
        <v>20000</v>
      </c>
      <c r="F53" s="466"/>
      <c r="G53" s="511" t="s">
        <v>729</v>
      </c>
    </row>
    <row r="54" spans="2:9" s="154" customFormat="1" ht="13.5" thickBot="1" x14ac:dyDescent="0.25">
      <c r="B54" s="520"/>
      <c r="C54" s="521"/>
      <c r="D54" s="521"/>
      <c r="E54" s="522"/>
      <c r="F54" s="516"/>
      <c r="G54" s="523"/>
    </row>
    <row r="55" spans="2:9" s="154" customFormat="1" ht="13.5" thickBot="1" x14ac:dyDescent="0.25">
      <c r="B55" s="332">
        <v>45047</v>
      </c>
      <c r="C55" s="333" t="s">
        <v>41</v>
      </c>
      <c r="D55" s="333"/>
      <c r="E55" s="510">
        <v>900</v>
      </c>
      <c r="F55" s="354"/>
      <c r="G55" s="511" t="s">
        <v>696</v>
      </c>
    </row>
    <row r="56" spans="2:9" s="154" customFormat="1" ht="13.5" thickBot="1" x14ac:dyDescent="0.25">
      <c r="B56" s="332"/>
      <c r="C56" s="333" t="s">
        <v>47</v>
      </c>
      <c r="D56" s="333" t="s">
        <v>622</v>
      </c>
      <c r="E56" s="510">
        <v>15000</v>
      </c>
      <c r="F56" s="354"/>
      <c r="G56" s="511" t="s">
        <v>697</v>
      </c>
      <c r="H56" s="154" t="s">
        <v>730</v>
      </c>
    </row>
    <row r="57" spans="2:9" s="154" customFormat="1" ht="13.5" thickBot="1" x14ac:dyDescent="0.25">
      <c r="B57" s="514"/>
      <c r="C57" s="515"/>
      <c r="D57" s="515"/>
      <c r="E57" s="517"/>
      <c r="F57" s="516"/>
      <c r="G57" s="524"/>
    </row>
    <row r="58" spans="2:9" s="154" customFormat="1" ht="13.5" thickBot="1" x14ac:dyDescent="0.25">
      <c r="B58" s="332">
        <v>45050</v>
      </c>
      <c r="C58" s="307" t="s">
        <v>47</v>
      </c>
      <c r="D58" s="307" t="s">
        <v>622</v>
      </c>
      <c r="E58" s="307"/>
      <c r="F58" s="307"/>
      <c r="G58" s="307" t="s">
        <v>731</v>
      </c>
    </row>
    <row r="59" spans="2:9" s="154" customFormat="1" ht="13.5" thickBot="1" x14ac:dyDescent="0.25">
      <c r="B59" s="332"/>
      <c r="C59" s="307" t="s">
        <v>47</v>
      </c>
      <c r="D59" s="307" t="s">
        <v>658</v>
      </c>
      <c r="E59" s="307"/>
      <c r="F59" s="307"/>
      <c r="G59" s="307" t="s">
        <v>732</v>
      </c>
      <c r="H59" s="154" t="s">
        <v>733</v>
      </c>
    </row>
    <row r="60" spans="2:9" s="154" customFormat="1" ht="13.5" thickBot="1" x14ac:dyDescent="0.25">
      <c r="B60" s="514"/>
      <c r="C60" s="515"/>
      <c r="D60" s="515"/>
      <c r="E60" s="517"/>
      <c r="F60" s="516"/>
      <c r="G60" s="524"/>
    </row>
    <row r="61" spans="2:9" s="154" customFormat="1" ht="26.25" thickBot="1" x14ac:dyDescent="0.25">
      <c r="B61" s="332">
        <v>45057</v>
      </c>
      <c r="C61" s="307" t="s">
        <v>47</v>
      </c>
      <c r="D61" s="307" t="s">
        <v>658</v>
      </c>
      <c r="E61" s="307"/>
      <c r="F61" s="307"/>
      <c r="G61" s="307" t="s">
        <v>734</v>
      </c>
    </row>
    <row r="62" spans="2:9" s="154" customFormat="1" ht="13.5" thickBot="1" x14ac:dyDescent="0.25">
      <c r="B62" s="514"/>
      <c r="C62" s="515"/>
      <c r="D62" s="515"/>
      <c r="E62" s="515"/>
      <c r="F62" s="516"/>
      <c r="G62" s="517"/>
    </row>
    <row r="63" spans="2:9" s="154" customFormat="1" ht="26.25" thickBot="1" x14ac:dyDescent="0.25">
      <c r="B63" s="332">
        <v>45060</v>
      </c>
      <c r="C63" s="333" t="s">
        <v>41</v>
      </c>
      <c r="D63" s="333"/>
      <c r="E63" s="333">
        <v>2200</v>
      </c>
      <c r="F63" s="354"/>
      <c r="G63" s="463" t="s">
        <v>735</v>
      </c>
    </row>
    <row r="64" spans="2:9" s="154" customFormat="1" ht="13.5" thickBot="1" x14ac:dyDescent="0.25">
      <c r="B64" s="204"/>
      <c r="C64" s="205" t="s">
        <v>44</v>
      </c>
      <c r="D64" s="205"/>
      <c r="E64" s="205">
        <v>4500</v>
      </c>
      <c r="F64" s="354"/>
      <c r="G64" s="339" t="s">
        <v>737</v>
      </c>
    </row>
    <row r="65" spans="2:8" s="154" customFormat="1" ht="13.5" thickBot="1" x14ac:dyDescent="0.25">
      <c r="B65" s="514"/>
      <c r="C65" s="515"/>
      <c r="D65" s="515"/>
      <c r="E65" s="515"/>
      <c r="F65" s="516"/>
      <c r="G65" s="517"/>
    </row>
    <row r="66" spans="2:8" s="154" customFormat="1" ht="13.5" thickBot="1" x14ac:dyDescent="0.25">
      <c r="B66" s="332">
        <v>45061</v>
      </c>
      <c r="C66" s="333" t="s">
        <v>41</v>
      </c>
      <c r="D66" s="333"/>
      <c r="E66" s="333">
        <v>670</v>
      </c>
      <c r="F66" s="354"/>
      <c r="G66" s="463" t="s">
        <v>736</v>
      </c>
    </row>
    <row r="67" spans="2:8" s="154" customFormat="1" ht="26.25" thickBot="1" x14ac:dyDescent="0.25">
      <c r="B67" s="332"/>
      <c r="C67" s="333" t="s">
        <v>47</v>
      </c>
      <c r="D67" s="333" t="s">
        <v>658</v>
      </c>
      <c r="E67" s="333">
        <v>30000</v>
      </c>
      <c r="F67" s="354"/>
      <c r="G67" s="463" t="s">
        <v>738</v>
      </c>
    </row>
    <row r="68" spans="2:8" s="154" customFormat="1" ht="13.5" thickBot="1" x14ac:dyDescent="0.25">
      <c r="B68" s="166"/>
      <c r="C68" s="107"/>
      <c r="D68" s="107"/>
      <c r="E68" s="107"/>
      <c r="F68" s="354"/>
      <c r="G68" s="112"/>
    </row>
    <row r="69" spans="2:8" s="154" customFormat="1" ht="13.5" thickBot="1" x14ac:dyDescent="0.25">
      <c r="B69" s="166">
        <v>45065</v>
      </c>
      <c r="C69" s="107" t="s">
        <v>47</v>
      </c>
      <c r="D69" s="107" t="s">
        <v>780</v>
      </c>
      <c r="E69" s="107"/>
      <c r="F69" s="354"/>
      <c r="G69" s="112" t="s">
        <v>781</v>
      </c>
      <c r="H69" s="151"/>
    </row>
    <row r="70" spans="2:8" s="154" customFormat="1" ht="17.100000000000001" customHeight="1" thickBot="1" x14ac:dyDescent="0.25">
      <c r="B70" s="166"/>
      <c r="C70" s="107"/>
      <c r="D70" s="107"/>
      <c r="E70" s="107"/>
      <c r="F70" s="354"/>
      <c r="G70" s="112"/>
    </row>
    <row r="71" spans="2:8" s="154" customFormat="1" ht="17.100000000000001" customHeight="1" thickBot="1" x14ac:dyDescent="0.25">
      <c r="B71" s="332">
        <v>45071</v>
      </c>
      <c r="C71" s="331" t="s">
        <v>94</v>
      </c>
      <c r="D71" s="333"/>
      <c r="E71" s="333">
        <v>54915</v>
      </c>
      <c r="F71" s="352"/>
      <c r="G71" s="451" t="s">
        <v>782</v>
      </c>
    </row>
    <row r="72" spans="2:8" s="154" customFormat="1" ht="17.100000000000001" customHeight="1" thickBot="1" x14ac:dyDescent="0.25">
      <c r="B72" s="168"/>
      <c r="C72" s="331" t="s">
        <v>39</v>
      </c>
      <c r="D72" s="331" t="s">
        <v>638</v>
      </c>
      <c r="E72" s="331"/>
      <c r="F72" s="354">
        <v>50000</v>
      </c>
      <c r="G72" s="365" t="s">
        <v>783</v>
      </c>
    </row>
    <row r="73" spans="2:8" s="154" customFormat="1" ht="17.100000000000001" customHeight="1" thickBot="1" x14ac:dyDescent="0.25">
      <c r="B73" s="168"/>
      <c r="C73" s="331"/>
      <c r="D73" s="331"/>
      <c r="E73" s="331"/>
      <c r="F73" s="364"/>
      <c r="G73" s="365"/>
    </row>
    <row r="74" spans="2:8" s="154" customFormat="1" ht="17.100000000000001" customHeight="1" thickBot="1" x14ac:dyDescent="0.25">
      <c r="B74" s="497" t="s">
        <v>0</v>
      </c>
      <c r="C74" s="498"/>
      <c r="D74" s="499"/>
      <c r="E74" s="499">
        <f>SUBTOTAL(109,Tableau426107[Depense])</f>
        <v>718425</v>
      </c>
      <c r="F74" s="500">
        <f>SUBTOTAL(109,Tableau426107[Versement])</f>
        <v>630000</v>
      </c>
      <c r="G74" s="501">
        <f>C11</f>
        <v>-88425</v>
      </c>
    </row>
    <row r="75" spans="2:8" s="154" customFormat="1" ht="17.100000000000001" customHeight="1" x14ac:dyDescent="0.2">
      <c r="B75" s="152"/>
      <c r="C75" s="131"/>
      <c r="D75" s="131"/>
      <c r="E75" s="131"/>
      <c r="F75" s="343"/>
      <c r="G75" s="151"/>
    </row>
    <row r="76" spans="2:8" s="154" customFormat="1" ht="17.100000000000001" customHeight="1" x14ac:dyDescent="0.2">
      <c r="B76" s="152"/>
      <c r="C76" s="131"/>
      <c r="D76" s="131"/>
      <c r="E76" s="131"/>
      <c r="F76" s="343"/>
      <c r="G76" s="151"/>
    </row>
    <row r="77" spans="2:8" s="154" customFormat="1" ht="17.100000000000001" customHeight="1" x14ac:dyDescent="0.2">
      <c r="B77" s="152"/>
      <c r="C77" s="131"/>
      <c r="D77" s="131"/>
      <c r="E77" s="131"/>
      <c r="F77" s="343"/>
      <c r="G77" s="151"/>
    </row>
    <row r="78" spans="2:8" s="154" customFormat="1" ht="17.100000000000001" customHeight="1" x14ac:dyDescent="0.2">
      <c r="B78" s="152"/>
      <c r="C78" s="131"/>
      <c r="D78" s="131"/>
      <c r="E78" s="131"/>
      <c r="F78" s="343"/>
      <c r="G78" s="151"/>
    </row>
    <row r="79" spans="2:8" s="154" customFormat="1" ht="17.100000000000001" customHeight="1" x14ac:dyDescent="0.2">
      <c r="B79" s="152"/>
      <c r="C79" s="131"/>
      <c r="D79" s="131"/>
      <c r="E79" s="131"/>
      <c r="F79" s="343"/>
      <c r="G79" s="151"/>
    </row>
    <row r="80" spans="2:8"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row>
    <row r="83" spans="2:9" s="154" customFormat="1" ht="17.100000000000001" customHeight="1" x14ac:dyDescent="0.2">
      <c r="B83" s="152"/>
      <c r="C83" s="131"/>
      <c r="D83" s="131"/>
      <c r="E83" s="131"/>
      <c r="F83" s="343"/>
      <c r="G83" s="151"/>
    </row>
    <row r="84" spans="2:9" s="154" customFormat="1" ht="17.100000000000001" customHeight="1" x14ac:dyDescent="0.2">
      <c r="B84" s="152"/>
      <c r="C84" s="131"/>
      <c r="D84" s="131"/>
      <c r="E84" s="131"/>
      <c r="F84" s="343"/>
      <c r="G84" s="151"/>
    </row>
    <row r="85" spans="2:9" s="154" customFormat="1" ht="17.100000000000001" customHeight="1" x14ac:dyDescent="0.2">
      <c r="B85" s="152"/>
      <c r="C85" s="131"/>
      <c r="D85" s="131"/>
      <c r="E85" s="131"/>
      <c r="F85" s="343"/>
      <c r="G85" s="151"/>
    </row>
    <row r="86" spans="2:9" s="154" customFormat="1" ht="17.100000000000001" customHeight="1" x14ac:dyDescent="0.2">
      <c r="B86" s="152"/>
      <c r="C86" s="131"/>
      <c r="D86" s="131"/>
      <c r="E86" s="131"/>
      <c r="F86" s="343"/>
      <c r="G86" s="151"/>
    </row>
    <row r="87" spans="2:9" s="154" customFormat="1" ht="17.100000000000001" customHeight="1" x14ac:dyDescent="0.2">
      <c r="B87" s="152"/>
      <c r="C87" s="131"/>
      <c r="D87" s="131"/>
      <c r="E87" s="131"/>
      <c r="F87" s="343"/>
      <c r="G87" s="151"/>
    </row>
    <row r="88" spans="2:9" s="154" customFormat="1" ht="17.100000000000001" customHeight="1" x14ac:dyDescent="0.2">
      <c r="B88" s="152"/>
      <c r="C88" s="131"/>
      <c r="D88" s="131"/>
      <c r="E88" s="131"/>
      <c r="F88" s="343"/>
      <c r="G88" s="151"/>
    </row>
    <row r="89" spans="2:9" s="154" customFormat="1" ht="17.100000000000001" customHeight="1" x14ac:dyDescent="0.2">
      <c r="B89" s="152"/>
      <c r="C89" s="131"/>
      <c r="D89" s="131"/>
      <c r="E89" s="131"/>
      <c r="F89" s="343"/>
      <c r="G89" s="151"/>
    </row>
    <row r="90" spans="2:9" s="154" customFormat="1" ht="17.100000000000001" customHeight="1" x14ac:dyDescent="0.2">
      <c r="B90" s="152"/>
      <c r="C90" s="131"/>
      <c r="D90" s="131"/>
      <c r="E90" s="131"/>
      <c r="F90" s="343"/>
      <c r="G90" s="151"/>
    </row>
    <row r="91" spans="2:9" s="154" customFormat="1" ht="17.100000000000001" customHeight="1" x14ac:dyDescent="0.2">
      <c r="B91" s="152"/>
      <c r="C91" s="131"/>
      <c r="D91" s="131"/>
      <c r="E91" s="131"/>
      <c r="F91" s="343"/>
      <c r="G91" s="151"/>
    </row>
    <row r="92" spans="2:9" s="154" customFormat="1" ht="17.100000000000001" customHeight="1" x14ac:dyDescent="0.2">
      <c r="B92" s="152"/>
      <c r="C92" s="131"/>
      <c r="D92" s="131"/>
      <c r="E92" s="131"/>
      <c r="F92" s="343"/>
      <c r="G92" s="151"/>
      <c r="H92" s="131"/>
    </row>
    <row r="93" spans="2:9" s="154" customFormat="1" ht="17.100000000000001" customHeight="1" x14ac:dyDescent="0.2">
      <c r="B93" s="152"/>
      <c r="C93" s="131"/>
      <c r="D93" s="131"/>
      <c r="E93" s="131"/>
      <c r="F93" s="343"/>
      <c r="G93" s="151"/>
      <c r="H93" s="131"/>
    </row>
    <row r="94" spans="2:9" s="154" customFormat="1" ht="17.100000000000001" customHeight="1" x14ac:dyDescent="0.2">
      <c r="B94" s="152"/>
      <c r="C94" s="131"/>
      <c r="D94" s="131"/>
      <c r="E94" s="131"/>
      <c r="F94" s="343"/>
      <c r="G94" s="151"/>
      <c r="H94" s="131">
        <f>6400/1280</f>
        <v>5</v>
      </c>
      <c r="I94" s="131"/>
    </row>
    <row r="95" spans="2:9" s="154" customFormat="1" ht="17.100000000000001" customHeight="1" x14ac:dyDescent="0.2">
      <c r="B95" s="152"/>
      <c r="C95" s="131"/>
      <c r="D95" s="131"/>
      <c r="E95" s="131"/>
      <c r="F95" s="343"/>
      <c r="G95" s="151"/>
      <c r="H95" s="131"/>
      <c r="I95" s="131"/>
    </row>
  </sheetData>
  <mergeCells count="7">
    <mergeCell ref="E11:F11"/>
    <mergeCell ref="B3:G3"/>
    <mergeCell ref="B5:G5"/>
    <mergeCell ref="E7:F7"/>
    <mergeCell ref="E8:F8"/>
    <mergeCell ref="E9:F9"/>
    <mergeCell ref="E10:F10"/>
  </mergeCells>
  <conditionalFormatting sqref="C11">
    <cfRule type="cellIs" dxfId="24" priority="3" operator="lessThan">
      <formula>0</formula>
    </cfRule>
    <cfRule type="cellIs" dxfId="23"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642"/>
  <sheetViews>
    <sheetView tabSelected="1" topLeftCell="A586" zoomScale="85" zoomScaleNormal="85" workbookViewId="0">
      <selection activeCell="I600" sqref="I600"/>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22" style="151" customWidth="1"/>
    <col min="7" max="7" width="3.42578125" style="151" hidden="1" customWidth="1"/>
    <col min="8" max="8" width="39" style="222" customWidth="1"/>
    <col min="9" max="9" width="84.7109375" style="266" customWidth="1"/>
    <col min="10" max="10" width="17.7109375" style="46" customWidth="1"/>
    <col min="11" max="16" width="11.42578125" style="46"/>
    <col min="17" max="17" width="7.42578125" style="46" customWidth="1"/>
    <col min="18" max="18" width="17.28515625" style="504"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16384" width="11.42578125" style="46"/>
  </cols>
  <sheetData>
    <row r="1" spans="2:9" x14ac:dyDescent="0.2">
      <c r="H1" s="214"/>
    </row>
    <row r="2" spans="2:9" x14ac:dyDescent="0.2">
      <c r="H2" s="214"/>
    </row>
    <row r="3" spans="2:9" ht="35.25" customHeight="1" x14ac:dyDescent="0.2">
      <c r="C3" s="603" t="s">
        <v>38</v>
      </c>
      <c r="D3" s="604"/>
      <c r="E3" s="605"/>
      <c r="F3" s="605"/>
      <c r="G3" s="223"/>
      <c r="H3" s="214"/>
    </row>
    <row r="4" spans="2:9" ht="15.75" customHeight="1" x14ac:dyDescent="0.35">
      <c r="C4" s="150"/>
      <c r="D4" s="150"/>
      <c r="H4" s="214"/>
    </row>
    <row r="5" spans="2:9" ht="15.75" customHeight="1" x14ac:dyDescent="0.35">
      <c r="C5" s="150"/>
      <c r="D5" s="150"/>
      <c r="H5" s="214"/>
    </row>
    <row r="6" spans="2:9" ht="22.5" customHeight="1" x14ac:dyDescent="0.35">
      <c r="C6" s="606" t="s">
        <v>381</v>
      </c>
      <c r="D6" s="606"/>
      <c r="E6" s="607"/>
      <c r="F6" s="607"/>
      <c r="G6" s="215"/>
      <c r="H6" s="214"/>
    </row>
    <row r="7" spans="2:9" x14ac:dyDescent="0.2">
      <c r="H7" s="214"/>
    </row>
    <row r="8" spans="2:9" ht="13.5" thickBot="1" x14ac:dyDescent="0.25">
      <c r="B8" s="134" t="s">
        <v>28</v>
      </c>
      <c r="C8" s="212" t="s">
        <v>37</v>
      </c>
      <c r="D8" s="216"/>
      <c r="H8" s="214" t="s">
        <v>495</v>
      </c>
    </row>
    <row r="9" spans="2:9" ht="13.5" thickBot="1" x14ac:dyDescent="0.25">
      <c r="B9" s="134" t="s">
        <v>29</v>
      </c>
      <c r="C9" s="162">
        <f>Tableau2[[#Totals],[Débit]]</f>
        <v>15269505</v>
      </c>
      <c r="D9" s="217"/>
      <c r="H9" s="302" t="s">
        <v>39</v>
      </c>
    </row>
    <row r="10" spans="2:9" ht="13.5" thickBot="1" x14ac:dyDescent="0.25">
      <c r="B10" s="134" t="s">
        <v>30</v>
      </c>
      <c r="C10" s="162">
        <f>Tableau2[[#Totals],[Crédit]]</f>
        <v>15150200</v>
      </c>
      <c r="H10" s="303" t="s">
        <v>496</v>
      </c>
    </row>
    <row r="11" spans="2:9" x14ac:dyDescent="0.2">
      <c r="B11" s="134" t="s">
        <v>35</v>
      </c>
      <c r="C11" s="194">
        <f>C10-C9</f>
        <v>-119305</v>
      </c>
      <c r="D11" s="148"/>
      <c r="H11" s="214"/>
    </row>
    <row r="12" spans="2:9" ht="13.5" thickBot="1" x14ac:dyDescent="0.25">
      <c r="H12" s="214"/>
    </row>
    <row r="13" spans="2:9" ht="39" thickBot="1" x14ac:dyDescent="0.25">
      <c r="B13" s="74" t="s">
        <v>5</v>
      </c>
      <c r="C13" s="44" t="s">
        <v>33</v>
      </c>
      <c r="D13" s="44" t="s">
        <v>46</v>
      </c>
      <c r="E13" s="44" t="s">
        <v>31</v>
      </c>
      <c r="F13" s="141" t="s">
        <v>32</v>
      </c>
      <c r="G13" s="141" t="s">
        <v>330</v>
      </c>
      <c r="H13" s="539" t="s">
        <v>34</v>
      </c>
      <c r="I13" s="44" t="s">
        <v>877</v>
      </c>
    </row>
    <row r="14" spans="2:9" ht="26.25" thickBot="1" x14ac:dyDescent="0.25">
      <c r="B14" s="272">
        <v>44762</v>
      </c>
      <c r="C14" s="132" t="s">
        <v>39</v>
      </c>
      <c r="D14" s="132" t="s">
        <v>40</v>
      </c>
      <c r="E14" s="132"/>
      <c r="F14" s="142">
        <v>150000</v>
      </c>
      <c r="G14" s="142" t="s">
        <v>338</v>
      </c>
      <c r="H14" s="218" t="s">
        <v>222</v>
      </c>
      <c r="I14" s="543"/>
    </row>
    <row r="15" spans="2:9" ht="64.5" thickBot="1" x14ac:dyDescent="0.25">
      <c r="B15" s="272"/>
      <c r="C15" s="132" t="s">
        <v>41</v>
      </c>
      <c r="D15" s="132"/>
      <c r="E15" s="132">
        <v>45000</v>
      </c>
      <c r="F15" s="143"/>
      <c r="G15" s="145" t="s">
        <v>331</v>
      </c>
      <c r="H15" s="195" t="s">
        <v>223</v>
      </c>
      <c r="I15" s="543"/>
    </row>
    <row r="16" spans="2:9" ht="64.5" thickBot="1" x14ac:dyDescent="0.25">
      <c r="B16" s="272"/>
      <c r="C16" s="132" t="s">
        <v>41</v>
      </c>
      <c r="D16" s="132"/>
      <c r="E16" s="132">
        <v>35000</v>
      </c>
      <c r="F16" s="143"/>
      <c r="G16" s="145" t="s">
        <v>331</v>
      </c>
      <c r="H16" s="195" t="s">
        <v>224</v>
      </c>
      <c r="I16" s="543"/>
    </row>
    <row r="17" spans="1:18" s="135" customFormat="1" ht="13.5" thickBot="1" x14ac:dyDescent="0.25">
      <c r="A17" s="201"/>
      <c r="B17" s="273"/>
      <c r="C17" s="133"/>
      <c r="D17" s="133"/>
      <c r="E17" s="133"/>
      <c r="F17" s="144"/>
      <c r="G17" s="145" t="s">
        <v>338</v>
      </c>
      <c r="H17" s="196"/>
      <c r="I17" s="555"/>
      <c r="R17" s="505"/>
    </row>
    <row r="18" spans="1:18" ht="13.5" thickBot="1" x14ac:dyDescent="0.25">
      <c r="B18" s="272">
        <v>44763</v>
      </c>
      <c r="C18" s="132" t="s">
        <v>39</v>
      </c>
      <c r="D18" s="132" t="s">
        <v>40</v>
      </c>
      <c r="E18" s="132"/>
      <c r="F18" s="142">
        <v>20000</v>
      </c>
      <c r="G18" s="142" t="s">
        <v>338</v>
      </c>
      <c r="H18" s="218"/>
      <c r="I18" s="543"/>
    </row>
    <row r="19" spans="1:18" ht="128.25" thickBot="1" x14ac:dyDescent="0.25">
      <c r="B19" s="274"/>
      <c r="C19" s="132" t="s">
        <v>42</v>
      </c>
      <c r="D19" s="132" t="s">
        <v>202</v>
      </c>
      <c r="E19" s="132">
        <v>6000</v>
      </c>
      <c r="F19" s="143"/>
      <c r="G19" s="143" t="s">
        <v>339</v>
      </c>
      <c r="H19" s="195" t="s">
        <v>169</v>
      </c>
      <c r="I19" s="543"/>
    </row>
    <row r="20" spans="1:18" s="135" customFormat="1" ht="13.5" thickBot="1" x14ac:dyDescent="0.25">
      <c r="A20" s="201"/>
      <c r="B20" s="275"/>
      <c r="C20" s="133"/>
      <c r="D20" s="133"/>
      <c r="E20" s="133"/>
      <c r="F20" s="144"/>
      <c r="G20" s="144" t="s">
        <v>338</v>
      </c>
      <c r="H20" s="196"/>
      <c r="I20" s="555"/>
      <c r="R20" s="505"/>
    </row>
    <row r="21" spans="1:18" ht="26.25" thickBot="1" x14ac:dyDescent="0.25">
      <c r="B21" s="274">
        <v>44765</v>
      </c>
      <c r="C21" s="132" t="s">
        <v>39</v>
      </c>
      <c r="D21" s="132" t="s">
        <v>40</v>
      </c>
      <c r="E21" s="132"/>
      <c r="F21" s="142">
        <v>70000</v>
      </c>
      <c r="G21" s="142" t="s">
        <v>338</v>
      </c>
      <c r="H21" s="218" t="s">
        <v>315</v>
      </c>
      <c r="I21" s="543"/>
    </row>
    <row r="22" spans="1:18" ht="77.25" thickBot="1" x14ac:dyDescent="0.25">
      <c r="B22" s="274"/>
      <c r="C22" s="132" t="s">
        <v>41</v>
      </c>
      <c r="D22" s="132"/>
      <c r="E22" s="132">
        <v>12000</v>
      </c>
      <c r="F22" s="143"/>
      <c r="G22" s="143" t="s">
        <v>332</v>
      </c>
      <c r="H22" s="197" t="s">
        <v>225</v>
      </c>
      <c r="I22" s="543"/>
    </row>
    <row r="23" spans="1:18" ht="128.25" thickBot="1" x14ac:dyDescent="0.25">
      <c r="B23" s="274"/>
      <c r="C23" s="132" t="s">
        <v>42</v>
      </c>
      <c r="D23" s="132" t="s">
        <v>202</v>
      </c>
      <c r="E23" s="132">
        <v>20000</v>
      </c>
      <c r="F23" s="143"/>
      <c r="G23" s="143" t="s">
        <v>339</v>
      </c>
      <c r="H23" s="195" t="s">
        <v>168</v>
      </c>
      <c r="I23" s="543"/>
    </row>
    <row r="24" spans="1:18" s="135" customFormat="1" ht="13.5" thickBot="1" x14ac:dyDescent="0.25">
      <c r="A24" s="201"/>
      <c r="B24" s="275"/>
      <c r="C24" s="133"/>
      <c r="D24" s="133"/>
      <c r="E24" s="133"/>
      <c r="F24" s="144"/>
      <c r="G24" s="144" t="s">
        <v>338</v>
      </c>
      <c r="H24" s="196"/>
      <c r="I24" s="555"/>
      <c r="R24" s="505"/>
    </row>
    <row r="25" spans="1:18" ht="39" thickBot="1" x14ac:dyDescent="0.25">
      <c r="B25" s="274">
        <v>44766</v>
      </c>
      <c r="C25" s="132" t="s">
        <v>41</v>
      </c>
      <c r="D25" s="132"/>
      <c r="E25" s="132">
        <v>86520</v>
      </c>
      <c r="F25" s="143"/>
      <c r="G25" s="143" t="s">
        <v>360</v>
      </c>
      <c r="H25" s="195" t="s">
        <v>226</v>
      </c>
      <c r="I25" s="543"/>
      <c r="K25" s="136"/>
    </row>
    <row r="26" spans="1:18" ht="51.75" thickBot="1" x14ac:dyDescent="0.25">
      <c r="B26" s="274"/>
      <c r="C26" s="132" t="s">
        <v>44</v>
      </c>
      <c r="D26" s="200"/>
      <c r="E26" s="199">
        <v>2000</v>
      </c>
      <c r="F26" s="143"/>
      <c r="G26" s="143" t="s">
        <v>45</v>
      </c>
      <c r="H26" s="195" t="s">
        <v>45</v>
      </c>
      <c r="I26" s="543"/>
    </row>
    <row r="27" spans="1:18" ht="77.25" thickBot="1" x14ac:dyDescent="0.25">
      <c r="B27" s="274"/>
      <c r="C27" s="132" t="s">
        <v>41</v>
      </c>
      <c r="D27" s="132"/>
      <c r="E27" s="132">
        <v>1800</v>
      </c>
      <c r="F27" s="143"/>
      <c r="G27" s="143" t="s">
        <v>332</v>
      </c>
      <c r="H27" s="197" t="s">
        <v>227</v>
      </c>
      <c r="I27" s="543"/>
    </row>
    <row r="28" spans="1:18" ht="77.25" thickBot="1" x14ac:dyDescent="0.25">
      <c r="B28" s="274"/>
      <c r="C28" s="132" t="s">
        <v>41</v>
      </c>
      <c r="D28" s="132"/>
      <c r="E28" s="132">
        <v>12700</v>
      </c>
      <c r="F28" s="143"/>
      <c r="G28" s="143" t="s">
        <v>332</v>
      </c>
      <c r="H28" s="197" t="s">
        <v>227</v>
      </c>
      <c r="I28" s="543"/>
    </row>
    <row r="29" spans="1:18" ht="128.25" thickBot="1" x14ac:dyDescent="0.25">
      <c r="B29" s="274"/>
      <c r="C29" s="132" t="s">
        <v>41</v>
      </c>
      <c r="D29" s="132"/>
      <c r="E29" s="132">
        <v>1520</v>
      </c>
      <c r="F29" s="143"/>
      <c r="G29" s="143" t="s">
        <v>340</v>
      </c>
      <c r="H29" s="195" t="s">
        <v>228</v>
      </c>
      <c r="I29" s="543"/>
    </row>
    <row r="30" spans="1:18" ht="90" thickBot="1" x14ac:dyDescent="0.25">
      <c r="B30" s="276"/>
      <c r="C30" s="132" t="s">
        <v>47</v>
      </c>
      <c r="D30" s="132" t="s">
        <v>83</v>
      </c>
      <c r="E30" s="132">
        <v>15000</v>
      </c>
      <c r="F30" s="143"/>
      <c r="G30" s="143" t="s">
        <v>341</v>
      </c>
      <c r="H30" s="195" t="s">
        <v>48</v>
      </c>
      <c r="I30" s="543"/>
    </row>
    <row r="31" spans="1:18" ht="13.5" thickBot="1" x14ac:dyDescent="0.25">
      <c r="B31" s="275"/>
      <c r="C31" s="133"/>
      <c r="D31" s="133"/>
      <c r="E31" s="137"/>
      <c r="F31" s="144"/>
      <c r="G31" s="144" t="s">
        <v>338</v>
      </c>
      <c r="H31" s="196"/>
      <c r="I31" s="543"/>
    </row>
    <row r="32" spans="1:18" ht="51.75" thickBot="1" x14ac:dyDescent="0.25">
      <c r="B32" s="274">
        <v>44767</v>
      </c>
      <c r="C32" s="132" t="s">
        <v>44</v>
      </c>
      <c r="D32" s="132"/>
      <c r="E32" s="132">
        <v>1000</v>
      </c>
      <c r="F32" s="143"/>
      <c r="G32" s="143" t="s">
        <v>45</v>
      </c>
      <c r="H32" s="195" t="s">
        <v>84</v>
      </c>
      <c r="I32" s="543"/>
    </row>
    <row r="33" spans="1:18" ht="128.25" thickBot="1" x14ac:dyDescent="0.25">
      <c r="B33" s="277"/>
      <c r="C33" s="132" t="s">
        <v>47</v>
      </c>
      <c r="D33" s="132" t="s">
        <v>90</v>
      </c>
      <c r="E33" s="132">
        <v>2000</v>
      </c>
      <c r="F33" s="145"/>
      <c r="G33" s="145" t="s">
        <v>339</v>
      </c>
      <c r="H33" s="195" t="s">
        <v>85</v>
      </c>
      <c r="I33" s="543"/>
    </row>
    <row r="34" spans="1:18" s="135" customFormat="1" ht="13.5" thickBot="1" x14ac:dyDescent="0.25">
      <c r="A34" s="201"/>
      <c r="B34" s="275"/>
      <c r="C34" s="133"/>
      <c r="D34" s="133"/>
      <c r="E34" s="133"/>
      <c r="F34" s="144"/>
      <c r="G34" s="144" t="s">
        <v>338</v>
      </c>
      <c r="H34" s="196"/>
      <c r="I34" s="555"/>
      <c r="R34" s="505"/>
    </row>
    <row r="35" spans="1:18" ht="13.5" thickBot="1" x14ac:dyDescent="0.25">
      <c r="B35" s="277">
        <v>44768</v>
      </c>
      <c r="C35" s="132" t="s">
        <v>39</v>
      </c>
      <c r="D35" s="132" t="s">
        <v>52</v>
      </c>
      <c r="E35" s="132"/>
      <c r="F35" s="142">
        <v>100000</v>
      </c>
      <c r="G35" s="142" t="s">
        <v>338</v>
      </c>
      <c r="H35" s="218"/>
      <c r="I35" s="543"/>
    </row>
    <row r="36" spans="1:18" ht="64.5" thickBot="1" x14ac:dyDescent="0.25">
      <c r="B36" s="277"/>
      <c r="C36" s="132" t="s">
        <v>41</v>
      </c>
      <c r="D36" s="132"/>
      <c r="E36" s="132">
        <v>44000</v>
      </c>
      <c r="F36" s="145"/>
      <c r="G36" s="145" t="s">
        <v>331</v>
      </c>
      <c r="H36" s="195" t="s">
        <v>89</v>
      </c>
      <c r="I36" s="543"/>
      <c r="J36" s="139"/>
    </row>
    <row r="37" spans="1:18" ht="128.25" thickBot="1" x14ac:dyDescent="0.25">
      <c r="B37" s="277"/>
      <c r="C37" s="132" t="s">
        <v>47</v>
      </c>
      <c r="D37" s="132" t="s">
        <v>90</v>
      </c>
      <c r="E37" s="138">
        <v>13000</v>
      </c>
      <c r="F37" s="145"/>
      <c r="G37" s="145" t="s">
        <v>339</v>
      </c>
      <c r="H37" s="195" t="s">
        <v>91</v>
      </c>
      <c r="I37" s="543"/>
      <c r="J37" s="139"/>
    </row>
    <row r="38" spans="1:18" ht="128.25" thickBot="1" x14ac:dyDescent="0.25">
      <c r="B38" s="277"/>
      <c r="C38" s="132" t="s">
        <v>41</v>
      </c>
      <c r="D38" s="132"/>
      <c r="E38" s="138">
        <v>5800</v>
      </c>
      <c r="F38" s="146"/>
      <c r="G38" s="146" t="s">
        <v>340</v>
      </c>
      <c r="H38" s="195" t="s">
        <v>377</v>
      </c>
      <c r="I38" s="543"/>
    </row>
    <row r="39" spans="1:18" ht="128.25" thickBot="1" x14ac:dyDescent="0.25">
      <c r="B39" s="277"/>
      <c r="C39" s="132" t="s">
        <v>41</v>
      </c>
      <c r="D39" s="132"/>
      <c r="E39" s="138">
        <v>5600</v>
      </c>
      <c r="F39" s="147"/>
      <c r="G39" s="224" t="s">
        <v>340</v>
      </c>
      <c r="H39" s="195" t="s">
        <v>229</v>
      </c>
      <c r="I39" s="543"/>
    </row>
    <row r="40" spans="1:18" ht="128.25" thickBot="1" x14ac:dyDescent="0.25">
      <c r="B40" s="277"/>
      <c r="C40" s="132" t="s">
        <v>41</v>
      </c>
      <c r="D40" s="132"/>
      <c r="E40" s="138">
        <v>6000</v>
      </c>
      <c r="F40" s="145"/>
      <c r="G40" s="145" t="s">
        <v>340</v>
      </c>
      <c r="H40" s="195" t="s">
        <v>230</v>
      </c>
      <c r="I40" s="543"/>
      <c r="J40" s="139"/>
    </row>
    <row r="41" spans="1:18" ht="51.75" thickBot="1" x14ac:dyDescent="0.25">
      <c r="A41" s="202"/>
      <c r="B41" s="277"/>
      <c r="C41" s="132" t="s">
        <v>44</v>
      </c>
      <c r="D41" s="132" t="s">
        <v>92</v>
      </c>
      <c r="E41" s="138">
        <v>2000</v>
      </c>
      <c r="F41" s="145"/>
      <c r="G41" s="145" t="s">
        <v>45</v>
      </c>
      <c r="H41" s="195" t="s">
        <v>231</v>
      </c>
      <c r="I41" s="543"/>
      <c r="J41" s="139"/>
    </row>
    <row r="42" spans="1:18" ht="64.5" thickBot="1" x14ac:dyDescent="0.25">
      <c r="A42" s="203"/>
      <c r="B42" s="277"/>
      <c r="C42" s="132" t="s">
        <v>41</v>
      </c>
      <c r="D42" s="132"/>
      <c r="E42" s="138">
        <v>9000</v>
      </c>
      <c r="F42" s="145"/>
      <c r="G42" s="145" t="s">
        <v>342</v>
      </c>
      <c r="H42" s="195" t="s">
        <v>93</v>
      </c>
      <c r="I42" s="543"/>
      <c r="J42" s="139"/>
    </row>
    <row r="43" spans="1:18" ht="128.25" thickBot="1" x14ac:dyDescent="0.25">
      <c r="A43" s="203"/>
      <c r="B43" s="277"/>
      <c r="C43" s="132" t="s">
        <v>41</v>
      </c>
      <c r="D43" s="132"/>
      <c r="E43" s="138">
        <v>960</v>
      </c>
      <c r="F43" s="145"/>
      <c r="G43" s="145" t="s">
        <v>340</v>
      </c>
      <c r="H43" s="195" t="s">
        <v>317</v>
      </c>
      <c r="I43" s="543"/>
      <c r="J43" s="139"/>
    </row>
    <row r="44" spans="1:18" s="135" customFormat="1" ht="13.5" thickBot="1" x14ac:dyDescent="0.25">
      <c r="A44" s="203"/>
      <c r="B44" s="275"/>
      <c r="C44" s="133"/>
      <c r="D44" s="133"/>
      <c r="E44" s="133"/>
      <c r="F44" s="144"/>
      <c r="G44" s="144" t="s">
        <v>338</v>
      </c>
      <c r="H44" s="196"/>
      <c r="I44" s="555"/>
      <c r="R44" s="505"/>
    </row>
    <row r="45" spans="1:18" ht="128.25" thickBot="1" x14ac:dyDescent="0.25">
      <c r="A45" s="203"/>
      <c r="B45" s="277">
        <v>44769</v>
      </c>
      <c r="C45" s="132" t="s">
        <v>94</v>
      </c>
      <c r="D45" s="132"/>
      <c r="E45" s="138">
        <v>240</v>
      </c>
      <c r="F45" s="145"/>
      <c r="G45" s="145" t="s">
        <v>340</v>
      </c>
      <c r="H45" s="195" t="s">
        <v>249</v>
      </c>
      <c r="I45" s="543"/>
    </row>
    <row r="46" spans="1:18" s="135" customFormat="1" ht="13.5" thickBot="1" x14ac:dyDescent="0.25">
      <c r="A46" s="203"/>
      <c r="B46" s="275"/>
      <c r="C46" s="133"/>
      <c r="D46" s="140"/>
      <c r="E46" s="140"/>
      <c r="F46" s="144"/>
      <c r="G46" s="144" t="s">
        <v>338</v>
      </c>
      <c r="H46" s="196"/>
      <c r="I46" s="555"/>
      <c r="R46" s="505"/>
    </row>
    <row r="47" spans="1:18" ht="128.25" thickBot="1" x14ac:dyDescent="0.25">
      <c r="A47" s="203"/>
      <c r="B47" s="277">
        <v>44770</v>
      </c>
      <c r="C47" s="132" t="s">
        <v>94</v>
      </c>
      <c r="D47" s="132"/>
      <c r="E47" s="138">
        <v>960</v>
      </c>
      <c r="F47" s="145"/>
      <c r="G47" s="145" t="s">
        <v>340</v>
      </c>
      <c r="H47" s="195" t="s">
        <v>317</v>
      </c>
      <c r="I47" s="543"/>
    </row>
    <row r="48" spans="1:18" s="135" customFormat="1" ht="13.5" thickBot="1" x14ac:dyDescent="0.25">
      <c r="A48" s="203"/>
      <c r="B48" s="275"/>
      <c r="C48" s="133"/>
      <c r="D48" s="133"/>
      <c r="E48" s="133"/>
      <c r="F48" s="144"/>
      <c r="G48" s="144" t="s">
        <v>338</v>
      </c>
      <c r="H48" s="196"/>
      <c r="I48" s="555"/>
      <c r="R48" s="505"/>
    </row>
    <row r="49" spans="1:18" ht="128.25" thickBot="1" x14ac:dyDescent="0.25">
      <c r="A49" s="203"/>
      <c r="B49" s="277">
        <v>44771</v>
      </c>
      <c r="C49" s="132" t="s">
        <v>41</v>
      </c>
      <c r="D49" s="132"/>
      <c r="E49" s="138">
        <v>240</v>
      </c>
      <c r="F49" s="145"/>
      <c r="G49" s="145" t="s">
        <v>340</v>
      </c>
      <c r="H49" s="195" t="s">
        <v>249</v>
      </c>
      <c r="I49" s="543"/>
    </row>
    <row r="50" spans="1:18" s="135" customFormat="1" ht="13.5" thickBot="1" x14ac:dyDescent="0.25">
      <c r="A50" s="203"/>
      <c r="B50" s="275"/>
      <c r="C50" s="133"/>
      <c r="D50" s="133"/>
      <c r="E50" s="133"/>
      <c r="F50" s="144"/>
      <c r="G50" s="144" t="s">
        <v>338</v>
      </c>
      <c r="H50" s="196"/>
      <c r="I50" s="555"/>
      <c r="R50" s="505"/>
    </row>
    <row r="51" spans="1:18" ht="13.5" thickBot="1" x14ac:dyDescent="0.25">
      <c r="A51" s="203"/>
      <c r="B51" s="277">
        <v>44772</v>
      </c>
      <c r="C51" s="132" t="s">
        <v>111</v>
      </c>
      <c r="D51" s="132" t="s">
        <v>40</v>
      </c>
      <c r="E51" s="138"/>
      <c r="F51" s="142">
        <v>20000</v>
      </c>
      <c r="G51" s="142" t="s">
        <v>338</v>
      </c>
      <c r="H51" s="218" t="s">
        <v>112</v>
      </c>
      <c r="I51" s="543"/>
    </row>
    <row r="52" spans="1:18" ht="39" thickBot="1" x14ac:dyDescent="0.25">
      <c r="A52" s="203"/>
      <c r="B52" s="277"/>
      <c r="C52" s="132" t="s">
        <v>41</v>
      </c>
      <c r="D52" s="132"/>
      <c r="E52" s="138">
        <v>19800</v>
      </c>
      <c r="F52" s="145"/>
      <c r="G52" s="145" t="s">
        <v>360</v>
      </c>
      <c r="H52" s="195" t="s">
        <v>113</v>
      </c>
      <c r="I52" s="543"/>
    </row>
    <row r="53" spans="1:18" ht="128.25" thickBot="1" x14ac:dyDescent="0.25">
      <c r="A53" s="203"/>
      <c r="B53" s="277"/>
      <c r="C53" s="132" t="s">
        <v>41</v>
      </c>
      <c r="D53" s="132"/>
      <c r="E53" s="138">
        <v>280</v>
      </c>
      <c r="F53" s="145"/>
      <c r="G53" s="145" t="s">
        <v>340</v>
      </c>
      <c r="H53" s="195" t="s">
        <v>114</v>
      </c>
      <c r="I53" s="543"/>
    </row>
    <row r="54" spans="1:18" ht="77.25" thickBot="1" x14ac:dyDescent="0.25">
      <c r="A54" s="203"/>
      <c r="B54" s="277"/>
      <c r="C54" s="132" t="s">
        <v>41</v>
      </c>
      <c r="D54" s="132"/>
      <c r="E54" s="138">
        <v>5950</v>
      </c>
      <c r="F54" s="145"/>
      <c r="G54" s="145" t="s">
        <v>332</v>
      </c>
      <c r="H54" s="197" t="s">
        <v>115</v>
      </c>
      <c r="I54" s="543"/>
    </row>
    <row r="55" spans="1:18" ht="77.25" thickBot="1" x14ac:dyDescent="0.25">
      <c r="A55" s="203"/>
      <c r="B55" s="277"/>
      <c r="C55" s="132" t="s">
        <v>44</v>
      </c>
      <c r="D55" s="132"/>
      <c r="E55" s="138">
        <v>1000</v>
      </c>
      <c r="F55" s="145"/>
      <c r="G55" s="145" t="s">
        <v>332</v>
      </c>
      <c r="H55" s="197" t="s">
        <v>116</v>
      </c>
      <c r="I55" s="543"/>
    </row>
    <row r="56" spans="1:18" ht="128.25" thickBot="1" x14ac:dyDescent="0.25">
      <c r="A56" s="203"/>
      <c r="B56" s="277"/>
      <c r="C56" s="132" t="s">
        <v>41</v>
      </c>
      <c r="D56" s="132"/>
      <c r="E56" s="138">
        <v>960</v>
      </c>
      <c r="F56" s="145"/>
      <c r="G56" s="145" t="s">
        <v>340</v>
      </c>
      <c r="H56" s="198" t="s">
        <v>249</v>
      </c>
      <c r="I56" s="543"/>
    </row>
    <row r="57" spans="1:18" ht="77.25" thickBot="1" x14ac:dyDescent="0.25">
      <c r="A57" s="203"/>
      <c r="B57" s="277"/>
      <c r="C57" s="132" t="s">
        <v>41</v>
      </c>
      <c r="D57" s="132" t="s">
        <v>118</v>
      </c>
      <c r="E57" s="138">
        <v>2000</v>
      </c>
      <c r="F57" s="145"/>
      <c r="G57" s="145" t="s">
        <v>332</v>
      </c>
      <c r="H57" s="197" t="s">
        <v>119</v>
      </c>
      <c r="I57" s="543"/>
      <c r="J57" s="46">
        <f>21900+6000+2000+2000+6000</f>
        <v>37900</v>
      </c>
    </row>
    <row r="58" spans="1:18" ht="13.5" thickBot="1" x14ac:dyDescent="0.25">
      <c r="A58" s="203"/>
      <c r="B58" s="277"/>
      <c r="C58" s="132"/>
      <c r="D58" s="132"/>
      <c r="E58" s="138"/>
      <c r="F58" s="145"/>
      <c r="G58" s="145" t="s">
        <v>338</v>
      </c>
      <c r="H58" s="195"/>
      <c r="I58" s="543"/>
    </row>
    <row r="59" spans="1:18" s="135" customFormat="1" ht="13.5" thickBot="1" x14ac:dyDescent="0.25">
      <c r="A59" s="203"/>
      <c r="B59" s="275"/>
      <c r="C59" s="133"/>
      <c r="D59" s="133"/>
      <c r="E59" s="133"/>
      <c r="F59" s="144"/>
      <c r="G59" s="144" t="s">
        <v>338</v>
      </c>
      <c r="H59" s="196"/>
      <c r="I59" s="555"/>
      <c r="R59" s="505"/>
    </row>
    <row r="60" spans="1:18" ht="128.25" thickBot="1" x14ac:dyDescent="0.25">
      <c r="A60" s="203"/>
      <c r="B60" s="277">
        <v>44773</v>
      </c>
      <c r="C60" s="132" t="s">
        <v>41</v>
      </c>
      <c r="D60" s="132"/>
      <c r="E60" s="138">
        <v>960</v>
      </c>
      <c r="F60" s="145"/>
      <c r="G60" s="145" t="s">
        <v>340</v>
      </c>
      <c r="H60" s="195" t="s">
        <v>249</v>
      </c>
      <c r="I60" s="543"/>
    </row>
    <row r="61" spans="1:18" ht="13.5" thickBot="1" x14ac:dyDescent="0.25">
      <c r="A61" s="203"/>
      <c r="B61" s="277"/>
      <c r="C61" s="132" t="s">
        <v>39</v>
      </c>
      <c r="D61" s="132" t="s">
        <v>40</v>
      </c>
      <c r="E61" s="138"/>
      <c r="F61" s="142">
        <v>50000</v>
      </c>
      <c r="G61" s="142" t="s">
        <v>338</v>
      </c>
      <c r="H61" s="218" t="s">
        <v>166</v>
      </c>
      <c r="I61" s="543"/>
    </row>
    <row r="62" spans="1:18" ht="128.25" thickBot="1" x14ac:dyDescent="0.25">
      <c r="A62" s="203"/>
      <c r="B62" s="277"/>
      <c r="C62" s="132" t="s">
        <v>71</v>
      </c>
      <c r="D62" s="132" t="s">
        <v>202</v>
      </c>
      <c r="E62" s="138">
        <v>23000</v>
      </c>
      <c r="F62" s="145"/>
      <c r="G62" s="145" t="s">
        <v>339</v>
      </c>
      <c r="H62" s="195" t="s">
        <v>167</v>
      </c>
      <c r="I62" s="543"/>
      <c r="J62" s="46">
        <f>50000-23000-1000-500</f>
        <v>25500</v>
      </c>
    </row>
    <row r="63" spans="1:18" ht="39" thickBot="1" x14ac:dyDescent="0.25">
      <c r="A63" s="203"/>
      <c r="B63" s="277"/>
      <c r="C63" s="132" t="s">
        <v>41</v>
      </c>
      <c r="D63" s="132" t="s">
        <v>232</v>
      </c>
      <c r="E63" s="138">
        <v>1000</v>
      </c>
      <c r="F63" s="145"/>
      <c r="G63" s="145" t="s">
        <v>343</v>
      </c>
      <c r="H63" s="195" t="s">
        <v>233</v>
      </c>
      <c r="I63" s="543"/>
    </row>
    <row r="64" spans="1:18" ht="77.25" thickBot="1" x14ac:dyDescent="0.25">
      <c r="A64" s="203"/>
      <c r="B64" s="277"/>
      <c r="C64" s="132" t="s">
        <v>41</v>
      </c>
      <c r="D64" s="132"/>
      <c r="E64" s="138">
        <v>500</v>
      </c>
      <c r="F64" s="145"/>
      <c r="G64" s="145" t="s">
        <v>332</v>
      </c>
      <c r="H64" s="197" t="s">
        <v>316</v>
      </c>
      <c r="I64" s="543"/>
    </row>
    <row r="65" spans="1:18" ht="13.5" thickBot="1" x14ac:dyDescent="0.25">
      <c r="A65" s="203"/>
      <c r="B65" s="278"/>
      <c r="C65" s="209"/>
      <c r="D65" s="209"/>
      <c r="E65" s="209"/>
      <c r="F65" s="210"/>
      <c r="G65" s="210" t="s">
        <v>338</v>
      </c>
      <c r="H65" s="211"/>
      <c r="I65" s="543"/>
    </row>
    <row r="66" spans="1:18" ht="128.25" thickBot="1" x14ac:dyDescent="0.25">
      <c r="A66" s="203"/>
      <c r="B66" s="277">
        <v>44774</v>
      </c>
      <c r="C66" s="132" t="s">
        <v>41</v>
      </c>
      <c r="D66" s="132"/>
      <c r="E66" s="138">
        <v>720</v>
      </c>
      <c r="F66" s="145"/>
      <c r="G66" s="145" t="s">
        <v>340</v>
      </c>
      <c r="H66" s="195" t="s">
        <v>249</v>
      </c>
      <c r="I66" s="543"/>
    </row>
    <row r="67" spans="1:18" ht="39" thickBot="1" x14ac:dyDescent="0.25">
      <c r="A67" s="203"/>
      <c r="B67" s="277"/>
      <c r="C67" s="132" t="s">
        <v>41</v>
      </c>
      <c r="D67" s="132"/>
      <c r="E67" s="138">
        <v>18000</v>
      </c>
      <c r="F67" s="145"/>
      <c r="G67" s="145" t="s">
        <v>360</v>
      </c>
      <c r="H67" s="195" t="s">
        <v>234</v>
      </c>
      <c r="I67" s="543" t="s">
        <v>170</v>
      </c>
    </row>
    <row r="68" spans="1:18" ht="13.5" thickBot="1" x14ac:dyDescent="0.25">
      <c r="A68" s="203"/>
      <c r="B68" s="278"/>
      <c r="C68" s="209"/>
      <c r="D68" s="209"/>
      <c r="E68" s="209"/>
      <c r="F68" s="210"/>
      <c r="G68" s="210" t="s">
        <v>338</v>
      </c>
      <c r="H68" s="211"/>
      <c r="I68" s="543"/>
    </row>
    <row r="69" spans="1:18" ht="26.25" thickBot="1" x14ac:dyDescent="0.25">
      <c r="A69" s="203"/>
      <c r="B69" s="277">
        <v>44775</v>
      </c>
      <c r="C69" s="132" t="s">
        <v>39</v>
      </c>
      <c r="D69" s="132" t="s">
        <v>40</v>
      </c>
      <c r="E69" s="138"/>
      <c r="F69" s="142">
        <v>50000</v>
      </c>
      <c r="G69" s="142" t="s">
        <v>338</v>
      </c>
      <c r="H69" s="218" t="s">
        <v>318</v>
      </c>
      <c r="I69" s="543"/>
    </row>
    <row r="70" spans="1:18" ht="90" thickBot="1" x14ac:dyDescent="0.25">
      <c r="A70" s="203"/>
      <c r="B70" s="277"/>
      <c r="C70" s="132" t="s">
        <v>41</v>
      </c>
      <c r="D70" s="132" t="s">
        <v>83</v>
      </c>
      <c r="E70" s="138">
        <v>6000</v>
      </c>
      <c r="F70" s="145"/>
      <c r="G70" s="145" t="s">
        <v>341</v>
      </c>
      <c r="H70" s="195" t="s">
        <v>219</v>
      </c>
      <c r="I70" s="543"/>
    </row>
    <row r="71" spans="1:18" ht="77.25" thickBot="1" x14ac:dyDescent="0.25">
      <c r="A71" s="203"/>
      <c r="B71" s="277"/>
      <c r="C71" s="132" t="s">
        <v>41</v>
      </c>
      <c r="D71" s="132"/>
      <c r="E71" s="138">
        <v>11500</v>
      </c>
      <c r="F71" s="145"/>
      <c r="G71" s="145" t="s">
        <v>332</v>
      </c>
      <c r="H71" s="197" t="s">
        <v>171</v>
      </c>
      <c r="I71" s="543"/>
    </row>
    <row r="72" spans="1:18" ht="128.25" thickBot="1" x14ac:dyDescent="0.25">
      <c r="A72" s="203"/>
      <c r="B72" s="277"/>
      <c r="C72" s="132" t="s">
        <v>41</v>
      </c>
      <c r="D72" s="132"/>
      <c r="E72" s="138">
        <v>600</v>
      </c>
      <c r="F72" s="145"/>
      <c r="G72" s="145" t="s">
        <v>340</v>
      </c>
      <c r="H72" s="195" t="s">
        <v>249</v>
      </c>
      <c r="I72" s="543"/>
    </row>
    <row r="73" spans="1:18" ht="77.25" thickBot="1" x14ac:dyDescent="0.25">
      <c r="A73" s="203"/>
      <c r="B73" s="277"/>
      <c r="C73" s="132" t="s">
        <v>41</v>
      </c>
      <c r="D73" s="132"/>
      <c r="E73" s="138">
        <v>1800</v>
      </c>
      <c r="F73" s="145"/>
      <c r="G73" s="145" t="s">
        <v>332</v>
      </c>
      <c r="H73" s="197" t="s">
        <v>220</v>
      </c>
      <c r="I73" s="543"/>
    </row>
    <row r="74" spans="1:18" ht="77.25" thickBot="1" x14ac:dyDescent="0.25">
      <c r="A74" s="203"/>
      <c r="B74" s="277"/>
      <c r="C74" s="132" t="s">
        <v>41</v>
      </c>
      <c r="D74" s="132"/>
      <c r="E74" s="138">
        <v>1500</v>
      </c>
      <c r="F74" s="145"/>
      <c r="G74" s="145" t="s">
        <v>332</v>
      </c>
      <c r="H74" s="197" t="s">
        <v>172</v>
      </c>
      <c r="I74" s="543"/>
    </row>
    <row r="75" spans="1:18" ht="39" thickBot="1" x14ac:dyDescent="0.25">
      <c r="A75" s="203"/>
      <c r="B75" s="277"/>
      <c r="C75" s="132" t="s">
        <v>47</v>
      </c>
      <c r="D75" s="132" t="s">
        <v>378</v>
      </c>
      <c r="E75" s="138">
        <v>1000</v>
      </c>
      <c r="F75" s="145"/>
      <c r="G75" s="145" t="s">
        <v>343</v>
      </c>
      <c r="H75" s="195" t="s">
        <v>173</v>
      </c>
      <c r="I75" s="543"/>
    </row>
    <row r="76" spans="1:18" ht="13.5" thickBot="1" x14ac:dyDescent="0.25">
      <c r="A76" s="203"/>
      <c r="B76" s="278"/>
      <c r="C76" s="209"/>
      <c r="D76" s="209"/>
      <c r="E76" s="209"/>
      <c r="F76" s="210"/>
      <c r="G76" s="210" t="s">
        <v>338</v>
      </c>
      <c r="H76" s="211"/>
      <c r="I76" s="543"/>
    </row>
    <row r="77" spans="1:18" ht="128.25" thickBot="1" x14ac:dyDescent="0.25">
      <c r="A77" s="203"/>
      <c r="B77" s="277">
        <v>44776</v>
      </c>
      <c r="C77" s="132" t="s">
        <v>41</v>
      </c>
      <c r="D77" s="132"/>
      <c r="E77" s="138">
        <v>360</v>
      </c>
      <c r="F77" s="145"/>
      <c r="G77" s="145" t="s">
        <v>340</v>
      </c>
      <c r="H77" s="195" t="s">
        <v>249</v>
      </c>
      <c r="I77" s="543" t="s">
        <v>175</v>
      </c>
    </row>
    <row r="78" spans="1:18" s="232" customFormat="1" ht="13.5" thickBot="1" x14ac:dyDescent="0.25">
      <c r="A78" s="231"/>
      <c r="B78" s="278"/>
      <c r="C78" s="209"/>
      <c r="D78" s="209"/>
      <c r="E78" s="209"/>
      <c r="F78" s="210"/>
      <c r="G78" s="210" t="s">
        <v>338</v>
      </c>
      <c r="H78" s="211"/>
      <c r="I78" s="556"/>
      <c r="R78" s="506"/>
    </row>
    <row r="79" spans="1:18" ht="64.5" thickBot="1" x14ac:dyDescent="0.25">
      <c r="A79" s="203"/>
      <c r="B79" s="277">
        <v>44777</v>
      </c>
      <c r="C79" s="132" t="s">
        <v>41</v>
      </c>
      <c r="D79" s="132"/>
      <c r="E79" s="138">
        <v>44160</v>
      </c>
      <c r="F79" s="145"/>
      <c r="G79" s="145" t="s">
        <v>342</v>
      </c>
      <c r="H79" s="195" t="s">
        <v>235</v>
      </c>
      <c r="I79" s="543"/>
    </row>
    <row r="80" spans="1:18" ht="128.25" thickBot="1" x14ac:dyDescent="0.25">
      <c r="A80" s="203"/>
      <c r="B80" s="277"/>
      <c r="C80" s="132" t="s">
        <v>47</v>
      </c>
      <c r="D80" s="132" t="s">
        <v>81</v>
      </c>
      <c r="E80" s="138">
        <v>10000</v>
      </c>
      <c r="F80" s="145"/>
      <c r="G80" s="145" t="s">
        <v>339</v>
      </c>
      <c r="H80" s="195" t="s">
        <v>176</v>
      </c>
      <c r="I80" s="543">
        <f>37800/1800</f>
        <v>21</v>
      </c>
    </row>
    <row r="81" spans="1:10" ht="128.25" thickBot="1" x14ac:dyDescent="0.25">
      <c r="A81" s="203"/>
      <c r="B81" s="277"/>
      <c r="C81" s="132" t="s">
        <v>41</v>
      </c>
      <c r="D81" s="132"/>
      <c r="E81" s="138">
        <v>600</v>
      </c>
      <c r="F81" s="145"/>
      <c r="G81" s="145" t="s">
        <v>340</v>
      </c>
      <c r="H81" s="195" t="s">
        <v>249</v>
      </c>
      <c r="I81" s="543" t="s">
        <v>177</v>
      </c>
    </row>
    <row r="82" spans="1:10" ht="13.5" thickBot="1" x14ac:dyDescent="0.25">
      <c r="A82" s="203"/>
      <c r="B82" s="278"/>
      <c r="C82" s="209"/>
      <c r="D82" s="209"/>
      <c r="E82" s="209"/>
      <c r="F82" s="210"/>
      <c r="G82" s="210" t="s">
        <v>338</v>
      </c>
      <c r="H82" s="211"/>
      <c r="I82" s="543"/>
    </row>
    <row r="83" spans="1:10" ht="13.5" thickBot="1" x14ac:dyDescent="0.25">
      <c r="A83" s="203"/>
      <c r="B83" s="277">
        <v>44779</v>
      </c>
      <c r="C83" s="132" t="s">
        <v>179</v>
      </c>
      <c r="D83" s="132"/>
      <c r="E83" s="138"/>
      <c r="F83" s="145"/>
      <c r="G83" s="145" t="s">
        <v>338</v>
      </c>
      <c r="H83" s="195" t="s">
        <v>180</v>
      </c>
      <c r="I83" s="543"/>
    </row>
    <row r="84" spans="1:10" ht="13.5" thickBot="1" x14ac:dyDescent="0.25">
      <c r="A84" s="203"/>
      <c r="B84" s="278"/>
      <c r="C84" s="209"/>
      <c r="D84" s="209"/>
      <c r="E84" s="209"/>
      <c r="F84" s="210"/>
      <c r="G84" s="210" t="s">
        <v>338</v>
      </c>
      <c r="H84" s="211"/>
      <c r="I84" s="543"/>
    </row>
    <row r="85" spans="1:10" ht="128.25" thickBot="1" x14ac:dyDescent="0.25">
      <c r="A85" s="203"/>
      <c r="B85" s="277">
        <v>44780</v>
      </c>
      <c r="C85" s="132" t="s">
        <v>41</v>
      </c>
      <c r="D85" s="132"/>
      <c r="E85" s="138">
        <v>1200</v>
      </c>
      <c r="F85" s="145"/>
      <c r="G85" s="145" t="s">
        <v>340</v>
      </c>
      <c r="H85" s="195" t="s">
        <v>249</v>
      </c>
      <c r="I85" s="543" t="s">
        <v>178</v>
      </c>
    </row>
    <row r="86" spans="1:10" ht="13.5" thickBot="1" x14ac:dyDescent="0.25">
      <c r="A86" s="203"/>
      <c r="B86" s="278"/>
      <c r="C86" s="209"/>
      <c r="D86" s="209"/>
      <c r="E86" s="209"/>
      <c r="F86" s="210"/>
      <c r="G86" s="210" t="s">
        <v>338</v>
      </c>
      <c r="H86" s="211"/>
      <c r="I86" s="543"/>
    </row>
    <row r="87" spans="1:10" ht="128.25" thickBot="1" x14ac:dyDescent="0.25">
      <c r="A87" s="203"/>
      <c r="B87" s="277">
        <v>44781</v>
      </c>
      <c r="C87" s="132" t="s">
        <v>41</v>
      </c>
      <c r="D87" s="132"/>
      <c r="E87" s="138">
        <v>720</v>
      </c>
      <c r="F87" s="145"/>
      <c r="G87" s="145" t="s">
        <v>340</v>
      </c>
      <c r="H87" s="195" t="s">
        <v>249</v>
      </c>
      <c r="I87" s="543" t="s">
        <v>181</v>
      </c>
      <c r="J87" s="46">
        <f>3*240</f>
        <v>720</v>
      </c>
    </row>
    <row r="88" spans="1:10" ht="77.25" thickBot="1" x14ac:dyDescent="0.25">
      <c r="A88" s="203"/>
      <c r="B88" s="277"/>
      <c r="C88" s="132" t="s">
        <v>41</v>
      </c>
      <c r="D88" s="132"/>
      <c r="E88" s="138">
        <v>250</v>
      </c>
      <c r="F88" s="145"/>
      <c r="G88" s="145" t="s">
        <v>332</v>
      </c>
      <c r="H88" s="197" t="s">
        <v>319</v>
      </c>
      <c r="I88" s="543" t="s">
        <v>182</v>
      </c>
    </row>
    <row r="89" spans="1:10" ht="13.5" thickBot="1" x14ac:dyDescent="0.25">
      <c r="A89" s="203"/>
      <c r="B89" s="278"/>
      <c r="C89" s="209"/>
      <c r="D89" s="209"/>
      <c r="E89" s="209"/>
      <c r="F89" s="210"/>
      <c r="G89" s="210" t="s">
        <v>338</v>
      </c>
      <c r="H89" s="211"/>
      <c r="I89" s="543"/>
    </row>
    <row r="90" spans="1:10" ht="128.25" thickBot="1" x14ac:dyDescent="0.25">
      <c r="A90" s="203"/>
      <c r="B90" s="277">
        <v>44782</v>
      </c>
      <c r="C90" s="132" t="s">
        <v>41</v>
      </c>
      <c r="D90" s="132"/>
      <c r="E90" s="138">
        <v>720</v>
      </c>
      <c r="F90" s="145"/>
      <c r="G90" s="145" t="s">
        <v>340</v>
      </c>
      <c r="H90" s="195" t="s">
        <v>249</v>
      </c>
      <c r="I90" s="543" t="s">
        <v>181</v>
      </c>
    </row>
    <row r="91" spans="1:10" ht="90" thickBot="1" x14ac:dyDescent="0.25">
      <c r="A91" s="203"/>
      <c r="B91" s="277"/>
      <c r="C91" s="132" t="s">
        <v>41</v>
      </c>
      <c r="D91" s="132" t="s">
        <v>83</v>
      </c>
      <c r="E91" s="138">
        <v>9000</v>
      </c>
      <c r="F91" s="145"/>
      <c r="G91" s="145" t="s">
        <v>344</v>
      </c>
      <c r="H91" s="195" t="s">
        <v>185</v>
      </c>
      <c r="I91" s="543"/>
    </row>
    <row r="92" spans="1:10" ht="13.5" thickBot="1" x14ac:dyDescent="0.25">
      <c r="A92" s="203"/>
      <c r="B92" s="278"/>
      <c r="C92" s="209"/>
      <c r="D92" s="209"/>
      <c r="E92" s="209"/>
      <c r="F92" s="210"/>
      <c r="G92" s="210" t="s">
        <v>338</v>
      </c>
      <c r="H92" s="211"/>
      <c r="I92" s="543"/>
    </row>
    <row r="93" spans="1:10" ht="128.25" thickBot="1" x14ac:dyDescent="0.25">
      <c r="A93" s="203"/>
      <c r="B93" s="277">
        <v>44783</v>
      </c>
      <c r="C93" s="132" t="s">
        <v>41</v>
      </c>
      <c r="D93" s="132"/>
      <c r="E93" s="138">
        <v>420</v>
      </c>
      <c r="F93" s="145"/>
      <c r="G93" s="145" t="s">
        <v>340</v>
      </c>
      <c r="H93" s="195" t="s">
        <v>249</v>
      </c>
      <c r="I93" s="543"/>
    </row>
    <row r="94" spans="1:10" ht="39" thickBot="1" x14ac:dyDescent="0.25">
      <c r="A94" s="203"/>
      <c r="B94" s="277"/>
      <c r="C94" s="132" t="s">
        <v>41</v>
      </c>
      <c r="D94" s="132"/>
      <c r="E94" s="138">
        <v>500</v>
      </c>
      <c r="F94" s="145"/>
      <c r="G94" s="145" t="s">
        <v>360</v>
      </c>
      <c r="H94" s="195" t="s">
        <v>236</v>
      </c>
      <c r="I94" s="543"/>
    </row>
    <row r="95" spans="1:10" ht="39" thickBot="1" x14ac:dyDescent="0.25">
      <c r="A95" s="203"/>
      <c r="B95" s="277"/>
      <c r="C95" s="132" t="s">
        <v>41</v>
      </c>
      <c r="D95" s="132"/>
      <c r="E95" s="138">
        <v>1000</v>
      </c>
      <c r="F95" s="145"/>
      <c r="G95" s="145" t="s">
        <v>343</v>
      </c>
      <c r="H95" s="195" t="s">
        <v>237</v>
      </c>
      <c r="I95" s="543"/>
    </row>
    <row r="96" spans="1:10" ht="13.5" thickBot="1" x14ac:dyDescent="0.25">
      <c r="A96" s="203"/>
      <c r="B96" s="278"/>
      <c r="C96" s="209"/>
      <c r="D96" s="209"/>
      <c r="E96" s="209"/>
      <c r="F96" s="210"/>
      <c r="G96" s="210" t="s">
        <v>338</v>
      </c>
      <c r="H96" s="211"/>
      <c r="I96" s="543"/>
    </row>
    <row r="97" spans="1:18" ht="128.25" thickBot="1" x14ac:dyDescent="0.25">
      <c r="A97" s="203"/>
      <c r="B97" s="277">
        <v>44784</v>
      </c>
      <c r="C97" s="132" t="s">
        <v>41</v>
      </c>
      <c r="D97" s="132"/>
      <c r="E97" s="138">
        <v>360</v>
      </c>
      <c r="F97" s="145"/>
      <c r="G97" s="145" t="s">
        <v>340</v>
      </c>
      <c r="H97" s="195" t="s">
        <v>249</v>
      </c>
      <c r="I97" s="543"/>
    </row>
    <row r="98" spans="1:18" ht="13.5" thickBot="1" x14ac:dyDescent="0.25">
      <c r="A98" s="203"/>
      <c r="B98" s="278"/>
      <c r="C98" s="209"/>
      <c r="D98" s="209"/>
      <c r="E98" s="209"/>
      <c r="F98" s="210"/>
      <c r="G98" s="210" t="s">
        <v>338</v>
      </c>
      <c r="H98" s="211"/>
      <c r="I98" s="543"/>
    </row>
    <row r="99" spans="1:18" ht="128.25" thickBot="1" x14ac:dyDescent="0.25">
      <c r="A99" s="203"/>
      <c r="B99" s="277">
        <v>44786</v>
      </c>
      <c r="C99" s="132" t="s">
        <v>41</v>
      </c>
      <c r="D99" s="132"/>
      <c r="E99" s="138">
        <f>360+420</f>
        <v>780</v>
      </c>
      <c r="F99" s="145"/>
      <c r="G99" s="145" t="s">
        <v>340</v>
      </c>
      <c r="H99" s="195" t="s">
        <v>249</v>
      </c>
      <c r="I99" s="543"/>
    </row>
    <row r="100" spans="1:18" ht="13.5" thickBot="1" x14ac:dyDescent="0.25">
      <c r="A100" s="203"/>
      <c r="B100" s="278"/>
      <c r="C100" s="209"/>
      <c r="D100" s="209"/>
      <c r="E100" s="209"/>
      <c r="F100" s="210"/>
      <c r="G100" s="210" t="s">
        <v>338</v>
      </c>
      <c r="H100" s="211"/>
      <c r="I100" s="543"/>
    </row>
    <row r="101" spans="1:18" ht="128.25" thickBot="1" x14ac:dyDescent="0.25">
      <c r="A101" s="203"/>
      <c r="B101" s="277">
        <v>44788</v>
      </c>
      <c r="C101" s="132" t="s">
        <v>41</v>
      </c>
      <c r="D101" s="132"/>
      <c r="E101" s="138">
        <v>480</v>
      </c>
      <c r="F101" s="145"/>
      <c r="G101" s="145" t="s">
        <v>340</v>
      </c>
      <c r="H101" s="195" t="s">
        <v>249</v>
      </c>
      <c r="I101" s="543"/>
    </row>
    <row r="102" spans="1:18" ht="128.25" thickBot="1" x14ac:dyDescent="0.25">
      <c r="A102" s="203"/>
      <c r="B102" s="277"/>
      <c r="C102" s="132" t="s">
        <v>47</v>
      </c>
      <c r="D102" s="132"/>
      <c r="E102" s="138">
        <v>27500</v>
      </c>
      <c r="F102" s="145"/>
      <c r="G102" s="145" t="s">
        <v>340</v>
      </c>
      <c r="H102" s="195" t="s">
        <v>238</v>
      </c>
      <c r="I102" s="543"/>
    </row>
    <row r="103" spans="1:18" ht="128.25" thickBot="1" x14ac:dyDescent="0.25">
      <c r="A103" s="203"/>
      <c r="B103" s="277"/>
      <c r="C103" s="132" t="s">
        <v>47</v>
      </c>
      <c r="D103" s="132"/>
      <c r="E103" s="138">
        <v>27800</v>
      </c>
      <c r="F103" s="145"/>
      <c r="G103" s="145" t="s">
        <v>339</v>
      </c>
      <c r="H103" s="195" t="s">
        <v>239</v>
      </c>
      <c r="I103" s="543"/>
    </row>
    <row r="104" spans="1:18" ht="13.5" thickBot="1" x14ac:dyDescent="0.25">
      <c r="A104" s="203"/>
      <c r="B104" s="278"/>
      <c r="C104" s="209"/>
      <c r="D104" s="209"/>
      <c r="E104" s="209"/>
      <c r="F104" s="210"/>
      <c r="G104" s="210" t="s">
        <v>338</v>
      </c>
      <c r="H104" s="211"/>
      <c r="I104" s="543"/>
    </row>
    <row r="105" spans="1:18" ht="39" thickBot="1" x14ac:dyDescent="0.25">
      <c r="A105" s="203"/>
      <c r="B105" s="277">
        <v>44789</v>
      </c>
      <c r="C105" s="132" t="s">
        <v>41</v>
      </c>
      <c r="D105" s="132"/>
      <c r="E105" s="138">
        <v>7400</v>
      </c>
      <c r="F105" s="145"/>
      <c r="G105" s="145" t="s">
        <v>360</v>
      </c>
      <c r="H105" s="195" t="s">
        <v>240</v>
      </c>
      <c r="I105" s="543"/>
    </row>
    <row r="106" spans="1:18" ht="128.25" thickBot="1" x14ac:dyDescent="0.25">
      <c r="A106" s="203"/>
      <c r="B106" s="277"/>
      <c r="C106" s="132" t="s">
        <v>41</v>
      </c>
      <c r="D106" s="132"/>
      <c r="E106" s="138">
        <v>420</v>
      </c>
      <c r="F106" s="145"/>
      <c r="G106" s="145" t="s">
        <v>340</v>
      </c>
      <c r="H106" s="195" t="s">
        <v>249</v>
      </c>
      <c r="I106" s="543" t="s">
        <v>241</v>
      </c>
    </row>
    <row r="107" spans="1:18" ht="64.5" thickBot="1" x14ac:dyDescent="0.25">
      <c r="A107" s="203"/>
      <c r="B107" s="277"/>
      <c r="C107" s="132" t="s">
        <v>41</v>
      </c>
      <c r="D107" s="132"/>
      <c r="E107" s="138">
        <v>700</v>
      </c>
      <c r="F107" s="145"/>
      <c r="G107" s="145" t="s">
        <v>331</v>
      </c>
      <c r="H107" s="195" t="s">
        <v>361</v>
      </c>
      <c r="I107" s="543"/>
    </row>
    <row r="108" spans="1:18" ht="13.5" thickBot="1" x14ac:dyDescent="0.25">
      <c r="A108" s="203"/>
      <c r="B108" s="278"/>
      <c r="C108" s="209"/>
      <c r="D108" s="209"/>
      <c r="E108" s="209"/>
      <c r="F108" s="210"/>
      <c r="G108" s="210" t="s">
        <v>338</v>
      </c>
      <c r="H108" s="211"/>
      <c r="I108" s="543"/>
    </row>
    <row r="109" spans="1:18" ht="39" thickBot="1" x14ac:dyDescent="0.25">
      <c r="A109" s="203"/>
      <c r="B109" s="277">
        <v>44790</v>
      </c>
      <c r="C109" s="132" t="s">
        <v>41</v>
      </c>
      <c r="D109" s="132"/>
      <c r="E109" s="138">
        <v>11000</v>
      </c>
      <c r="F109" s="145"/>
      <c r="G109" s="145" t="s">
        <v>360</v>
      </c>
      <c r="H109" s="195" t="s">
        <v>242</v>
      </c>
      <c r="I109" s="543" t="s">
        <v>345</v>
      </c>
    </row>
    <row r="110" spans="1:18" ht="39" thickBot="1" x14ac:dyDescent="0.25">
      <c r="A110" s="203"/>
      <c r="B110" s="277"/>
      <c r="C110" s="132" t="s">
        <v>41</v>
      </c>
      <c r="D110" s="132"/>
      <c r="E110" s="138">
        <v>2300</v>
      </c>
      <c r="F110" s="145"/>
      <c r="G110" s="145" t="s">
        <v>360</v>
      </c>
      <c r="H110" s="195" t="s">
        <v>362</v>
      </c>
      <c r="I110" s="543" t="s">
        <v>346</v>
      </c>
    </row>
    <row r="111" spans="1:18" ht="26.25" thickBot="1" x14ac:dyDescent="0.25">
      <c r="A111" s="203"/>
      <c r="B111" s="277"/>
      <c r="C111" s="132" t="s">
        <v>39</v>
      </c>
      <c r="D111" s="132" t="s">
        <v>40</v>
      </c>
      <c r="E111" s="138"/>
      <c r="F111" s="142">
        <v>100000</v>
      </c>
      <c r="G111" s="142" t="s">
        <v>338</v>
      </c>
      <c r="H111" s="218" t="s">
        <v>363</v>
      </c>
      <c r="I111" s="543" t="s">
        <v>247</v>
      </c>
    </row>
    <row r="112" spans="1:18" s="232" customFormat="1" ht="13.5" thickBot="1" x14ac:dyDescent="0.25">
      <c r="A112" s="231"/>
      <c r="B112" s="278"/>
      <c r="C112" s="209"/>
      <c r="D112" s="209"/>
      <c r="E112" s="209"/>
      <c r="F112" s="210"/>
      <c r="G112" s="210" t="s">
        <v>338</v>
      </c>
      <c r="H112" s="211"/>
      <c r="I112" s="556"/>
      <c r="R112" s="506"/>
    </row>
    <row r="113" spans="1:11" ht="64.5" thickBot="1" x14ac:dyDescent="0.25">
      <c r="A113" s="203"/>
      <c r="B113" s="277">
        <v>44791</v>
      </c>
      <c r="C113" s="132" t="s">
        <v>41</v>
      </c>
      <c r="D113" s="132"/>
      <c r="E113" s="138">
        <v>500</v>
      </c>
      <c r="F113" s="145"/>
      <c r="G113" s="145" t="s">
        <v>331</v>
      </c>
      <c r="H113" s="195" t="s">
        <v>258</v>
      </c>
      <c r="I113" s="543"/>
    </row>
    <row r="114" spans="1:11" ht="128.25" thickBot="1" x14ac:dyDescent="0.25">
      <c r="A114" s="203"/>
      <c r="B114" s="277"/>
      <c r="C114" s="132" t="s">
        <v>41</v>
      </c>
      <c r="D114" s="132"/>
      <c r="E114" s="138">
        <v>480</v>
      </c>
      <c r="F114" s="145"/>
      <c r="G114" s="145" t="s">
        <v>340</v>
      </c>
      <c r="H114" s="195" t="s">
        <v>259</v>
      </c>
      <c r="I114" s="543" t="s">
        <v>243</v>
      </c>
    </row>
    <row r="115" spans="1:11" ht="90" thickBot="1" x14ac:dyDescent="0.25">
      <c r="A115" s="203"/>
      <c r="B115" s="277"/>
      <c r="C115" s="132" t="s">
        <v>41</v>
      </c>
      <c r="D115" s="132"/>
      <c r="E115" s="138">
        <v>2000</v>
      </c>
      <c r="F115" s="145"/>
      <c r="G115" s="145" t="s">
        <v>364</v>
      </c>
      <c r="H115" s="195" t="s">
        <v>244</v>
      </c>
      <c r="I115" s="543"/>
    </row>
    <row r="116" spans="1:11" ht="90" thickBot="1" x14ac:dyDescent="0.25">
      <c r="A116" s="203"/>
      <c r="B116" s="277"/>
      <c r="C116" s="132" t="s">
        <v>47</v>
      </c>
      <c r="D116" s="132"/>
      <c r="E116" s="138">
        <v>6000</v>
      </c>
      <c r="F116" s="145"/>
      <c r="G116" s="145" t="s">
        <v>365</v>
      </c>
      <c r="H116" s="195" t="s">
        <v>246</v>
      </c>
      <c r="I116" s="543"/>
    </row>
    <row r="117" spans="1:11" ht="13.5" thickBot="1" x14ac:dyDescent="0.25">
      <c r="A117" s="203"/>
      <c r="B117" s="278"/>
      <c r="C117" s="209"/>
      <c r="D117" s="209"/>
      <c r="E117" s="209"/>
      <c r="F117" s="210"/>
      <c r="G117" s="210" t="s">
        <v>338</v>
      </c>
      <c r="H117" s="211"/>
      <c r="I117" s="543"/>
    </row>
    <row r="118" spans="1:11" ht="39" thickBot="1" x14ac:dyDescent="0.25">
      <c r="A118" s="203"/>
      <c r="B118" s="277">
        <v>44793</v>
      </c>
      <c r="C118" s="132" t="s">
        <v>41</v>
      </c>
      <c r="D118" s="132"/>
      <c r="E118" s="138">
        <v>10300</v>
      </c>
      <c r="F118" s="145"/>
      <c r="G118" s="145" t="s">
        <v>360</v>
      </c>
      <c r="H118" s="195" t="s">
        <v>257</v>
      </c>
      <c r="I118" s="543" t="s">
        <v>248</v>
      </c>
    </row>
    <row r="119" spans="1:11" ht="39" thickBot="1" x14ac:dyDescent="0.25">
      <c r="A119" s="203"/>
      <c r="B119" s="277"/>
      <c r="C119" s="132" t="s">
        <v>41</v>
      </c>
      <c r="D119" s="132"/>
      <c r="E119" s="138">
        <v>7200</v>
      </c>
      <c r="F119" s="145"/>
      <c r="G119" s="145" t="s">
        <v>343</v>
      </c>
      <c r="H119" s="195" t="s">
        <v>347</v>
      </c>
      <c r="I119" s="543" t="s">
        <v>350</v>
      </c>
      <c r="J119" s="46">
        <v>12300</v>
      </c>
      <c r="K119" s="46">
        <f>6750/15</f>
        <v>450</v>
      </c>
    </row>
    <row r="120" spans="1:11" ht="64.5" thickBot="1" x14ac:dyDescent="0.25">
      <c r="A120" s="203"/>
      <c r="B120" s="277"/>
      <c r="C120" s="132" t="s">
        <v>41</v>
      </c>
      <c r="D120" s="132"/>
      <c r="E120" s="138">
        <v>5000</v>
      </c>
      <c r="F120" s="145"/>
      <c r="G120" s="145" t="s">
        <v>331</v>
      </c>
      <c r="H120" s="195" t="s">
        <v>348</v>
      </c>
      <c r="I120" s="543" t="s">
        <v>349</v>
      </c>
      <c r="J120" s="139" t="e">
        <f>J119-I120</f>
        <v>#VALUE!</v>
      </c>
    </row>
    <row r="121" spans="1:11" ht="13.5" thickBot="1" x14ac:dyDescent="0.25">
      <c r="A121" s="203"/>
      <c r="B121" s="278"/>
      <c r="C121" s="209"/>
      <c r="D121" s="209"/>
      <c r="E121" s="209"/>
      <c r="F121" s="210"/>
      <c r="G121" s="210" t="s">
        <v>338</v>
      </c>
      <c r="H121" s="211"/>
      <c r="I121" s="543"/>
    </row>
    <row r="122" spans="1:11" ht="128.25" thickBot="1" x14ac:dyDescent="0.25">
      <c r="A122" s="203"/>
      <c r="B122" s="277">
        <v>44794</v>
      </c>
      <c r="C122" s="132" t="s">
        <v>41</v>
      </c>
      <c r="D122" s="132"/>
      <c r="E122" s="138">
        <v>720</v>
      </c>
      <c r="F122" s="145"/>
      <c r="G122" s="145" t="s">
        <v>340</v>
      </c>
      <c r="H122" s="195" t="s">
        <v>249</v>
      </c>
      <c r="I122" s="543" t="s">
        <v>250</v>
      </c>
    </row>
    <row r="123" spans="1:11" ht="51.75" thickBot="1" x14ac:dyDescent="0.25">
      <c r="A123" s="203"/>
      <c r="B123" s="277"/>
      <c r="C123" s="132" t="s">
        <v>44</v>
      </c>
      <c r="D123" s="132"/>
      <c r="E123" s="138">
        <v>2000</v>
      </c>
      <c r="F123" s="145"/>
      <c r="G123" s="145" t="s">
        <v>45</v>
      </c>
      <c r="H123" s="195" t="s">
        <v>253</v>
      </c>
      <c r="I123" s="543"/>
    </row>
    <row r="124" spans="1:11" ht="128.25" thickBot="1" x14ac:dyDescent="0.25">
      <c r="A124" s="203"/>
      <c r="B124" s="277"/>
      <c r="C124" s="132" t="s">
        <v>41</v>
      </c>
      <c r="D124" s="132"/>
      <c r="E124" s="138">
        <v>3000</v>
      </c>
      <c r="F124" s="145"/>
      <c r="G124" s="145" t="s">
        <v>340</v>
      </c>
      <c r="H124" s="195" t="s">
        <v>251</v>
      </c>
      <c r="I124" s="543"/>
    </row>
    <row r="125" spans="1:11" ht="128.25" thickBot="1" x14ac:dyDescent="0.25">
      <c r="A125" s="203"/>
      <c r="B125" s="277"/>
      <c r="C125" s="132" t="s">
        <v>41</v>
      </c>
      <c r="D125" s="132"/>
      <c r="E125" s="138">
        <v>250</v>
      </c>
      <c r="F125" s="145"/>
      <c r="G125" s="145" t="s">
        <v>340</v>
      </c>
      <c r="H125" s="195" t="s">
        <v>269</v>
      </c>
      <c r="I125" s="543"/>
    </row>
    <row r="126" spans="1:11" ht="13.5" thickBot="1" x14ac:dyDescent="0.25">
      <c r="A126" s="203"/>
      <c r="B126" s="278"/>
      <c r="C126" s="209"/>
      <c r="D126" s="209"/>
      <c r="E126" s="209"/>
      <c r="F126" s="210"/>
      <c r="G126" s="210" t="s">
        <v>338</v>
      </c>
      <c r="H126" s="211"/>
      <c r="I126" s="543"/>
    </row>
    <row r="127" spans="1:11" ht="128.25" thickBot="1" x14ac:dyDescent="0.25">
      <c r="A127" s="203"/>
      <c r="B127" s="277">
        <v>44795</v>
      </c>
      <c r="C127" s="132" t="s">
        <v>41</v>
      </c>
      <c r="D127" s="132"/>
      <c r="E127" s="138">
        <v>480</v>
      </c>
      <c r="F127" s="145"/>
      <c r="G127" s="145" t="s">
        <v>340</v>
      </c>
      <c r="H127" s="195" t="s">
        <v>249</v>
      </c>
      <c r="I127" s="543" t="s">
        <v>252</v>
      </c>
    </row>
    <row r="128" spans="1:11" ht="39" thickBot="1" x14ac:dyDescent="0.25">
      <c r="A128" s="203"/>
      <c r="B128" s="277"/>
      <c r="C128" s="132" t="s">
        <v>41</v>
      </c>
      <c r="D128" s="132"/>
      <c r="E128" s="138">
        <v>1000</v>
      </c>
      <c r="F128" s="145"/>
      <c r="G128" s="145" t="s">
        <v>343</v>
      </c>
      <c r="H128" s="195" t="s">
        <v>256</v>
      </c>
      <c r="I128" s="543"/>
    </row>
    <row r="129" spans="1:9" ht="51.75" thickBot="1" x14ac:dyDescent="0.25">
      <c r="A129" s="203"/>
      <c r="B129" s="277"/>
      <c r="C129" s="132" t="s">
        <v>44</v>
      </c>
      <c r="D129" s="132"/>
      <c r="E129" s="138">
        <v>1500</v>
      </c>
      <c r="F129" s="145"/>
      <c r="G129" s="145" t="s">
        <v>45</v>
      </c>
      <c r="H129" s="195" t="s">
        <v>254</v>
      </c>
      <c r="I129" s="543" t="s">
        <v>255</v>
      </c>
    </row>
    <row r="130" spans="1:9" ht="39" thickBot="1" x14ac:dyDescent="0.25">
      <c r="A130" s="203"/>
      <c r="B130" s="277"/>
      <c r="C130" s="132" t="s">
        <v>41</v>
      </c>
      <c r="D130" s="132"/>
      <c r="E130" s="138">
        <v>17600</v>
      </c>
      <c r="F130" s="145"/>
      <c r="G130" s="145" t="s">
        <v>360</v>
      </c>
      <c r="H130" s="195" t="s">
        <v>260</v>
      </c>
      <c r="I130" s="543" t="s">
        <v>261</v>
      </c>
    </row>
    <row r="131" spans="1:9" ht="13.5" thickBot="1" x14ac:dyDescent="0.25">
      <c r="A131" s="203"/>
      <c r="B131" s="278"/>
      <c r="C131" s="209"/>
      <c r="D131" s="209"/>
      <c r="E131" s="209"/>
      <c r="F131" s="210"/>
      <c r="G131" s="210" t="s">
        <v>338</v>
      </c>
      <c r="H131" s="211"/>
      <c r="I131" s="543"/>
    </row>
    <row r="132" spans="1:9" ht="13.5" thickBot="1" x14ac:dyDescent="0.25">
      <c r="A132" s="203"/>
      <c r="B132" s="277">
        <v>44796</v>
      </c>
      <c r="C132" s="132" t="s">
        <v>39</v>
      </c>
      <c r="D132" s="132"/>
      <c r="E132" s="138"/>
      <c r="F132" s="142">
        <v>100000</v>
      </c>
      <c r="G132" s="142" t="s">
        <v>338</v>
      </c>
      <c r="H132" s="218" t="s">
        <v>262</v>
      </c>
      <c r="I132" s="543"/>
    </row>
    <row r="133" spans="1:9" ht="39" thickBot="1" x14ac:dyDescent="0.25">
      <c r="A133" s="203"/>
      <c r="B133" s="277"/>
      <c r="C133" s="132" t="s">
        <v>41</v>
      </c>
      <c r="D133" s="132"/>
      <c r="E133" s="138">
        <v>14800</v>
      </c>
      <c r="F133" s="145"/>
      <c r="G133" s="145" t="s">
        <v>360</v>
      </c>
      <c r="H133" s="195" t="s">
        <v>366</v>
      </c>
      <c r="I133" s="543"/>
    </row>
    <row r="134" spans="1:9" ht="128.25" thickBot="1" x14ac:dyDescent="0.25">
      <c r="A134" s="203"/>
      <c r="B134" s="277"/>
      <c r="C134" s="132" t="s">
        <v>41</v>
      </c>
      <c r="D134" s="132"/>
      <c r="E134" s="138">
        <v>5900</v>
      </c>
      <c r="F134" s="145"/>
      <c r="G134" s="145" t="s">
        <v>340</v>
      </c>
      <c r="H134" s="195" t="s">
        <v>351</v>
      </c>
      <c r="I134" s="543"/>
    </row>
    <row r="135" spans="1:9" ht="51.75" thickBot="1" x14ac:dyDescent="0.25">
      <c r="A135" s="203"/>
      <c r="B135" s="277"/>
      <c r="C135" s="132" t="s">
        <v>41</v>
      </c>
      <c r="D135" s="132"/>
      <c r="E135" s="138">
        <v>500</v>
      </c>
      <c r="F135" s="145"/>
      <c r="G135" s="145" t="s">
        <v>45</v>
      </c>
      <c r="H135" s="195" t="s">
        <v>45</v>
      </c>
      <c r="I135" s="543"/>
    </row>
    <row r="136" spans="1:9" ht="13.5" thickBot="1" x14ac:dyDescent="0.25">
      <c r="A136" s="203"/>
      <c r="B136" s="277"/>
      <c r="C136" s="132"/>
      <c r="D136" s="132"/>
      <c r="E136" s="138"/>
      <c r="F136" s="145"/>
      <c r="G136" s="145" t="s">
        <v>338</v>
      </c>
      <c r="H136" s="195"/>
      <c r="I136" s="543"/>
    </row>
    <row r="137" spans="1:9" ht="128.25" thickBot="1" x14ac:dyDescent="0.25">
      <c r="A137" s="203"/>
      <c r="B137" s="277"/>
      <c r="C137" s="132" t="s">
        <v>41</v>
      </c>
      <c r="D137" s="132"/>
      <c r="E137" s="138">
        <v>480</v>
      </c>
      <c r="F137" s="145"/>
      <c r="G137" s="145" t="s">
        <v>340</v>
      </c>
      <c r="H137" s="195" t="s">
        <v>174</v>
      </c>
      <c r="I137" s="543" t="s">
        <v>252</v>
      </c>
    </row>
    <row r="138" spans="1:9" ht="128.25" thickBot="1" x14ac:dyDescent="0.25">
      <c r="A138" s="203"/>
      <c r="B138" s="277"/>
      <c r="C138" s="132" t="s">
        <v>41</v>
      </c>
      <c r="D138" s="132"/>
      <c r="E138" s="138">
        <v>2000</v>
      </c>
      <c r="F138" s="145"/>
      <c r="G138" s="145" t="s">
        <v>340</v>
      </c>
      <c r="H138" s="195" t="s">
        <v>306</v>
      </c>
      <c r="I138" s="543"/>
    </row>
    <row r="139" spans="1:9" ht="13.5" thickBot="1" x14ac:dyDescent="0.25">
      <c r="A139" s="203"/>
      <c r="B139" s="278"/>
      <c r="C139" s="209"/>
      <c r="D139" s="209"/>
      <c r="E139" s="209"/>
      <c r="F139" s="210"/>
      <c r="G139" s="210" t="s">
        <v>338</v>
      </c>
      <c r="H139" s="211"/>
      <c r="I139" s="543"/>
    </row>
    <row r="140" spans="1:9" ht="128.25" thickBot="1" x14ac:dyDescent="0.25">
      <c r="A140" s="203"/>
      <c r="B140" s="277">
        <v>44797</v>
      </c>
      <c r="C140" s="132" t="s">
        <v>41</v>
      </c>
      <c r="D140" s="132"/>
      <c r="E140" s="138">
        <v>3000</v>
      </c>
      <c r="F140" s="145"/>
      <c r="G140" s="145" t="s">
        <v>340</v>
      </c>
      <c r="H140" s="195" t="s">
        <v>263</v>
      </c>
      <c r="I140" s="543"/>
    </row>
    <row r="141" spans="1:9" ht="128.25" thickBot="1" x14ac:dyDescent="0.25">
      <c r="A141" s="203"/>
      <c r="B141" s="277"/>
      <c r="C141" s="132" t="s">
        <v>41</v>
      </c>
      <c r="D141" s="132"/>
      <c r="E141" s="138">
        <v>520</v>
      </c>
      <c r="F141" s="145"/>
      <c r="G141" s="145" t="s">
        <v>340</v>
      </c>
      <c r="H141" s="195" t="s">
        <v>110</v>
      </c>
      <c r="I141" s="543"/>
    </row>
    <row r="142" spans="1:9" ht="13.5" thickBot="1" x14ac:dyDescent="0.25">
      <c r="A142" s="203"/>
      <c r="B142" s="278"/>
      <c r="C142" s="209"/>
      <c r="D142" s="209"/>
      <c r="E142" s="209"/>
      <c r="F142" s="210"/>
      <c r="G142" s="210" t="s">
        <v>338</v>
      </c>
      <c r="H142" s="211"/>
      <c r="I142" s="543"/>
    </row>
    <row r="143" spans="1:9" ht="90" thickBot="1" x14ac:dyDescent="0.25">
      <c r="A143" s="203"/>
      <c r="B143" s="277">
        <v>44798</v>
      </c>
      <c r="C143" s="132" t="s">
        <v>320</v>
      </c>
      <c r="D143" s="132"/>
      <c r="E143" s="138">
        <v>14000</v>
      </c>
      <c r="F143" s="145"/>
      <c r="G143" s="145" t="s">
        <v>341</v>
      </c>
      <c r="H143" s="195" t="s">
        <v>264</v>
      </c>
      <c r="I143" s="543" t="s">
        <v>265</v>
      </c>
    </row>
    <row r="144" spans="1:9" ht="128.25" thickBot="1" x14ac:dyDescent="0.25">
      <c r="A144" s="203"/>
      <c r="B144" s="277"/>
      <c r="C144" s="132" t="s">
        <v>41</v>
      </c>
      <c r="D144" s="132"/>
      <c r="E144" s="138">
        <v>720</v>
      </c>
      <c r="F144" s="145"/>
      <c r="G144" s="145" t="s">
        <v>340</v>
      </c>
      <c r="H144" s="195" t="s">
        <v>266</v>
      </c>
      <c r="I144" s="543"/>
    </row>
    <row r="145" spans="1:9" ht="13.5" thickBot="1" x14ac:dyDescent="0.25">
      <c r="A145" s="203"/>
      <c r="B145" s="278"/>
      <c r="C145" s="209"/>
      <c r="D145" s="209"/>
      <c r="E145" s="209"/>
      <c r="F145" s="210"/>
      <c r="G145" s="210" t="s">
        <v>338</v>
      </c>
      <c r="H145" s="211"/>
      <c r="I145" s="543"/>
    </row>
    <row r="146" spans="1:9" ht="128.25" thickBot="1" x14ac:dyDescent="0.25">
      <c r="A146" s="203"/>
      <c r="B146" s="277">
        <v>44800</v>
      </c>
      <c r="C146" s="132" t="s">
        <v>41</v>
      </c>
      <c r="D146" s="132"/>
      <c r="E146" s="138">
        <v>600</v>
      </c>
      <c r="F146" s="145"/>
      <c r="G146" s="145" t="s">
        <v>340</v>
      </c>
      <c r="H146" s="195" t="s">
        <v>174</v>
      </c>
      <c r="I146" s="543"/>
    </row>
    <row r="147" spans="1:9" ht="13.5" thickBot="1" x14ac:dyDescent="0.25">
      <c r="A147" s="203"/>
      <c r="B147" s="278"/>
      <c r="C147" s="209"/>
      <c r="D147" s="209"/>
      <c r="E147" s="209"/>
      <c r="F147" s="210"/>
      <c r="G147" s="210" t="s">
        <v>338</v>
      </c>
      <c r="H147" s="211"/>
      <c r="I147" s="543"/>
    </row>
    <row r="148" spans="1:9" ht="128.25" thickBot="1" x14ac:dyDescent="0.25">
      <c r="A148" s="203"/>
      <c r="B148" s="277">
        <v>44801</v>
      </c>
      <c r="C148" s="132" t="s">
        <v>41</v>
      </c>
      <c r="D148" s="132"/>
      <c r="E148" s="138">
        <v>600</v>
      </c>
      <c r="F148" s="145"/>
      <c r="G148" s="145" t="s">
        <v>340</v>
      </c>
      <c r="H148" s="195" t="s">
        <v>267</v>
      </c>
      <c r="I148" s="543" t="s">
        <v>268</v>
      </c>
    </row>
    <row r="149" spans="1:9" ht="13.5" thickBot="1" x14ac:dyDescent="0.25">
      <c r="A149" s="203"/>
      <c r="B149" s="278"/>
      <c r="C149" s="209"/>
      <c r="D149" s="209"/>
      <c r="E149" s="209"/>
      <c r="F149" s="210"/>
      <c r="G149" s="210" t="s">
        <v>338</v>
      </c>
      <c r="H149" s="211"/>
      <c r="I149" s="543"/>
    </row>
    <row r="150" spans="1:9" ht="128.25" thickBot="1" x14ac:dyDescent="0.25">
      <c r="A150" s="203"/>
      <c r="B150" s="277">
        <v>44802</v>
      </c>
      <c r="C150" s="132" t="s">
        <v>41</v>
      </c>
      <c r="D150" s="132"/>
      <c r="E150" s="138">
        <v>720</v>
      </c>
      <c r="F150" s="145"/>
      <c r="G150" s="145" t="s">
        <v>340</v>
      </c>
      <c r="H150" s="195" t="s">
        <v>174</v>
      </c>
      <c r="I150" s="543"/>
    </row>
    <row r="151" spans="1:9" ht="13.5" thickBot="1" x14ac:dyDescent="0.25">
      <c r="A151" s="203"/>
      <c r="B151" s="278"/>
      <c r="C151" s="209"/>
      <c r="D151" s="209"/>
      <c r="E151" s="209"/>
      <c r="F151" s="210"/>
      <c r="G151" s="210" t="s">
        <v>338</v>
      </c>
      <c r="H151" s="211"/>
      <c r="I151" s="543"/>
    </row>
    <row r="152" spans="1:9" ht="51.75" thickBot="1" x14ac:dyDescent="0.25">
      <c r="A152" s="203"/>
      <c r="B152" s="277">
        <v>44803</v>
      </c>
      <c r="C152" s="132" t="s">
        <v>44</v>
      </c>
      <c r="D152" s="132"/>
      <c r="E152" s="138">
        <v>2800</v>
      </c>
      <c r="F152" s="145"/>
      <c r="G152" s="145" t="s">
        <v>45</v>
      </c>
      <c r="H152" s="195" t="s">
        <v>367</v>
      </c>
      <c r="I152" s="543"/>
    </row>
    <row r="153" spans="1:9" ht="128.25" thickBot="1" x14ac:dyDescent="0.25">
      <c r="A153" s="203"/>
      <c r="B153" s="277"/>
      <c r="C153" s="132" t="s">
        <v>41</v>
      </c>
      <c r="D153" s="132"/>
      <c r="E153" s="138">
        <v>300</v>
      </c>
      <c r="F153" s="145"/>
      <c r="G153" s="145" t="s">
        <v>340</v>
      </c>
      <c r="H153" s="195" t="s">
        <v>269</v>
      </c>
      <c r="I153" s="543"/>
    </row>
    <row r="154" spans="1:9" ht="128.25" thickBot="1" x14ac:dyDescent="0.25">
      <c r="A154" s="203"/>
      <c r="B154" s="277"/>
      <c r="C154" s="132" t="s">
        <v>41</v>
      </c>
      <c r="D154" s="132" t="s">
        <v>83</v>
      </c>
      <c r="E154" s="138">
        <v>3000</v>
      </c>
      <c r="F154" s="145"/>
      <c r="G154" s="145" t="s">
        <v>340</v>
      </c>
      <c r="H154" s="195" t="s">
        <v>270</v>
      </c>
      <c r="I154" s="543"/>
    </row>
    <row r="155" spans="1:9" ht="13.5" thickBot="1" x14ac:dyDescent="0.25">
      <c r="A155" s="203"/>
      <c r="B155" s="278"/>
      <c r="C155" s="209"/>
      <c r="D155" s="209"/>
      <c r="E155" s="209"/>
      <c r="F155" s="210"/>
      <c r="G155" s="210" t="s">
        <v>338</v>
      </c>
      <c r="H155" s="211"/>
      <c r="I155" s="543"/>
    </row>
    <row r="156" spans="1:9" ht="128.25" thickBot="1" x14ac:dyDescent="0.25">
      <c r="A156" s="203"/>
      <c r="B156" s="277">
        <v>44804</v>
      </c>
      <c r="C156" s="132" t="s">
        <v>41</v>
      </c>
      <c r="D156" s="132"/>
      <c r="E156" s="138">
        <v>1785</v>
      </c>
      <c r="F156" s="145"/>
      <c r="G156" s="145" t="s">
        <v>340</v>
      </c>
      <c r="H156" s="195" t="s">
        <v>271</v>
      </c>
      <c r="I156" s="543"/>
    </row>
    <row r="157" spans="1:9" ht="128.25" thickBot="1" x14ac:dyDescent="0.25">
      <c r="A157" s="203"/>
      <c r="B157" s="277"/>
      <c r="C157" s="132" t="s">
        <v>41</v>
      </c>
      <c r="D157" s="132"/>
      <c r="E157" s="138">
        <v>720</v>
      </c>
      <c r="F157" s="145"/>
      <c r="G157" s="145" t="s">
        <v>340</v>
      </c>
      <c r="H157" s="195" t="s">
        <v>174</v>
      </c>
      <c r="I157" s="543"/>
    </row>
    <row r="158" spans="1:9" ht="13.5" thickBot="1" x14ac:dyDescent="0.25">
      <c r="A158" s="203"/>
      <c r="B158" s="277"/>
      <c r="C158" s="132" t="s">
        <v>39</v>
      </c>
      <c r="D158" s="132" t="s">
        <v>40</v>
      </c>
      <c r="E158" s="138"/>
      <c r="F158" s="142">
        <v>2000</v>
      </c>
      <c r="G158" s="142" t="s">
        <v>338</v>
      </c>
      <c r="H158" s="218" t="s">
        <v>289</v>
      </c>
      <c r="I158" s="543"/>
    </row>
    <row r="159" spans="1:9" ht="39" thickBot="1" x14ac:dyDescent="0.25">
      <c r="A159" s="203"/>
      <c r="B159" s="277"/>
      <c r="C159" s="132" t="s">
        <v>41</v>
      </c>
      <c r="D159" s="132"/>
      <c r="E159" s="138">
        <v>1500</v>
      </c>
      <c r="F159" s="145"/>
      <c r="G159" s="145" t="s">
        <v>343</v>
      </c>
      <c r="H159" s="195" t="s">
        <v>237</v>
      </c>
      <c r="I159" s="543"/>
    </row>
    <row r="160" spans="1:9" ht="13.5" thickBot="1" x14ac:dyDescent="0.25">
      <c r="B160" s="279"/>
      <c r="C160" s="219" t="s">
        <v>41</v>
      </c>
      <c r="D160" s="219"/>
      <c r="E160" s="220">
        <v>400</v>
      </c>
      <c r="F160" s="219"/>
      <c r="G160" s="219" t="s">
        <v>343</v>
      </c>
      <c r="H160" s="540" t="s">
        <v>305</v>
      </c>
      <c r="I160" s="543"/>
    </row>
    <row r="161" spans="1:13" ht="13.5" thickBot="1" x14ac:dyDescent="0.25">
      <c r="A161" s="203"/>
      <c r="B161" s="278"/>
      <c r="C161" s="209"/>
      <c r="D161" s="209"/>
      <c r="E161" s="209"/>
      <c r="F161" s="210"/>
      <c r="G161" s="210" t="s">
        <v>338</v>
      </c>
      <c r="H161" s="211"/>
      <c r="I161" s="543"/>
    </row>
    <row r="162" spans="1:13" ht="13.5" thickBot="1" x14ac:dyDescent="0.25">
      <c r="A162" s="203"/>
      <c r="B162" s="277">
        <v>44805</v>
      </c>
      <c r="C162" s="132"/>
      <c r="D162" s="132"/>
      <c r="E162" s="138"/>
      <c r="F162" s="145"/>
      <c r="G162" s="145" t="s">
        <v>338</v>
      </c>
      <c r="H162" s="195" t="s">
        <v>391</v>
      </c>
      <c r="I162" s="543"/>
    </row>
    <row r="163" spans="1:13" ht="13.5" thickBot="1" x14ac:dyDescent="0.25">
      <c r="A163" s="203"/>
      <c r="B163" s="278"/>
      <c r="C163" s="209"/>
      <c r="D163" s="209"/>
      <c r="E163" s="209"/>
      <c r="F163" s="210"/>
      <c r="G163" s="210" t="s">
        <v>338</v>
      </c>
      <c r="H163" s="211"/>
      <c r="I163" s="543"/>
      <c r="K163"/>
      <c r="L163"/>
      <c r="M163"/>
    </row>
    <row r="164" spans="1:13" ht="128.25" thickBot="1" x14ac:dyDescent="0.25">
      <c r="A164" s="203"/>
      <c r="B164" s="277">
        <v>44807</v>
      </c>
      <c r="C164" s="132" t="s">
        <v>41</v>
      </c>
      <c r="D164" s="132"/>
      <c r="E164" s="138">
        <v>520</v>
      </c>
      <c r="F164" s="145"/>
      <c r="G164" s="145" t="s">
        <v>340</v>
      </c>
      <c r="H164" s="195" t="s">
        <v>174</v>
      </c>
      <c r="I164" s="543"/>
      <c r="K164"/>
      <c r="L164"/>
      <c r="M164"/>
    </row>
    <row r="165" spans="1:13" ht="13.5" thickBot="1" x14ac:dyDescent="0.25">
      <c r="A165" s="203"/>
      <c r="B165" s="278"/>
      <c r="C165" s="209"/>
      <c r="D165" s="209"/>
      <c r="E165" s="209"/>
      <c r="F165" s="210"/>
      <c r="G165" s="210" t="s">
        <v>338</v>
      </c>
      <c r="H165" s="211"/>
      <c r="I165" s="543" t="s">
        <v>329</v>
      </c>
      <c r="K165"/>
      <c r="L165"/>
      <c r="M165"/>
    </row>
    <row r="166" spans="1:13" ht="128.25" thickBot="1" x14ac:dyDescent="0.25">
      <c r="A166" s="203"/>
      <c r="B166" s="277">
        <v>44808</v>
      </c>
      <c r="C166" s="132" t="s">
        <v>41</v>
      </c>
      <c r="D166" s="132"/>
      <c r="E166" s="138">
        <v>720</v>
      </c>
      <c r="F166" s="145"/>
      <c r="G166" s="145" t="s">
        <v>340</v>
      </c>
      <c r="H166" s="195" t="s">
        <v>174</v>
      </c>
      <c r="I166" s="543"/>
      <c r="K166"/>
      <c r="L166"/>
      <c r="M166"/>
    </row>
    <row r="167" spans="1:13" ht="13.5" thickBot="1" x14ac:dyDescent="0.25">
      <c r="A167" s="203"/>
      <c r="B167" s="278"/>
      <c r="C167" s="209"/>
      <c r="D167" s="209"/>
      <c r="E167" s="209"/>
      <c r="F167" s="210"/>
      <c r="G167" s="210" t="s">
        <v>338</v>
      </c>
      <c r="H167" s="211"/>
      <c r="I167" s="543">
        <f>2000+600+1750+700</f>
        <v>5050</v>
      </c>
      <c r="K167"/>
      <c r="L167"/>
      <c r="M167"/>
    </row>
    <row r="168" spans="1:13" ht="128.25" thickBot="1" x14ac:dyDescent="0.25">
      <c r="A168" s="203"/>
      <c r="B168" s="277">
        <v>44809</v>
      </c>
      <c r="C168" s="132" t="s">
        <v>41</v>
      </c>
      <c r="D168" s="132"/>
      <c r="E168" s="138">
        <v>480</v>
      </c>
      <c r="F168" s="145"/>
      <c r="G168" s="145" t="s">
        <v>340</v>
      </c>
      <c r="H168" s="195" t="s">
        <v>174</v>
      </c>
      <c r="I168" s="543"/>
    </row>
    <row r="169" spans="1:13" ht="13.5" thickBot="1" x14ac:dyDescent="0.25">
      <c r="B169" s="278"/>
      <c r="C169" s="209"/>
      <c r="D169" s="209"/>
      <c r="E169" s="209"/>
      <c r="F169" s="210"/>
      <c r="G169" s="210" t="s">
        <v>338</v>
      </c>
      <c r="H169" s="211"/>
      <c r="I169" s="543"/>
    </row>
    <row r="170" spans="1:13" ht="13.5" thickBot="1" x14ac:dyDescent="0.25">
      <c r="B170" s="277">
        <v>44810</v>
      </c>
      <c r="C170" s="132" t="s">
        <v>39</v>
      </c>
      <c r="D170" s="132"/>
      <c r="E170" s="138"/>
      <c r="F170" s="142">
        <v>100000</v>
      </c>
      <c r="G170" s="142" t="s">
        <v>338</v>
      </c>
      <c r="H170" s="218" t="s">
        <v>368</v>
      </c>
      <c r="I170" s="543"/>
    </row>
    <row r="171" spans="1:13" ht="90" thickBot="1" x14ac:dyDescent="0.25">
      <c r="B171" s="277"/>
      <c r="C171" s="132" t="s">
        <v>44</v>
      </c>
      <c r="D171" s="132"/>
      <c r="E171" s="138">
        <v>9000</v>
      </c>
      <c r="F171" s="145"/>
      <c r="G171" s="145" t="s">
        <v>341</v>
      </c>
      <c r="H171" s="195" t="s">
        <v>312</v>
      </c>
      <c r="I171" s="543" t="s">
        <v>303</v>
      </c>
    </row>
    <row r="172" spans="1:13" ht="90" thickBot="1" x14ac:dyDescent="0.25">
      <c r="B172" s="277"/>
      <c r="C172" s="132" t="s">
        <v>41</v>
      </c>
      <c r="D172" s="132"/>
      <c r="E172" s="138">
        <v>18400</v>
      </c>
      <c r="F172" s="145"/>
      <c r="G172" s="145" t="s">
        <v>341</v>
      </c>
      <c r="H172" s="195" t="s">
        <v>352</v>
      </c>
      <c r="I172" s="543" t="s">
        <v>354</v>
      </c>
    </row>
    <row r="173" spans="1:13" ht="64.5" thickBot="1" x14ac:dyDescent="0.25">
      <c r="B173" s="277"/>
      <c r="C173" s="132" t="s">
        <v>41</v>
      </c>
      <c r="D173" s="132"/>
      <c r="E173" s="138">
        <v>1500</v>
      </c>
      <c r="F173" s="145"/>
      <c r="G173" s="145" t="s">
        <v>331</v>
      </c>
      <c r="H173" s="195" t="s">
        <v>353</v>
      </c>
      <c r="I173" s="543"/>
    </row>
    <row r="174" spans="1:13" ht="39" thickBot="1" x14ac:dyDescent="0.25">
      <c r="B174" s="277"/>
      <c r="C174" s="132" t="s">
        <v>41</v>
      </c>
      <c r="D174" s="132"/>
      <c r="E174" s="138">
        <v>4700</v>
      </c>
      <c r="F174" s="145"/>
      <c r="G174" s="145" t="s">
        <v>360</v>
      </c>
      <c r="H174" s="195" t="s">
        <v>260</v>
      </c>
      <c r="I174" s="543"/>
    </row>
    <row r="175" spans="1:13" ht="128.25" thickBot="1" x14ac:dyDescent="0.25">
      <c r="B175" s="277"/>
      <c r="C175" s="132" t="s">
        <v>42</v>
      </c>
      <c r="D175" s="132" t="s">
        <v>291</v>
      </c>
      <c r="E175" s="138">
        <v>12000</v>
      </c>
      <c r="F175" s="145"/>
      <c r="G175" s="145" t="s">
        <v>339</v>
      </c>
      <c r="H175" s="195" t="s">
        <v>326</v>
      </c>
      <c r="I175" s="543">
        <f>27*1800</f>
        <v>48600</v>
      </c>
    </row>
    <row r="176" spans="1:13" ht="128.25" thickBot="1" x14ac:dyDescent="0.25">
      <c r="B176" s="277"/>
      <c r="C176" s="132" t="s">
        <v>42</v>
      </c>
      <c r="D176" s="132" t="s">
        <v>290</v>
      </c>
      <c r="E176" s="138">
        <v>12000</v>
      </c>
      <c r="F176" s="145"/>
      <c r="G176" s="145" t="s">
        <v>339</v>
      </c>
      <c r="H176" s="195" t="s">
        <v>326</v>
      </c>
      <c r="I176" s="543"/>
    </row>
    <row r="177" spans="2:9" ht="13.5" thickBot="1" x14ac:dyDescent="0.25">
      <c r="B177" s="278"/>
      <c r="C177" s="209"/>
      <c r="D177" s="209"/>
      <c r="E177" s="209"/>
      <c r="F177" s="210"/>
      <c r="G177" s="210" t="s">
        <v>338</v>
      </c>
      <c r="H177" s="211"/>
      <c r="I177" s="543"/>
    </row>
    <row r="178" spans="2:9" ht="128.25" thickBot="1" x14ac:dyDescent="0.25">
      <c r="B178" s="277">
        <v>44811</v>
      </c>
      <c r="C178" s="132" t="s">
        <v>41</v>
      </c>
      <c r="D178" s="132"/>
      <c r="E178" s="138">
        <v>530</v>
      </c>
      <c r="F178" s="145"/>
      <c r="G178" s="145" t="s">
        <v>340</v>
      </c>
      <c r="H178" s="195" t="s">
        <v>174</v>
      </c>
      <c r="I178" s="543" t="s">
        <v>302</v>
      </c>
    </row>
    <row r="179" spans="2:9" ht="102.75" thickBot="1" x14ac:dyDescent="0.25">
      <c r="B179" s="277"/>
      <c r="C179" s="132" t="s">
        <v>41</v>
      </c>
      <c r="D179" s="132"/>
      <c r="E179" s="138">
        <v>350</v>
      </c>
      <c r="F179" s="145"/>
      <c r="G179" s="145" t="s">
        <v>355</v>
      </c>
      <c r="H179" s="195" t="s">
        <v>369</v>
      </c>
      <c r="I179" s="543"/>
    </row>
    <row r="180" spans="2:9" ht="102.75" thickBot="1" x14ac:dyDescent="0.25">
      <c r="B180" s="277"/>
      <c r="C180" s="132" t="s">
        <v>41</v>
      </c>
      <c r="D180" s="132"/>
      <c r="E180" s="138">
        <v>100</v>
      </c>
      <c r="F180" s="145"/>
      <c r="G180" s="145" t="s">
        <v>355</v>
      </c>
      <c r="H180" s="195" t="s">
        <v>304</v>
      </c>
      <c r="I180" s="543"/>
    </row>
    <row r="181" spans="2:9" ht="13.5" thickBot="1" x14ac:dyDescent="0.25">
      <c r="B181" s="278"/>
      <c r="C181" s="209"/>
      <c r="D181" s="209"/>
      <c r="E181" s="209"/>
      <c r="F181" s="210"/>
      <c r="G181" s="210" t="s">
        <v>338</v>
      </c>
      <c r="H181" s="211"/>
      <c r="I181" s="543"/>
    </row>
    <row r="182" spans="2:9" ht="128.25" thickBot="1" x14ac:dyDescent="0.25">
      <c r="B182" s="277">
        <v>44815</v>
      </c>
      <c r="C182" s="132" t="s">
        <v>41</v>
      </c>
      <c r="D182" s="132"/>
      <c r="E182" s="138">
        <v>480</v>
      </c>
      <c r="F182" s="145"/>
      <c r="G182" s="145" t="s">
        <v>340</v>
      </c>
      <c r="H182" s="195" t="s">
        <v>174</v>
      </c>
      <c r="I182" s="543" t="s">
        <v>307</v>
      </c>
    </row>
    <row r="183" spans="2:9" ht="77.25" thickBot="1" x14ac:dyDescent="0.25">
      <c r="B183" s="277"/>
      <c r="C183" s="132" t="s">
        <v>41</v>
      </c>
      <c r="D183" s="132"/>
      <c r="E183" s="138">
        <v>600</v>
      </c>
      <c r="F183" s="145"/>
      <c r="G183" s="145" t="s">
        <v>332</v>
      </c>
      <c r="H183" s="197" t="s">
        <v>370</v>
      </c>
      <c r="I183" s="543"/>
    </row>
    <row r="184" spans="2:9" ht="102.75" thickBot="1" x14ac:dyDescent="0.25">
      <c r="B184" s="277"/>
      <c r="C184" s="132" t="s">
        <v>41</v>
      </c>
      <c r="D184" s="132"/>
      <c r="E184" s="138">
        <v>800</v>
      </c>
      <c r="F184" s="145"/>
      <c r="G184" s="145" t="s">
        <v>355</v>
      </c>
      <c r="H184" s="195" t="s">
        <v>356</v>
      </c>
      <c r="I184" s="543" t="s">
        <v>308</v>
      </c>
    </row>
    <row r="185" spans="2:9" ht="13.5" thickBot="1" x14ac:dyDescent="0.25">
      <c r="B185" s="278"/>
      <c r="C185" s="209"/>
      <c r="D185" s="209"/>
      <c r="E185" s="209"/>
      <c r="F185" s="210"/>
      <c r="G185" s="210" t="s">
        <v>338</v>
      </c>
      <c r="H185" s="211"/>
      <c r="I185" s="543"/>
    </row>
    <row r="186" spans="2:9" ht="128.25" thickBot="1" x14ac:dyDescent="0.25">
      <c r="B186" s="277">
        <v>44816</v>
      </c>
      <c r="C186" s="132" t="s">
        <v>41</v>
      </c>
      <c r="D186" s="132"/>
      <c r="E186" s="138">
        <v>1440</v>
      </c>
      <c r="F186" s="145"/>
      <c r="G186" s="145" t="s">
        <v>340</v>
      </c>
      <c r="H186" s="195" t="s">
        <v>174</v>
      </c>
      <c r="I186" s="543" t="s">
        <v>309</v>
      </c>
    </row>
    <row r="187" spans="2:9" ht="90" thickBot="1" x14ac:dyDescent="0.25">
      <c r="B187" s="277"/>
      <c r="C187" s="132" t="s">
        <v>41</v>
      </c>
      <c r="D187" s="132"/>
      <c r="E187" s="138">
        <v>900</v>
      </c>
      <c r="F187" s="145"/>
      <c r="G187" s="145" t="s">
        <v>341</v>
      </c>
      <c r="H187" s="195" t="s">
        <v>371</v>
      </c>
      <c r="I187" s="543"/>
    </row>
    <row r="188" spans="2:9" ht="51.75" thickBot="1" x14ac:dyDescent="0.25">
      <c r="B188" s="277"/>
      <c r="C188" s="132" t="s">
        <v>41</v>
      </c>
      <c r="D188" s="132"/>
      <c r="E188" s="138">
        <v>600</v>
      </c>
      <c r="F188" s="145"/>
      <c r="G188" s="145" t="s">
        <v>45</v>
      </c>
      <c r="H188" s="195" t="s">
        <v>45</v>
      </c>
      <c r="I188" s="543" t="s">
        <v>311</v>
      </c>
    </row>
    <row r="189" spans="2:9" ht="13.5" thickBot="1" x14ac:dyDescent="0.25">
      <c r="B189" s="278"/>
      <c r="C189" s="209"/>
      <c r="D189" s="209"/>
      <c r="E189" s="209"/>
      <c r="F189" s="210"/>
      <c r="G189" s="210" t="s">
        <v>338</v>
      </c>
      <c r="H189" s="211"/>
      <c r="I189" s="543"/>
    </row>
    <row r="190" spans="2:9" ht="128.25" thickBot="1" x14ac:dyDescent="0.25">
      <c r="B190" s="277">
        <v>44817</v>
      </c>
      <c r="C190" s="132" t="s">
        <v>41</v>
      </c>
      <c r="D190" s="132"/>
      <c r="E190" s="138">
        <f>480+720</f>
        <v>1200</v>
      </c>
      <c r="F190" s="145"/>
      <c r="G190" s="145" t="s">
        <v>340</v>
      </c>
      <c r="H190" s="195" t="s">
        <v>249</v>
      </c>
      <c r="I190" s="543" t="s">
        <v>310</v>
      </c>
    </row>
    <row r="191" spans="2:9" ht="13.5" thickBot="1" x14ac:dyDescent="0.25">
      <c r="B191" s="278"/>
      <c r="C191" s="209"/>
      <c r="D191" s="209"/>
      <c r="E191" s="209"/>
      <c r="F191" s="210"/>
      <c r="G191" s="210" t="s">
        <v>338</v>
      </c>
      <c r="H191" s="211"/>
      <c r="I191" s="543"/>
    </row>
    <row r="192" spans="2:9" ht="128.25" thickBot="1" x14ac:dyDescent="0.25">
      <c r="B192" s="277">
        <v>44818</v>
      </c>
      <c r="C192" s="132" t="s">
        <v>41</v>
      </c>
      <c r="D192" s="132"/>
      <c r="E192" s="138">
        <v>720</v>
      </c>
      <c r="F192" s="145"/>
      <c r="G192" s="145" t="s">
        <v>340</v>
      </c>
      <c r="H192" s="195" t="s">
        <v>174</v>
      </c>
      <c r="I192" s="543" t="s">
        <v>313</v>
      </c>
    </row>
    <row r="193" spans="2:18" ht="39" thickBot="1" x14ac:dyDescent="0.25">
      <c r="B193" s="277"/>
      <c r="C193" s="132" t="s">
        <v>41</v>
      </c>
      <c r="D193" s="132"/>
      <c r="E193" s="138">
        <v>12200</v>
      </c>
      <c r="F193" s="145"/>
      <c r="G193" s="145" t="s">
        <v>360</v>
      </c>
      <c r="H193" s="195" t="s">
        <v>372</v>
      </c>
      <c r="I193" s="543" t="s">
        <v>436</v>
      </c>
    </row>
    <row r="194" spans="2:18" ht="26.25" thickBot="1" x14ac:dyDescent="0.25">
      <c r="B194" s="277"/>
      <c r="C194" s="132" t="s">
        <v>47</v>
      </c>
      <c r="D194" s="132"/>
      <c r="E194" s="138">
        <v>300</v>
      </c>
      <c r="F194" s="145"/>
      <c r="G194" s="145" t="s">
        <v>357</v>
      </c>
      <c r="H194" s="195" t="s">
        <v>373</v>
      </c>
      <c r="I194" s="543"/>
    </row>
    <row r="195" spans="2:18" ht="26.25" thickBot="1" x14ac:dyDescent="0.25">
      <c r="B195" s="277"/>
      <c r="C195" s="132" t="s">
        <v>47</v>
      </c>
      <c r="D195" s="132" t="s">
        <v>325</v>
      </c>
      <c r="E195" s="138">
        <v>9000</v>
      </c>
      <c r="F195" s="145"/>
      <c r="G195" s="145" t="s">
        <v>357</v>
      </c>
      <c r="H195" s="195" t="s">
        <v>374</v>
      </c>
      <c r="I195" s="543"/>
    </row>
    <row r="196" spans="2:18" s="232" customFormat="1" ht="13.5" thickBot="1" x14ac:dyDescent="0.25">
      <c r="B196" s="278"/>
      <c r="C196" s="209"/>
      <c r="D196" s="209"/>
      <c r="E196" s="209"/>
      <c r="F196" s="210"/>
      <c r="G196" s="210" t="s">
        <v>338</v>
      </c>
      <c r="H196" s="211"/>
      <c r="I196" s="556"/>
      <c r="R196" s="506"/>
    </row>
    <row r="197" spans="2:18" ht="39" thickBot="1" x14ac:dyDescent="0.25">
      <c r="B197" s="277">
        <v>44819</v>
      </c>
      <c r="C197" s="132" t="s">
        <v>39</v>
      </c>
      <c r="D197" s="132" t="s">
        <v>52</v>
      </c>
      <c r="E197" s="138"/>
      <c r="F197" s="142">
        <v>200000</v>
      </c>
      <c r="G197" s="142" t="s">
        <v>338</v>
      </c>
      <c r="H197" s="218" t="s">
        <v>375</v>
      </c>
      <c r="I197" s="543"/>
    </row>
    <row r="198" spans="2:18" ht="128.25" thickBot="1" x14ac:dyDescent="0.25">
      <c r="B198" s="277"/>
      <c r="C198" s="132" t="s">
        <v>47</v>
      </c>
      <c r="D198" s="132" t="s">
        <v>81</v>
      </c>
      <c r="E198" s="138">
        <v>34800</v>
      </c>
      <c r="F198" s="145"/>
      <c r="G198" s="145" t="s">
        <v>339</v>
      </c>
      <c r="H198" s="195" t="s">
        <v>327</v>
      </c>
      <c r="I198" s="543" t="s">
        <v>324</v>
      </c>
    </row>
    <row r="199" spans="2:18" ht="128.25" thickBot="1" x14ac:dyDescent="0.25">
      <c r="B199" s="277"/>
      <c r="C199" s="132" t="s">
        <v>47</v>
      </c>
      <c r="D199" s="132" t="s">
        <v>290</v>
      </c>
      <c r="E199" s="143">
        <v>34800</v>
      </c>
      <c r="F199" s="145"/>
      <c r="G199" s="145" t="s">
        <v>339</v>
      </c>
      <c r="H199" s="195" t="s">
        <v>327</v>
      </c>
      <c r="I199" s="543" t="s">
        <v>324</v>
      </c>
    </row>
    <row r="200" spans="2:18" s="232" customFormat="1" ht="13.5" thickBot="1" x14ac:dyDescent="0.25">
      <c r="B200" s="278"/>
      <c r="C200" s="209"/>
      <c r="D200" s="209"/>
      <c r="E200" s="209"/>
      <c r="F200" s="210"/>
      <c r="G200" s="210" t="s">
        <v>338</v>
      </c>
      <c r="H200" s="211"/>
      <c r="I200" s="556"/>
      <c r="R200" s="506"/>
    </row>
    <row r="201" spans="2:18" ht="102.75" thickBot="1" x14ac:dyDescent="0.25">
      <c r="B201" s="277">
        <v>44822</v>
      </c>
      <c r="C201" s="132" t="s">
        <v>41</v>
      </c>
      <c r="D201" s="132"/>
      <c r="E201" s="138">
        <v>2000</v>
      </c>
      <c r="F201" s="145"/>
      <c r="G201" s="145" t="s">
        <v>355</v>
      </c>
      <c r="H201" s="195" t="s">
        <v>328</v>
      </c>
      <c r="I201" s="543"/>
    </row>
    <row r="202" spans="2:18" ht="128.25" thickBot="1" x14ac:dyDescent="0.25">
      <c r="B202" s="277"/>
      <c r="C202" s="132" t="s">
        <v>41</v>
      </c>
      <c r="D202" s="132"/>
      <c r="E202" s="138">
        <v>480</v>
      </c>
      <c r="F202" s="145"/>
      <c r="G202" s="145" t="s">
        <v>340</v>
      </c>
      <c r="H202" s="195" t="s">
        <v>174</v>
      </c>
      <c r="I202" s="543"/>
    </row>
    <row r="203" spans="2:18" s="232" customFormat="1" ht="13.5" thickBot="1" x14ac:dyDescent="0.25">
      <c r="B203" s="278"/>
      <c r="C203" s="209"/>
      <c r="D203" s="209"/>
      <c r="E203" s="209"/>
      <c r="F203" s="210"/>
      <c r="G203" s="210" t="s">
        <v>338</v>
      </c>
      <c r="H203" s="211"/>
      <c r="I203" s="556"/>
      <c r="R203" s="506"/>
    </row>
    <row r="204" spans="2:18" ht="90" thickBot="1" x14ac:dyDescent="0.25">
      <c r="B204" s="277">
        <v>44823</v>
      </c>
      <c r="C204" s="132" t="s">
        <v>41</v>
      </c>
      <c r="D204" s="132" t="s">
        <v>83</v>
      </c>
      <c r="E204" s="138">
        <v>21000</v>
      </c>
      <c r="F204" s="145"/>
      <c r="G204" s="145" t="s">
        <v>341</v>
      </c>
      <c r="H204" s="195" t="s">
        <v>376</v>
      </c>
      <c r="I204" s="543" t="s">
        <v>358</v>
      </c>
    </row>
    <row r="205" spans="2:18" ht="128.25" thickBot="1" x14ac:dyDescent="0.25">
      <c r="B205" s="277"/>
      <c r="C205" s="132" t="s">
        <v>41</v>
      </c>
      <c r="D205" s="132"/>
      <c r="E205" s="138">
        <v>600</v>
      </c>
      <c r="F205" s="145"/>
      <c r="G205" s="145" t="s">
        <v>340</v>
      </c>
      <c r="H205" s="195" t="s">
        <v>359</v>
      </c>
      <c r="I205" s="543"/>
    </row>
    <row r="206" spans="2:18" s="232" customFormat="1" ht="13.5" thickBot="1" x14ac:dyDescent="0.25">
      <c r="B206" s="278"/>
      <c r="C206" s="209"/>
      <c r="D206" s="209"/>
      <c r="E206" s="209"/>
      <c r="F206" s="210"/>
      <c r="G206" s="210"/>
      <c r="H206" s="211"/>
      <c r="I206" s="556"/>
      <c r="R206" s="506"/>
    </row>
    <row r="207" spans="2:18" ht="128.25" thickBot="1" x14ac:dyDescent="0.25">
      <c r="B207" s="277">
        <v>44824</v>
      </c>
      <c r="C207" s="132" t="s">
        <v>41</v>
      </c>
      <c r="D207" s="132"/>
      <c r="E207" s="138">
        <v>240</v>
      </c>
      <c r="F207" s="145"/>
      <c r="G207" s="145" t="s">
        <v>340</v>
      </c>
      <c r="H207" s="195" t="s">
        <v>249</v>
      </c>
      <c r="I207" s="543"/>
    </row>
    <row r="208" spans="2:18" s="232" customFormat="1" ht="13.5" thickBot="1" x14ac:dyDescent="0.25">
      <c r="B208" s="280"/>
      <c r="C208" s="233"/>
      <c r="D208" s="233"/>
      <c r="E208" s="234"/>
      <c r="F208" s="235"/>
      <c r="G208" s="235"/>
      <c r="H208" s="236"/>
      <c r="I208" s="556"/>
      <c r="R208" s="506"/>
    </row>
    <row r="209" spans="2:18" ht="128.25" thickBot="1" x14ac:dyDescent="0.25">
      <c r="B209" s="281">
        <v>44825</v>
      </c>
      <c r="C209" s="225" t="s">
        <v>41</v>
      </c>
      <c r="D209" s="225"/>
      <c r="E209" s="226">
        <v>360</v>
      </c>
      <c r="F209" s="146"/>
      <c r="G209" s="146" t="s">
        <v>340</v>
      </c>
      <c r="H209" s="227" t="s">
        <v>249</v>
      </c>
      <c r="I209" s="543"/>
    </row>
    <row r="210" spans="2:18" ht="13.5" thickBot="1" x14ac:dyDescent="0.25">
      <c r="B210" s="282"/>
      <c r="C210" s="260"/>
      <c r="D210" s="260"/>
      <c r="E210" s="260"/>
      <c r="F210" s="261"/>
      <c r="G210" s="261"/>
      <c r="H210" s="262" t="s">
        <v>397</v>
      </c>
      <c r="I210" s="543"/>
    </row>
    <row r="211" spans="2:18" s="232" customFormat="1" ht="13.5" thickBot="1" x14ac:dyDescent="0.25">
      <c r="B211" s="283"/>
      <c r="C211" s="263"/>
      <c r="D211" s="263"/>
      <c r="E211" s="263"/>
      <c r="F211" s="264"/>
      <c r="G211" s="264"/>
      <c r="H211" s="541" t="s">
        <v>383</v>
      </c>
      <c r="I211" s="556"/>
      <c r="R211" s="506"/>
    </row>
    <row r="212" spans="2:18" ht="13.5" thickBot="1" x14ac:dyDescent="0.25">
      <c r="B212" s="284">
        <v>44847</v>
      </c>
      <c r="C212" s="251" t="s">
        <v>47</v>
      </c>
      <c r="D212" s="251" t="s">
        <v>67</v>
      </c>
      <c r="E212" s="252">
        <v>94000</v>
      </c>
      <c r="F212" s="253"/>
      <c r="G212" s="253"/>
      <c r="H212" s="250" t="s">
        <v>387</v>
      </c>
      <c r="I212" s="543" t="s">
        <v>389</v>
      </c>
    </row>
    <row r="213" spans="2:18" ht="13.5" thickBot="1" x14ac:dyDescent="0.25">
      <c r="B213" s="281"/>
      <c r="C213" s="226" t="s">
        <v>39</v>
      </c>
      <c r="D213" s="226" t="s">
        <v>40</v>
      </c>
      <c r="E213" s="226"/>
      <c r="F213" s="254">
        <v>200000</v>
      </c>
      <c r="G213" s="254"/>
      <c r="H213" s="255" t="s">
        <v>382</v>
      </c>
      <c r="I213" s="543" t="s">
        <v>392</v>
      </c>
    </row>
    <row r="214" spans="2:18" ht="13.5" thickBot="1" x14ac:dyDescent="0.25">
      <c r="B214" s="281"/>
      <c r="C214" s="225" t="s">
        <v>47</v>
      </c>
      <c r="D214" s="225" t="s">
        <v>291</v>
      </c>
      <c r="E214" s="226">
        <v>30200</v>
      </c>
      <c r="F214" s="146"/>
      <c r="G214" s="146"/>
      <c r="H214" s="227" t="s">
        <v>385</v>
      </c>
      <c r="I214" s="543" t="s">
        <v>388</v>
      </c>
      <c r="J214" s="136"/>
    </row>
    <row r="215" spans="2:18" ht="13.5" thickBot="1" x14ac:dyDescent="0.25">
      <c r="B215" s="281"/>
      <c r="C215" s="225" t="s">
        <v>47</v>
      </c>
      <c r="D215" s="225" t="s">
        <v>290</v>
      </c>
      <c r="E215" s="226">
        <v>30200</v>
      </c>
      <c r="F215" s="146"/>
      <c r="G215" s="146"/>
      <c r="H215" s="227" t="s">
        <v>385</v>
      </c>
      <c r="I215" s="543" t="s">
        <v>384</v>
      </c>
    </row>
    <row r="216" spans="2:18" ht="13.5" thickBot="1" x14ac:dyDescent="0.25">
      <c r="B216" s="281"/>
      <c r="C216" s="225" t="s">
        <v>47</v>
      </c>
      <c r="D216" s="225" t="s">
        <v>67</v>
      </c>
      <c r="E216" s="226">
        <v>139000</v>
      </c>
      <c r="F216" s="146"/>
      <c r="G216" s="146"/>
      <c r="H216" s="227" t="s">
        <v>390</v>
      </c>
      <c r="I216" s="543" t="s">
        <v>386</v>
      </c>
    </row>
    <row r="217" spans="2:18" s="256" customFormat="1" ht="13.5" thickBot="1" x14ac:dyDescent="0.25">
      <c r="B217" s="285"/>
      <c r="C217" s="257"/>
      <c r="D217" s="257"/>
      <c r="E217" s="257"/>
      <c r="F217" s="258"/>
      <c r="G217" s="258"/>
      <c r="H217" s="259"/>
      <c r="I217" s="557"/>
      <c r="R217" s="507"/>
    </row>
    <row r="218" spans="2:18" ht="13.5" thickBot="1" x14ac:dyDescent="0.25">
      <c r="B218" s="281">
        <v>44851</v>
      </c>
      <c r="C218" s="225" t="s">
        <v>39</v>
      </c>
      <c r="D218" s="225" t="s">
        <v>40</v>
      </c>
      <c r="E218" s="226"/>
      <c r="F218" s="254">
        <v>58200</v>
      </c>
      <c r="G218" s="254"/>
      <c r="H218" s="255" t="s">
        <v>484</v>
      </c>
      <c r="I218" s="543" t="s">
        <v>393</v>
      </c>
    </row>
    <row r="219" spans="2:18" ht="13.5" thickBot="1" x14ac:dyDescent="0.25">
      <c r="B219" s="281"/>
      <c r="C219" s="225" t="s">
        <v>47</v>
      </c>
      <c r="D219" s="225" t="s">
        <v>232</v>
      </c>
      <c r="E219" s="226">
        <v>54000</v>
      </c>
      <c r="F219" s="146"/>
      <c r="G219" s="146"/>
      <c r="H219" s="227" t="s">
        <v>394</v>
      </c>
      <c r="I219" s="543" t="s">
        <v>431</v>
      </c>
    </row>
    <row r="220" spans="2:18" ht="13.5" thickBot="1" x14ac:dyDescent="0.25">
      <c r="B220" s="281"/>
      <c r="C220" s="225" t="s">
        <v>47</v>
      </c>
      <c r="D220" s="225" t="s">
        <v>395</v>
      </c>
      <c r="E220" s="226">
        <v>4200</v>
      </c>
      <c r="F220" s="146"/>
      <c r="G220" s="146"/>
      <c r="H220" s="227" t="s">
        <v>396</v>
      </c>
      <c r="I220" s="543" t="s">
        <v>432</v>
      </c>
    </row>
    <row r="221" spans="2:18" s="232" customFormat="1" ht="13.5" thickBot="1" x14ac:dyDescent="0.25">
      <c r="B221" s="280"/>
      <c r="C221" s="234"/>
      <c r="D221" s="234"/>
      <c r="E221" s="234"/>
      <c r="F221" s="235"/>
      <c r="G221" s="235"/>
      <c r="H221" s="236"/>
      <c r="I221" s="556"/>
      <c r="R221" s="506"/>
    </row>
    <row r="222" spans="2:18" ht="13.5" thickBot="1" x14ac:dyDescent="0.25">
      <c r="B222" s="281">
        <v>44861</v>
      </c>
      <c r="C222" s="225" t="s">
        <v>39</v>
      </c>
      <c r="D222" s="225" t="s">
        <v>40</v>
      </c>
      <c r="E222" s="226"/>
      <c r="F222" s="254">
        <v>100000</v>
      </c>
      <c r="G222" s="254"/>
      <c r="H222" s="255" t="s">
        <v>398</v>
      </c>
      <c r="I222" s="543" t="s">
        <v>399</v>
      </c>
    </row>
    <row r="223" spans="2:18" ht="13.5" thickBot="1" x14ac:dyDescent="0.25">
      <c r="B223" s="281"/>
      <c r="C223" s="225" t="s">
        <v>47</v>
      </c>
      <c r="D223" s="225" t="s">
        <v>67</v>
      </c>
      <c r="E223" s="226">
        <v>20890</v>
      </c>
      <c r="F223" s="146"/>
      <c r="G223" s="146"/>
      <c r="H223" s="227" t="s">
        <v>400</v>
      </c>
      <c r="I223" s="543" t="s">
        <v>386</v>
      </c>
    </row>
    <row r="224" spans="2:18" ht="13.5" thickBot="1" x14ac:dyDescent="0.25">
      <c r="B224" s="281"/>
      <c r="C224" s="225" t="s">
        <v>41</v>
      </c>
      <c r="D224" s="225"/>
      <c r="E224" s="226">
        <v>480</v>
      </c>
      <c r="F224" s="146"/>
      <c r="G224" s="146"/>
      <c r="H224" s="227" t="s">
        <v>401</v>
      </c>
      <c r="I224" s="543"/>
    </row>
    <row r="225" spans="2:18" ht="13.5" thickBot="1" x14ac:dyDescent="0.25">
      <c r="B225" s="281"/>
      <c r="C225" s="225" t="s">
        <v>41</v>
      </c>
      <c r="D225" s="225"/>
      <c r="E225" s="226">
        <v>7000</v>
      </c>
      <c r="F225" s="146"/>
      <c r="G225" s="146"/>
      <c r="H225" s="227" t="s">
        <v>402</v>
      </c>
      <c r="I225" s="543" t="s">
        <v>411</v>
      </c>
    </row>
    <row r="226" spans="2:18" ht="13.5" thickBot="1" x14ac:dyDescent="0.25">
      <c r="B226" s="281"/>
      <c r="C226" s="225" t="s">
        <v>44</v>
      </c>
      <c r="D226" s="225"/>
      <c r="E226" s="226">
        <v>1000</v>
      </c>
      <c r="F226" s="146"/>
      <c r="G226" s="146"/>
      <c r="H226" s="227" t="s">
        <v>403</v>
      </c>
      <c r="I226" s="543">
        <v>1000</v>
      </c>
    </row>
    <row r="227" spans="2:18" ht="13.5" thickBot="1" x14ac:dyDescent="0.25">
      <c r="B227" s="277"/>
      <c r="C227" s="132" t="s">
        <v>41</v>
      </c>
      <c r="D227" s="132"/>
      <c r="E227" s="267">
        <v>3080</v>
      </c>
      <c r="F227" s="268"/>
      <c r="G227" s="268"/>
      <c r="H227" s="269" t="s">
        <v>408</v>
      </c>
      <c r="I227" s="543"/>
    </row>
    <row r="228" spans="2:18" s="232" customFormat="1" ht="13.5" thickBot="1" x14ac:dyDescent="0.25">
      <c r="B228" s="280"/>
      <c r="C228" s="234"/>
      <c r="D228" s="234"/>
      <c r="E228" s="234"/>
      <c r="F228" s="235"/>
      <c r="G228" s="235"/>
      <c r="H228" s="236"/>
      <c r="I228" s="556"/>
      <c r="R228" s="506"/>
    </row>
    <row r="229" spans="2:18" ht="13.5" thickBot="1" x14ac:dyDescent="0.25">
      <c r="B229" s="281">
        <v>44863</v>
      </c>
      <c r="C229" s="225" t="s">
        <v>41</v>
      </c>
      <c r="D229" s="225" t="s">
        <v>83</v>
      </c>
      <c r="E229" s="226">
        <v>9000</v>
      </c>
      <c r="F229" s="146"/>
      <c r="G229" s="146"/>
      <c r="H229" s="227" t="s">
        <v>185</v>
      </c>
      <c r="I229" s="543" t="s">
        <v>404</v>
      </c>
    </row>
    <row r="230" spans="2:18" ht="13.5" thickBot="1" x14ac:dyDescent="0.25">
      <c r="B230" s="281"/>
      <c r="C230" s="225" t="s">
        <v>44</v>
      </c>
      <c r="D230" s="225" t="s">
        <v>405</v>
      </c>
      <c r="E230" s="226">
        <v>6000</v>
      </c>
      <c r="F230" s="146"/>
      <c r="G230" s="146"/>
      <c r="H230" s="227" t="s">
        <v>413</v>
      </c>
      <c r="I230" s="543" t="s">
        <v>407</v>
      </c>
    </row>
    <row r="231" spans="2:18" ht="13.5" thickBot="1" x14ac:dyDescent="0.25">
      <c r="B231" s="281"/>
      <c r="C231" s="225" t="s">
        <v>41</v>
      </c>
      <c r="D231" s="225"/>
      <c r="E231" s="226">
        <v>480</v>
      </c>
      <c r="F231" s="146"/>
      <c r="G231" s="146"/>
      <c r="H231" s="227" t="s">
        <v>249</v>
      </c>
      <c r="I231" s="543"/>
    </row>
    <row r="232" spans="2:18" ht="13.5" thickBot="1" x14ac:dyDescent="0.25">
      <c r="B232" s="281"/>
      <c r="C232" s="225" t="s">
        <v>44</v>
      </c>
      <c r="D232" s="225"/>
      <c r="E232" s="226">
        <v>1000</v>
      </c>
      <c r="F232" s="146"/>
      <c r="G232" s="146"/>
      <c r="H232" s="227" t="s">
        <v>406</v>
      </c>
      <c r="I232" s="543"/>
    </row>
    <row r="233" spans="2:18" ht="13.5" thickBot="1" x14ac:dyDescent="0.25">
      <c r="B233" s="281"/>
      <c r="C233" s="225" t="s">
        <v>42</v>
      </c>
      <c r="D233" s="225" t="s">
        <v>409</v>
      </c>
      <c r="E233" s="138">
        <v>5000</v>
      </c>
      <c r="F233" s="145"/>
      <c r="G233" s="145"/>
      <c r="H233" s="195" t="s">
        <v>410</v>
      </c>
      <c r="I233" s="543"/>
    </row>
    <row r="234" spans="2:18" ht="13.5" thickBot="1" x14ac:dyDescent="0.25">
      <c r="B234" s="281"/>
      <c r="C234" s="225"/>
      <c r="D234" s="225"/>
      <c r="E234" s="226"/>
      <c r="F234" s="146"/>
      <c r="G234" s="146"/>
      <c r="H234" s="227"/>
      <c r="I234" s="543">
        <f>3280-200</f>
        <v>3080</v>
      </c>
    </row>
    <row r="235" spans="2:18" ht="13.5" thickBot="1" x14ac:dyDescent="0.25">
      <c r="B235" s="281">
        <v>44865</v>
      </c>
      <c r="C235" s="225" t="s">
        <v>41</v>
      </c>
      <c r="D235" s="225"/>
      <c r="E235" s="226">
        <v>1000</v>
      </c>
      <c r="F235" s="146"/>
      <c r="G235" s="146"/>
      <c r="H235" s="227" t="s">
        <v>412</v>
      </c>
      <c r="I235" s="543"/>
    </row>
    <row r="236" spans="2:18" ht="13.5" thickBot="1" x14ac:dyDescent="0.25">
      <c r="B236" s="281"/>
      <c r="C236" s="225" t="s">
        <v>44</v>
      </c>
      <c r="D236" s="225"/>
      <c r="E236" s="226">
        <v>500</v>
      </c>
      <c r="F236" s="146"/>
      <c r="G236" s="146"/>
      <c r="H236" s="227" t="s">
        <v>45</v>
      </c>
      <c r="I236" s="543"/>
    </row>
    <row r="237" spans="2:18" ht="13.5" thickBot="1" x14ac:dyDescent="0.25">
      <c r="B237" s="281"/>
      <c r="C237" s="225" t="s">
        <v>41</v>
      </c>
      <c r="D237" s="225"/>
      <c r="E237" s="226">
        <v>480</v>
      </c>
      <c r="F237" s="146"/>
      <c r="G237" s="146"/>
      <c r="H237" s="227" t="s">
        <v>249</v>
      </c>
      <c r="I237" s="543"/>
    </row>
    <row r="238" spans="2:18" ht="13.5" thickBot="1" x14ac:dyDescent="0.25">
      <c r="B238" s="281"/>
      <c r="C238" s="225" t="s">
        <v>42</v>
      </c>
      <c r="D238" s="225" t="s">
        <v>409</v>
      </c>
      <c r="E238" s="226">
        <v>1000</v>
      </c>
      <c r="F238" s="146"/>
      <c r="G238" s="146"/>
      <c r="H238" s="227" t="s">
        <v>414</v>
      </c>
      <c r="I238" s="543"/>
    </row>
    <row r="239" spans="2:18" s="232" customFormat="1" ht="13.5" thickBot="1" x14ac:dyDescent="0.25">
      <c r="B239" s="280"/>
      <c r="C239" s="234"/>
      <c r="D239" s="234"/>
      <c r="E239" s="234"/>
      <c r="F239" s="235"/>
      <c r="G239" s="235"/>
      <c r="H239" s="236"/>
      <c r="I239" s="556"/>
      <c r="R239" s="506"/>
    </row>
    <row r="240" spans="2:18" ht="13.5" thickBot="1" x14ac:dyDescent="0.25">
      <c r="B240" s="281">
        <v>44866</v>
      </c>
      <c r="C240" s="225" t="s">
        <v>42</v>
      </c>
      <c r="D240" s="225" t="s">
        <v>409</v>
      </c>
      <c r="E240" s="226">
        <v>2000</v>
      </c>
      <c r="F240" s="146"/>
      <c r="G240" s="146"/>
      <c r="H240" s="227" t="s">
        <v>430</v>
      </c>
      <c r="I240" s="543"/>
    </row>
    <row r="241" spans="2:18" s="232" customFormat="1" ht="13.5" thickBot="1" x14ac:dyDescent="0.25">
      <c r="B241" s="280"/>
      <c r="C241" s="234"/>
      <c r="D241" s="234"/>
      <c r="E241" s="234"/>
      <c r="F241" s="235"/>
      <c r="G241" s="235"/>
      <c r="H241" s="236"/>
      <c r="I241" s="556"/>
      <c r="R241" s="506"/>
    </row>
    <row r="242" spans="2:18" ht="13.5" thickBot="1" x14ac:dyDescent="0.25">
      <c r="B242" s="281">
        <v>44867</v>
      </c>
      <c r="C242" s="225" t="s">
        <v>41</v>
      </c>
      <c r="D242" s="225"/>
      <c r="E242" s="226">
        <v>1600</v>
      </c>
      <c r="F242" s="146"/>
      <c r="G242" s="146"/>
      <c r="H242" s="227" t="s">
        <v>415</v>
      </c>
      <c r="I242" s="543" t="s">
        <v>416</v>
      </c>
    </row>
    <row r="243" spans="2:18" ht="13.5" thickBot="1" x14ac:dyDescent="0.25">
      <c r="B243" s="281"/>
      <c r="C243" s="225" t="s">
        <v>44</v>
      </c>
      <c r="D243" s="225"/>
      <c r="E243" s="226">
        <v>1000</v>
      </c>
      <c r="F243" s="146"/>
      <c r="G243" s="146"/>
      <c r="H243" s="227" t="s">
        <v>45</v>
      </c>
      <c r="I243" s="543" t="s">
        <v>417</v>
      </c>
    </row>
    <row r="244" spans="2:18" ht="13.5" thickBot="1" x14ac:dyDescent="0.25">
      <c r="B244" s="281"/>
      <c r="C244" s="225" t="s">
        <v>41</v>
      </c>
      <c r="D244" s="225"/>
      <c r="E244" s="226">
        <v>7000</v>
      </c>
      <c r="F244" s="146"/>
      <c r="G244" s="146"/>
      <c r="H244" s="227" t="s">
        <v>418</v>
      </c>
      <c r="I244" s="543" t="s">
        <v>419</v>
      </c>
    </row>
    <row r="245" spans="2:18" ht="13.5" thickBot="1" x14ac:dyDescent="0.25">
      <c r="B245" s="277"/>
      <c r="C245" s="132" t="s">
        <v>44</v>
      </c>
      <c r="D245" s="132"/>
      <c r="E245" s="138">
        <v>1000</v>
      </c>
      <c r="F245" s="145"/>
      <c r="G245" s="145"/>
      <c r="H245" s="195" t="s">
        <v>45</v>
      </c>
      <c r="I245" s="543" t="s">
        <v>424</v>
      </c>
    </row>
    <row r="246" spans="2:18" ht="13.5" thickBot="1" x14ac:dyDescent="0.25">
      <c r="B246" s="281"/>
      <c r="C246" s="225" t="s">
        <v>41</v>
      </c>
      <c r="D246" s="225"/>
      <c r="E246" s="226">
        <v>320</v>
      </c>
      <c r="F246" s="146"/>
      <c r="G246" s="146"/>
      <c r="H246" s="227" t="s">
        <v>174</v>
      </c>
      <c r="I246" s="543" t="s">
        <v>420</v>
      </c>
    </row>
    <row r="247" spans="2:18" s="232" customFormat="1" ht="13.5" thickBot="1" x14ac:dyDescent="0.25">
      <c r="B247" s="280"/>
      <c r="C247" s="234"/>
      <c r="D247" s="234"/>
      <c r="E247" s="234"/>
      <c r="F247" s="235"/>
      <c r="G247" s="235"/>
      <c r="H247" s="236"/>
      <c r="I247" s="556"/>
      <c r="R247" s="506"/>
    </row>
    <row r="248" spans="2:18" ht="13.5" thickBot="1" x14ac:dyDescent="0.25">
      <c r="B248" s="281">
        <v>44868</v>
      </c>
      <c r="C248" s="225" t="s">
        <v>42</v>
      </c>
      <c r="D248" s="225" t="s">
        <v>421</v>
      </c>
      <c r="E248" s="226">
        <v>10000</v>
      </c>
      <c r="F248" s="146"/>
      <c r="G248" s="146"/>
      <c r="H248" s="227" t="s">
        <v>444</v>
      </c>
      <c r="I248" s="543">
        <f>(13*1000)+1800+(13*1800)</f>
        <v>38200</v>
      </c>
    </row>
    <row r="249" spans="2:18" ht="13.5" thickBot="1" x14ac:dyDescent="0.25">
      <c r="B249" s="281"/>
      <c r="C249" s="225" t="s">
        <v>42</v>
      </c>
      <c r="D249" s="225" t="s">
        <v>290</v>
      </c>
      <c r="E249" s="226">
        <v>10000</v>
      </c>
      <c r="F249" s="146"/>
      <c r="G249" s="146"/>
      <c r="H249" s="227" t="s">
        <v>444</v>
      </c>
      <c r="I249" s="543"/>
    </row>
    <row r="250" spans="2:18" ht="13.5" thickBot="1" x14ac:dyDescent="0.25">
      <c r="B250" s="281"/>
      <c r="C250" s="225" t="s">
        <v>42</v>
      </c>
      <c r="D250" s="225" t="s">
        <v>409</v>
      </c>
      <c r="E250" s="226">
        <v>10000</v>
      </c>
      <c r="F250" s="146"/>
      <c r="G250" s="146"/>
      <c r="H250" s="227" t="s">
        <v>422</v>
      </c>
      <c r="I250" s="543" t="s">
        <v>423</v>
      </c>
    </row>
    <row r="251" spans="2:18" ht="13.5" thickBot="1" x14ac:dyDescent="0.25">
      <c r="B251" s="277"/>
      <c r="C251" s="132" t="s">
        <v>41</v>
      </c>
      <c r="D251" s="132"/>
      <c r="E251" s="138">
        <v>360</v>
      </c>
      <c r="F251" s="145"/>
      <c r="G251" s="145"/>
      <c r="H251" s="195" t="s">
        <v>174</v>
      </c>
      <c r="I251" s="543" t="s">
        <v>426</v>
      </c>
    </row>
    <row r="252" spans="2:18" ht="13.5" thickBot="1" x14ac:dyDescent="0.25">
      <c r="B252" s="281"/>
      <c r="C252" s="225" t="s">
        <v>39</v>
      </c>
      <c r="D252" s="225" t="s">
        <v>40</v>
      </c>
      <c r="E252" s="226"/>
      <c r="F252" s="254">
        <v>40000</v>
      </c>
      <c r="G252" s="254"/>
      <c r="H252" s="255" t="s">
        <v>435</v>
      </c>
      <c r="I252" s="543" t="s">
        <v>427</v>
      </c>
    </row>
    <row r="253" spans="2:18" ht="13.5" thickBot="1" x14ac:dyDescent="0.25">
      <c r="B253" s="277"/>
      <c r="C253" s="132" t="s">
        <v>47</v>
      </c>
      <c r="D253" s="132" t="s">
        <v>232</v>
      </c>
      <c r="E253" s="138">
        <v>40000</v>
      </c>
      <c r="F253" s="145"/>
      <c r="G253" s="145"/>
      <c r="H253" s="195" t="s">
        <v>428</v>
      </c>
      <c r="I253" s="543" t="s">
        <v>429</v>
      </c>
    </row>
    <row r="254" spans="2:18" s="232" customFormat="1" ht="13.5" thickBot="1" x14ac:dyDescent="0.25">
      <c r="B254" s="278"/>
      <c r="C254" s="209"/>
      <c r="D254" s="209"/>
      <c r="E254" s="209"/>
      <c r="F254" s="210"/>
      <c r="G254" s="210"/>
      <c r="H254" s="211"/>
      <c r="I254" s="556"/>
      <c r="R254" s="506"/>
    </row>
    <row r="255" spans="2:18" ht="13.5" thickBot="1" x14ac:dyDescent="0.25">
      <c r="B255" s="281">
        <v>44870</v>
      </c>
      <c r="C255" s="225" t="s">
        <v>41</v>
      </c>
      <c r="D255" s="225"/>
      <c r="E255" s="226">
        <v>400</v>
      </c>
      <c r="F255" s="146"/>
      <c r="G255" s="146"/>
      <c r="H255" s="227" t="s">
        <v>425</v>
      </c>
      <c r="I255" s="543" t="s">
        <v>434</v>
      </c>
    </row>
    <row r="256" spans="2:18" s="232" customFormat="1" ht="13.5" thickBot="1" x14ac:dyDescent="0.25">
      <c r="B256" s="280"/>
      <c r="C256" s="234"/>
      <c r="D256" s="234"/>
      <c r="E256" s="234"/>
      <c r="F256" s="235"/>
      <c r="G256" s="235"/>
      <c r="H256" s="236"/>
      <c r="I256" s="556"/>
      <c r="R256" s="506"/>
    </row>
    <row r="257" spans="2:18" ht="13.5" thickBot="1" x14ac:dyDescent="0.25">
      <c r="B257" s="281">
        <v>44874</v>
      </c>
      <c r="C257" s="225" t="s">
        <v>44</v>
      </c>
      <c r="D257" s="225"/>
      <c r="E257" s="226">
        <v>800</v>
      </c>
      <c r="F257" s="146"/>
      <c r="G257" s="146"/>
      <c r="H257" s="227" t="s">
        <v>45</v>
      </c>
      <c r="I257" s="543" t="s">
        <v>433</v>
      </c>
    </row>
    <row r="258" spans="2:18" ht="13.5" thickBot="1" x14ac:dyDescent="0.25">
      <c r="B258" s="277"/>
      <c r="C258" s="132" t="s">
        <v>42</v>
      </c>
      <c r="D258" s="132" t="s">
        <v>409</v>
      </c>
      <c r="E258" s="138">
        <v>500</v>
      </c>
      <c r="F258" s="145"/>
      <c r="G258" s="145"/>
      <c r="H258" s="195" t="s">
        <v>443</v>
      </c>
      <c r="I258" s="543">
        <v>1</v>
      </c>
    </row>
    <row r="259" spans="2:18" s="232" customFormat="1" ht="13.5" thickBot="1" x14ac:dyDescent="0.25">
      <c r="B259" s="280"/>
      <c r="C259" s="234"/>
      <c r="D259" s="234"/>
      <c r="E259" s="234"/>
      <c r="F259" s="235"/>
      <c r="G259" s="235"/>
      <c r="H259" s="236"/>
      <c r="I259" s="556"/>
      <c r="R259" s="506"/>
    </row>
    <row r="260" spans="2:18" ht="13.5" thickBot="1" x14ac:dyDescent="0.25">
      <c r="B260" s="281">
        <v>44875</v>
      </c>
      <c r="C260" s="225" t="s">
        <v>39</v>
      </c>
      <c r="D260" s="225" t="s">
        <v>40</v>
      </c>
      <c r="E260" s="226"/>
      <c r="F260" s="254">
        <v>290000</v>
      </c>
      <c r="G260" s="254"/>
      <c r="H260" s="255" t="s">
        <v>437</v>
      </c>
      <c r="I260" s="543"/>
    </row>
    <row r="261" spans="2:18" ht="13.5" thickBot="1" x14ac:dyDescent="0.25">
      <c r="B261" s="281"/>
      <c r="C261" s="225" t="s">
        <v>39</v>
      </c>
      <c r="D261" s="225" t="s">
        <v>40</v>
      </c>
      <c r="E261" s="226"/>
      <c r="F261" s="254">
        <v>200000</v>
      </c>
      <c r="G261" s="254"/>
      <c r="H261" s="255" t="s">
        <v>438</v>
      </c>
      <c r="I261" s="543" t="s">
        <v>439</v>
      </c>
    </row>
    <row r="262" spans="2:18" ht="13.5" thickBot="1" x14ac:dyDescent="0.25">
      <c r="B262" s="281"/>
      <c r="C262" s="225" t="s">
        <v>42</v>
      </c>
      <c r="D262" s="225" t="s">
        <v>291</v>
      </c>
      <c r="E262" s="226">
        <v>13000</v>
      </c>
      <c r="F262" s="146"/>
      <c r="G262" s="146"/>
      <c r="H262" s="227" t="s">
        <v>445</v>
      </c>
      <c r="I262" s="543" t="s">
        <v>447</v>
      </c>
    </row>
    <row r="263" spans="2:18" ht="13.5" thickBot="1" x14ac:dyDescent="0.25">
      <c r="B263" s="281"/>
      <c r="C263" s="225" t="s">
        <v>42</v>
      </c>
      <c r="D263" s="225" t="s">
        <v>290</v>
      </c>
      <c r="E263" s="226">
        <v>13000</v>
      </c>
      <c r="F263" s="146"/>
      <c r="G263" s="146"/>
      <c r="H263" s="227" t="s">
        <v>445</v>
      </c>
      <c r="I263" s="543" t="s">
        <v>446</v>
      </c>
    </row>
    <row r="264" spans="2:18" ht="13.5" thickBot="1" x14ac:dyDescent="0.25">
      <c r="B264" s="281"/>
      <c r="C264" s="225" t="s">
        <v>47</v>
      </c>
      <c r="D264" s="225" t="s">
        <v>440</v>
      </c>
      <c r="E264" s="226">
        <v>50000</v>
      </c>
      <c r="F264" s="146"/>
      <c r="G264" s="146"/>
      <c r="H264" s="227" t="s">
        <v>441</v>
      </c>
      <c r="I264" s="543" t="s">
        <v>442</v>
      </c>
      <c r="K264" s="46">
        <f>38000+11400</f>
        <v>49400</v>
      </c>
    </row>
    <row r="265" spans="2:18" ht="13.5" thickBot="1" x14ac:dyDescent="0.25">
      <c r="B265" s="281"/>
      <c r="C265" s="225" t="s">
        <v>47</v>
      </c>
      <c r="D265" s="225" t="s">
        <v>409</v>
      </c>
      <c r="E265" s="226">
        <v>20000</v>
      </c>
      <c r="F265" s="146"/>
      <c r="G265" s="146"/>
      <c r="H265" s="227" t="s">
        <v>460</v>
      </c>
      <c r="I265" s="543" t="s">
        <v>459</v>
      </c>
    </row>
    <row r="266" spans="2:18" ht="13.5" thickBot="1" x14ac:dyDescent="0.25">
      <c r="B266" s="281"/>
      <c r="C266" s="225"/>
      <c r="D266" s="225"/>
      <c r="E266" s="226"/>
      <c r="F266" s="146"/>
      <c r="G266" s="146"/>
      <c r="H266" s="227"/>
      <c r="I266" s="543"/>
    </row>
    <row r="267" spans="2:18" ht="13.5" thickBot="1" x14ac:dyDescent="0.25">
      <c r="B267" s="281">
        <v>44877</v>
      </c>
      <c r="C267" s="225" t="s">
        <v>47</v>
      </c>
      <c r="D267" s="225" t="s">
        <v>67</v>
      </c>
      <c r="E267" s="226">
        <v>160000</v>
      </c>
      <c r="F267" s="146"/>
      <c r="G267" s="146"/>
      <c r="H267" s="227" t="s">
        <v>462</v>
      </c>
      <c r="I267" s="558" t="s">
        <v>463</v>
      </c>
    </row>
    <row r="268" spans="2:18" ht="13.5" thickBot="1" x14ac:dyDescent="0.25">
      <c r="B268" s="277"/>
      <c r="C268" s="225" t="s">
        <v>47</v>
      </c>
      <c r="D268" s="225" t="s">
        <v>291</v>
      </c>
      <c r="E268" s="226">
        <v>15200</v>
      </c>
      <c r="F268" s="146"/>
      <c r="G268" s="146"/>
      <c r="H268" s="227" t="s">
        <v>448</v>
      </c>
      <c r="I268" s="543" t="s">
        <v>447</v>
      </c>
    </row>
    <row r="269" spans="2:18" ht="13.5" thickBot="1" x14ac:dyDescent="0.25">
      <c r="B269" s="281"/>
      <c r="C269" s="225" t="s">
        <v>47</v>
      </c>
      <c r="D269" s="225" t="s">
        <v>290</v>
      </c>
      <c r="E269" s="226">
        <v>15200</v>
      </c>
      <c r="F269" s="146"/>
      <c r="G269" s="146"/>
      <c r="H269" s="227" t="s">
        <v>448</v>
      </c>
      <c r="I269" s="543" t="s">
        <v>447</v>
      </c>
    </row>
    <row r="270" spans="2:18" ht="13.5" thickBot="1" x14ac:dyDescent="0.25">
      <c r="B270" s="277"/>
      <c r="C270" s="132" t="s">
        <v>41</v>
      </c>
      <c r="D270" s="132"/>
      <c r="E270" s="138">
        <v>200</v>
      </c>
      <c r="F270" s="145"/>
      <c r="G270" s="145"/>
      <c r="H270" s="195" t="s">
        <v>494</v>
      </c>
      <c r="I270" s="543"/>
    </row>
    <row r="271" spans="2:18" ht="13.5" thickBot="1" x14ac:dyDescent="0.25">
      <c r="B271" s="281"/>
      <c r="C271" s="225"/>
      <c r="D271" s="225"/>
      <c r="E271" s="226"/>
      <c r="F271" s="146"/>
      <c r="G271" s="146"/>
      <c r="H271" s="227"/>
      <c r="I271" s="543"/>
    </row>
    <row r="272" spans="2:18" ht="13.5" thickBot="1" x14ac:dyDescent="0.25">
      <c r="B272" s="281">
        <v>44878</v>
      </c>
      <c r="C272" s="225" t="s">
        <v>47</v>
      </c>
      <c r="D272" s="225" t="s">
        <v>232</v>
      </c>
      <c r="E272" s="226">
        <v>40000</v>
      </c>
      <c r="F272" s="146"/>
      <c r="G272" s="146"/>
      <c r="H272" s="227" t="s">
        <v>450</v>
      </c>
      <c r="I272" s="543" t="s">
        <v>449</v>
      </c>
    </row>
    <row r="273" spans="2:11" ht="13.5" thickBot="1" x14ac:dyDescent="0.25">
      <c r="B273" s="281"/>
      <c r="C273" s="225"/>
      <c r="D273" s="225"/>
      <c r="E273" s="226"/>
      <c r="F273" s="146"/>
      <c r="G273" s="146"/>
      <c r="H273" s="227"/>
      <c r="I273" s="543"/>
      <c r="K273" s="46">
        <f>160*300</f>
        <v>48000</v>
      </c>
    </row>
    <row r="274" spans="2:11" ht="13.5" thickBot="1" x14ac:dyDescent="0.25">
      <c r="B274" s="281">
        <v>44879</v>
      </c>
      <c r="C274" s="225" t="s">
        <v>41</v>
      </c>
      <c r="D274" s="225"/>
      <c r="E274" s="375">
        <v>31990</v>
      </c>
      <c r="F274" s="376"/>
      <c r="G274" s="376"/>
      <c r="H274" s="377" t="s">
        <v>455</v>
      </c>
      <c r="I274" s="559" t="s">
        <v>456</v>
      </c>
    </row>
    <row r="275" spans="2:11" ht="13.5" thickBot="1" x14ac:dyDescent="0.25">
      <c r="B275" s="281"/>
      <c r="C275" s="225" t="s">
        <v>41</v>
      </c>
      <c r="D275" s="225"/>
      <c r="E275" s="375">
        <v>1100</v>
      </c>
      <c r="F275" s="376"/>
      <c r="G275" s="376"/>
      <c r="H275" s="377" t="s">
        <v>452</v>
      </c>
      <c r="I275" s="559" t="s">
        <v>451</v>
      </c>
    </row>
    <row r="276" spans="2:11" ht="13.5" thickBot="1" x14ac:dyDescent="0.25">
      <c r="B276" s="281"/>
      <c r="C276" s="225" t="s">
        <v>41</v>
      </c>
      <c r="D276" s="225"/>
      <c r="E276" s="375">
        <v>2320</v>
      </c>
      <c r="F276" s="376"/>
      <c r="G276" s="376"/>
      <c r="H276" s="377" t="s">
        <v>453</v>
      </c>
      <c r="I276" s="559" t="s">
        <v>451</v>
      </c>
    </row>
    <row r="277" spans="2:11" ht="13.5" thickBot="1" x14ac:dyDescent="0.25">
      <c r="B277" s="281"/>
      <c r="C277" s="225"/>
      <c r="D277" s="225"/>
      <c r="E277" s="226"/>
      <c r="F277" s="146"/>
      <c r="G277" s="146"/>
      <c r="H277" s="227"/>
      <c r="I277" s="543"/>
    </row>
    <row r="278" spans="2:11" ht="13.5" thickBot="1" x14ac:dyDescent="0.25">
      <c r="B278" s="281">
        <v>44880</v>
      </c>
      <c r="C278" s="225" t="s">
        <v>44</v>
      </c>
      <c r="D278" s="225"/>
      <c r="E278" s="226">
        <v>1500</v>
      </c>
      <c r="F278" s="146"/>
      <c r="G278" s="146"/>
      <c r="H278" s="227" t="s">
        <v>457</v>
      </c>
      <c r="I278" s="543"/>
    </row>
    <row r="279" spans="2:11" ht="13.5" thickBot="1" x14ac:dyDescent="0.25">
      <c r="B279" s="281"/>
      <c r="C279" s="225" t="s">
        <v>47</v>
      </c>
      <c r="D279" s="225" t="s">
        <v>409</v>
      </c>
      <c r="E279" s="226">
        <v>11400</v>
      </c>
      <c r="F279" s="146"/>
      <c r="G279" s="146"/>
      <c r="H279" s="227" t="s">
        <v>461</v>
      </c>
      <c r="I279" s="543" t="s">
        <v>458</v>
      </c>
      <c r="J279" s="46">
        <f>160-122</f>
        <v>38</v>
      </c>
      <c r="K279" s="46">
        <f>160*300</f>
        <v>48000</v>
      </c>
    </row>
    <row r="280" spans="2:11" ht="13.5" thickBot="1" x14ac:dyDescent="0.25">
      <c r="B280" s="281"/>
      <c r="C280" s="225"/>
      <c r="D280" s="225"/>
      <c r="E280" s="226"/>
      <c r="F280" s="146"/>
      <c r="G280" s="146"/>
      <c r="H280" s="227"/>
      <c r="I280" s="543"/>
    </row>
    <row r="281" spans="2:11" ht="13.5" thickBot="1" x14ac:dyDescent="0.25">
      <c r="B281" s="281">
        <v>44884</v>
      </c>
      <c r="C281" s="225" t="s">
        <v>41</v>
      </c>
      <c r="D281" s="225"/>
      <c r="E281" s="226">
        <v>9280</v>
      </c>
      <c r="F281" s="146"/>
      <c r="G281" s="146"/>
      <c r="H281" s="227" t="s">
        <v>465</v>
      </c>
      <c r="I281" s="559" t="s">
        <v>467</v>
      </c>
    </row>
    <row r="282" spans="2:11" ht="13.5" thickBot="1" x14ac:dyDescent="0.25">
      <c r="B282" s="281"/>
      <c r="C282" s="225" t="s">
        <v>41</v>
      </c>
      <c r="D282" s="225"/>
      <c r="E282" s="226">
        <v>1580</v>
      </c>
      <c r="F282" s="146"/>
      <c r="G282" s="146"/>
      <c r="H282" s="227" t="s">
        <v>465</v>
      </c>
      <c r="I282" s="559" t="s">
        <v>467</v>
      </c>
    </row>
    <row r="283" spans="2:11" ht="13.5" thickBot="1" x14ac:dyDescent="0.25">
      <c r="B283" s="281"/>
      <c r="C283" s="225" t="s">
        <v>41</v>
      </c>
      <c r="D283" s="225"/>
      <c r="E283" s="375">
        <v>8300</v>
      </c>
      <c r="F283" s="376"/>
      <c r="G283" s="376"/>
      <c r="H283" s="377" t="s">
        <v>464</v>
      </c>
      <c r="I283" s="559" t="s">
        <v>451</v>
      </c>
    </row>
    <row r="284" spans="2:11" ht="13.5" thickBot="1" x14ac:dyDescent="0.25">
      <c r="B284" s="281"/>
      <c r="C284" s="225"/>
      <c r="D284" s="225"/>
      <c r="E284" s="226"/>
      <c r="F284" s="146"/>
      <c r="G284" s="146"/>
      <c r="H284" s="227"/>
      <c r="I284" s="543"/>
    </row>
    <row r="285" spans="2:11" ht="13.5" thickBot="1" x14ac:dyDescent="0.25">
      <c r="B285" s="281">
        <v>44886</v>
      </c>
      <c r="C285" s="225" t="s">
        <v>41</v>
      </c>
      <c r="D285" s="225"/>
      <c r="E285" s="226">
        <v>640</v>
      </c>
      <c r="F285" s="146"/>
      <c r="G285" s="146"/>
      <c r="H285" s="227" t="s">
        <v>474</v>
      </c>
      <c r="I285" s="559" t="s">
        <v>451</v>
      </c>
    </row>
    <row r="286" spans="2:11" ht="13.5" thickBot="1" x14ac:dyDescent="0.25">
      <c r="B286" s="281"/>
      <c r="C286" s="225" t="s">
        <v>47</v>
      </c>
      <c r="D286" s="225" t="s">
        <v>466</v>
      </c>
      <c r="E286" s="226">
        <v>30000</v>
      </c>
      <c r="F286" s="146"/>
      <c r="G286" s="146"/>
      <c r="H286" s="227" t="s">
        <v>470</v>
      </c>
      <c r="I286" s="559" t="s">
        <v>451</v>
      </c>
    </row>
    <row r="287" spans="2:11" ht="13.5" thickBot="1" x14ac:dyDescent="0.25">
      <c r="B287" s="281"/>
      <c r="C287" s="225"/>
      <c r="D287" s="225"/>
      <c r="E287" s="226"/>
      <c r="F287" s="146"/>
      <c r="G287" s="146"/>
      <c r="H287" s="227"/>
      <c r="I287" s="543"/>
    </row>
    <row r="288" spans="2:11" ht="13.5" thickBot="1" x14ac:dyDescent="0.25">
      <c r="B288" s="281">
        <v>44887</v>
      </c>
      <c r="C288" s="225" t="s">
        <v>41</v>
      </c>
      <c r="D288" s="225"/>
      <c r="E288" s="375">
        <v>900</v>
      </c>
      <c r="F288" s="376"/>
      <c r="G288" s="376"/>
      <c r="H288" s="377" t="s">
        <v>475</v>
      </c>
      <c r="I288" s="559" t="s">
        <v>476</v>
      </c>
    </row>
    <row r="289" spans="2:35" ht="13.5" thickBot="1" x14ac:dyDescent="0.25">
      <c r="B289" s="281"/>
      <c r="C289" s="225" t="s">
        <v>44</v>
      </c>
      <c r="D289" s="225" t="s">
        <v>83</v>
      </c>
      <c r="E289" s="226">
        <v>3000</v>
      </c>
      <c r="F289" s="146"/>
      <c r="G289" s="146"/>
      <c r="H289" s="227" t="s">
        <v>468</v>
      </c>
      <c r="I289" s="543" t="s">
        <v>469</v>
      </c>
    </row>
    <row r="290" spans="2:35" ht="13.5" thickBot="1" x14ac:dyDescent="0.25">
      <c r="B290" s="281"/>
      <c r="C290" s="225"/>
      <c r="D290" s="225"/>
      <c r="E290" s="375">
        <v>60</v>
      </c>
      <c r="F290" s="376"/>
      <c r="G290" s="376"/>
      <c r="H290" s="377" t="s">
        <v>473</v>
      </c>
      <c r="I290" s="543" t="s">
        <v>477</v>
      </c>
    </row>
    <row r="291" spans="2:35" ht="13.5" thickBot="1" x14ac:dyDescent="0.25">
      <c r="B291" s="277"/>
      <c r="C291" s="132"/>
      <c r="D291" s="132"/>
      <c r="E291" s="138"/>
      <c r="F291" s="145"/>
      <c r="G291" s="145"/>
      <c r="H291" s="195"/>
      <c r="I291" s="543"/>
    </row>
    <row r="292" spans="2:35" ht="13.5" thickBot="1" x14ac:dyDescent="0.25">
      <c r="B292" s="281">
        <v>44888</v>
      </c>
      <c r="C292" s="225" t="s">
        <v>41</v>
      </c>
      <c r="D292" s="225"/>
      <c r="E292" s="375">
        <v>3900</v>
      </c>
      <c r="F292" s="376"/>
      <c r="G292" s="376"/>
      <c r="H292" s="377" t="s">
        <v>471</v>
      </c>
      <c r="I292" s="559" t="s">
        <v>472</v>
      </c>
    </row>
    <row r="293" spans="2:35" ht="13.5" thickBot="1" x14ac:dyDescent="0.25">
      <c r="B293" s="281"/>
      <c r="C293" s="225" t="s">
        <v>41</v>
      </c>
      <c r="D293" s="225"/>
      <c r="E293" s="375">
        <v>800</v>
      </c>
      <c r="F293" s="376"/>
      <c r="G293" s="376"/>
      <c r="H293" s="377" t="s">
        <v>478</v>
      </c>
      <c r="I293" s="559" t="s">
        <v>479</v>
      </c>
      <c r="Q293"/>
      <c r="R293" s="387"/>
      <c r="S293"/>
      <c r="T293"/>
      <c r="U293"/>
      <c r="V293"/>
      <c r="W293"/>
      <c r="X293"/>
      <c r="Y293"/>
      <c r="Z293"/>
      <c r="AA293"/>
      <c r="AB293"/>
      <c r="AC293"/>
      <c r="AD293"/>
      <c r="AE293"/>
      <c r="AF293"/>
      <c r="AG293"/>
      <c r="AH293"/>
      <c r="AI293"/>
    </row>
    <row r="294" spans="2:35" ht="13.5" thickBot="1" x14ac:dyDescent="0.25">
      <c r="B294" s="277"/>
      <c r="C294" s="132" t="s">
        <v>41</v>
      </c>
      <c r="D294" s="132"/>
      <c r="E294" s="138">
        <v>5500</v>
      </c>
      <c r="F294" s="145"/>
      <c r="G294" s="145"/>
      <c r="H294" s="195" t="s">
        <v>482</v>
      </c>
      <c r="I294" s="543" t="s">
        <v>483</v>
      </c>
      <c r="Q294"/>
      <c r="R294" s="387"/>
      <c r="S294"/>
      <c r="T294"/>
      <c r="U294"/>
      <c r="V294"/>
      <c r="W294"/>
      <c r="X294"/>
      <c r="Y294"/>
      <c r="Z294"/>
      <c r="AA294"/>
      <c r="AB294"/>
      <c r="AC294"/>
      <c r="AD294"/>
      <c r="AE294"/>
      <c r="AF294"/>
      <c r="AG294"/>
      <c r="AH294"/>
      <c r="AI294"/>
    </row>
    <row r="295" spans="2:35" ht="13.5" thickBot="1" x14ac:dyDescent="0.25">
      <c r="B295" s="281"/>
      <c r="C295" s="225" t="s">
        <v>47</v>
      </c>
      <c r="D295" s="225" t="s">
        <v>405</v>
      </c>
      <c r="E295" s="226">
        <v>6000</v>
      </c>
      <c r="F295" s="146"/>
      <c r="G295" s="146"/>
      <c r="H295" s="227" t="s">
        <v>480</v>
      </c>
      <c r="I295" s="543" t="s">
        <v>481</v>
      </c>
      <c r="Q295"/>
      <c r="R295" s="387"/>
      <c r="S295"/>
      <c r="T295"/>
      <c r="U295"/>
      <c r="V295"/>
      <c r="W295"/>
      <c r="X295"/>
      <c r="Y295"/>
      <c r="Z295"/>
      <c r="AA295"/>
      <c r="AB295"/>
      <c r="AC295"/>
      <c r="AD295"/>
      <c r="AE295"/>
      <c r="AF295"/>
      <c r="AG295"/>
      <c r="AH295"/>
      <c r="AI295"/>
    </row>
    <row r="296" spans="2:35" ht="13.5" thickBot="1" x14ac:dyDescent="0.25">
      <c r="B296" s="281"/>
      <c r="C296" s="225"/>
      <c r="D296" s="225"/>
      <c r="E296" s="226"/>
      <c r="F296" s="146"/>
      <c r="G296" s="146"/>
      <c r="H296" s="227"/>
      <c r="I296" s="543"/>
      <c r="Q296"/>
      <c r="R296" s="387"/>
      <c r="S296"/>
      <c r="T296"/>
      <c r="U296"/>
      <c r="V296"/>
      <c r="W296"/>
      <c r="X296"/>
      <c r="Y296"/>
      <c r="Z296"/>
      <c r="AA296"/>
      <c r="AB296"/>
      <c r="AC296"/>
      <c r="AD296"/>
      <c r="AE296"/>
      <c r="AF296"/>
      <c r="AG296"/>
      <c r="AH296"/>
      <c r="AI296"/>
    </row>
    <row r="297" spans="2:35" ht="13.5" thickBot="1" x14ac:dyDescent="0.25">
      <c r="B297" s="281">
        <v>44889</v>
      </c>
      <c r="C297" s="225" t="s">
        <v>41</v>
      </c>
      <c r="D297" s="225"/>
      <c r="E297" s="375">
        <v>300</v>
      </c>
      <c r="F297" s="376"/>
      <c r="G297" s="376"/>
      <c r="H297" s="377" t="s">
        <v>478</v>
      </c>
      <c r="I297" s="559" t="s">
        <v>487</v>
      </c>
      <c r="Q297"/>
      <c r="R297" s="387"/>
      <c r="S297"/>
      <c r="T297"/>
      <c r="U297"/>
      <c r="V297"/>
      <c r="W297"/>
      <c r="X297"/>
      <c r="Y297"/>
      <c r="Z297"/>
      <c r="AA297"/>
      <c r="AB297"/>
      <c r="AC297"/>
      <c r="AD297"/>
      <c r="AE297"/>
      <c r="AF297"/>
      <c r="AG297"/>
      <c r="AH297"/>
      <c r="AI297"/>
    </row>
    <row r="298" spans="2:35" ht="13.5" thickBot="1" x14ac:dyDescent="0.25">
      <c r="B298" s="281"/>
      <c r="C298" s="225" t="s">
        <v>41</v>
      </c>
      <c r="D298" s="225"/>
      <c r="E298" s="375">
        <v>300</v>
      </c>
      <c r="F298" s="376"/>
      <c r="G298" s="376"/>
      <c r="H298" s="377" t="s">
        <v>485</v>
      </c>
      <c r="I298" s="559" t="s">
        <v>490</v>
      </c>
      <c r="Q298"/>
      <c r="R298" s="387"/>
      <c r="S298"/>
      <c r="T298"/>
      <c r="U298"/>
      <c r="V298"/>
      <c r="W298"/>
      <c r="X298"/>
      <c r="Y298"/>
      <c r="Z298"/>
      <c r="AA298"/>
      <c r="AB298"/>
      <c r="AC298"/>
      <c r="AD298"/>
      <c r="AE298"/>
      <c r="AF298"/>
      <c r="AG298"/>
      <c r="AH298"/>
      <c r="AI298"/>
    </row>
    <row r="299" spans="2:35" ht="13.5" thickBot="1" x14ac:dyDescent="0.25">
      <c r="B299" s="281"/>
      <c r="C299" s="225" t="s">
        <v>41</v>
      </c>
      <c r="D299" s="225"/>
      <c r="E299" s="375">
        <v>400</v>
      </c>
      <c r="F299" s="376"/>
      <c r="G299" s="376"/>
      <c r="H299" s="377" t="s">
        <v>486</v>
      </c>
      <c r="I299" s="543"/>
      <c r="Q299"/>
      <c r="R299" s="387"/>
      <c r="S299"/>
      <c r="T299"/>
      <c r="U299"/>
      <c r="V299"/>
      <c r="W299"/>
      <c r="X299"/>
      <c r="Y299"/>
      <c r="Z299"/>
      <c r="AA299"/>
      <c r="AB299"/>
      <c r="AC299"/>
      <c r="AD299"/>
      <c r="AE299"/>
      <c r="AF299"/>
      <c r="AG299"/>
      <c r="AH299"/>
      <c r="AI299"/>
    </row>
    <row r="300" spans="2:35" ht="13.5" thickBot="1" x14ac:dyDescent="0.25">
      <c r="B300" s="281"/>
      <c r="C300" s="225"/>
      <c r="D300" s="225"/>
      <c r="E300" s="226"/>
      <c r="F300" s="146"/>
      <c r="G300" s="146"/>
      <c r="H300" s="227"/>
      <c r="I300" s="543"/>
      <c r="Q300"/>
      <c r="R300" s="387"/>
      <c r="S300"/>
      <c r="T300"/>
      <c r="U300"/>
      <c r="V300"/>
      <c r="W300"/>
      <c r="X300"/>
      <c r="Y300"/>
      <c r="Z300"/>
      <c r="AA300"/>
      <c r="AB300"/>
      <c r="AC300"/>
      <c r="AD300"/>
      <c r="AE300"/>
      <c r="AF300"/>
      <c r="AG300"/>
      <c r="AH300"/>
      <c r="AI300"/>
    </row>
    <row r="301" spans="2:35" ht="13.5" thickBot="1" x14ac:dyDescent="0.25">
      <c r="B301" s="281">
        <v>44893</v>
      </c>
      <c r="C301" s="225" t="s">
        <v>41</v>
      </c>
      <c r="D301" s="225"/>
      <c r="E301" s="226">
        <v>2000</v>
      </c>
      <c r="F301" s="146"/>
      <c r="G301" s="146"/>
      <c r="H301" s="270" t="s">
        <v>488</v>
      </c>
      <c r="I301" s="559" t="s">
        <v>518</v>
      </c>
      <c r="Q301"/>
      <c r="R301" s="387"/>
      <c r="S301"/>
      <c r="T301"/>
      <c r="U301"/>
      <c r="V301"/>
      <c r="W301"/>
      <c r="X301"/>
      <c r="Y301"/>
      <c r="Z301"/>
      <c r="AA301"/>
      <c r="AB301"/>
      <c r="AC301"/>
      <c r="AD301"/>
      <c r="AE301"/>
      <c r="AF301"/>
      <c r="AG301"/>
      <c r="AH301"/>
      <c r="AI301"/>
    </row>
    <row r="302" spans="2:35" ht="13.5" thickBot="1" x14ac:dyDescent="0.25">
      <c r="B302" s="277"/>
      <c r="C302" s="132" t="s">
        <v>44</v>
      </c>
      <c r="D302" s="132"/>
      <c r="E302" s="138">
        <v>500</v>
      </c>
      <c r="F302" s="145"/>
      <c r="G302" s="145"/>
      <c r="H302" s="271" t="s">
        <v>489</v>
      </c>
      <c r="I302" s="543"/>
      <c r="Q302"/>
      <c r="R302" s="387"/>
      <c r="S302"/>
      <c r="T302"/>
      <c r="U302"/>
      <c r="V302"/>
      <c r="W302"/>
      <c r="X302"/>
      <c r="Y302"/>
      <c r="Z302"/>
      <c r="AA302"/>
      <c r="AB302"/>
      <c r="AC302"/>
      <c r="AD302"/>
      <c r="AE302"/>
      <c r="AF302"/>
      <c r="AG302"/>
      <c r="AH302"/>
      <c r="AI302"/>
    </row>
    <row r="303" spans="2:35" ht="13.5" thickBot="1" x14ac:dyDescent="0.25">
      <c r="B303" s="281"/>
      <c r="C303" s="225" t="s">
        <v>41</v>
      </c>
      <c r="D303" s="225"/>
      <c r="E303" s="226">
        <v>4750</v>
      </c>
      <c r="F303" s="146"/>
      <c r="G303" s="146"/>
      <c r="H303" s="270" t="s">
        <v>492</v>
      </c>
      <c r="I303" s="559" t="s">
        <v>451</v>
      </c>
      <c r="Q303"/>
      <c r="R303" s="387"/>
      <c r="S303"/>
      <c r="T303"/>
      <c r="U303"/>
      <c r="V303"/>
      <c r="W303"/>
      <c r="X303"/>
      <c r="Y303"/>
      <c r="Z303"/>
      <c r="AA303"/>
      <c r="AB303"/>
      <c r="AC303"/>
      <c r="AD303"/>
      <c r="AE303"/>
      <c r="AF303"/>
      <c r="AG303"/>
      <c r="AH303"/>
      <c r="AI303"/>
    </row>
    <row r="304" spans="2:35" ht="13.5" thickBot="1" x14ac:dyDescent="0.25">
      <c r="B304" s="281"/>
      <c r="C304" s="225"/>
      <c r="D304" s="225"/>
      <c r="E304" s="226"/>
      <c r="F304" s="146"/>
      <c r="G304" s="146"/>
      <c r="H304" s="227"/>
      <c r="I304" s="543"/>
      <c r="Q304"/>
      <c r="R304" s="387"/>
      <c r="S304"/>
      <c r="T304"/>
      <c r="U304"/>
      <c r="V304"/>
      <c r="W304"/>
      <c r="X304"/>
      <c r="Y304"/>
      <c r="Z304"/>
      <c r="AA304"/>
      <c r="AB304"/>
      <c r="AC304"/>
      <c r="AD304"/>
      <c r="AE304"/>
      <c r="AF304"/>
      <c r="AG304"/>
      <c r="AH304"/>
      <c r="AI304"/>
    </row>
    <row r="305" spans="2:35" ht="13.5" thickBot="1" x14ac:dyDescent="0.25">
      <c r="B305" s="281">
        <v>44897</v>
      </c>
      <c r="C305" s="225" t="s">
        <v>47</v>
      </c>
      <c r="D305" s="225" t="s">
        <v>290</v>
      </c>
      <c r="E305" s="226">
        <v>15000</v>
      </c>
      <c r="F305" s="146"/>
      <c r="G305" s="146"/>
      <c r="H305" s="227" t="s">
        <v>493</v>
      </c>
      <c r="I305" s="543" t="s">
        <v>519</v>
      </c>
      <c r="Q305"/>
      <c r="R305" s="387"/>
      <c r="S305"/>
      <c r="T305"/>
      <c r="U305"/>
      <c r="V305"/>
      <c r="W305"/>
      <c r="X305"/>
      <c r="Y305"/>
      <c r="Z305"/>
      <c r="AA305"/>
      <c r="AB305"/>
      <c r="AC305"/>
      <c r="AD305"/>
      <c r="AE305"/>
      <c r="AF305"/>
      <c r="AG305"/>
      <c r="AH305"/>
      <c r="AI305"/>
    </row>
    <row r="306" spans="2:35" ht="13.5" thickBot="1" x14ac:dyDescent="0.25">
      <c r="B306" s="281"/>
      <c r="C306" s="225" t="s">
        <v>47</v>
      </c>
      <c r="D306" s="225" t="s">
        <v>291</v>
      </c>
      <c r="E306" s="226">
        <v>15000</v>
      </c>
      <c r="F306" s="146"/>
      <c r="G306" s="146"/>
      <c r="H306" s="227" t="s">
        <v>493</v>
      </c>
      <c r="I306" s="543" t="s">
        <v>519</v>
      </c>
      <c r="Q306"/>
      <c r="R306" s="387"/>
      <c r="S306"/>
      <c r="T306"/>
      <c r="U306"/>
      <c r="V306"/>
      <c r="W306"/>
      <c r="X306"/>
      <c r="Y306"/>
      <c r="Z306"/>
      <c r="AA306"/>
      <c r="AB306"/>
      <c r="AC306"/>
      <c r="AD306"/>
      <c r="AE306"/>
      <c r="AF306"/>
      <c r="AG306"/>
      <c r="AH306"/>
      <c r="AI306"/>
    </row>
    <row r="307" spans="2:35" ht="13.5" thickBot="1" x14ac:dyDescent="0.25">
      <c r="B307" s="281"/>
      <c r="C307" s="225"/>
      <c r="D307" s="225"/>
      <c r="E307" s="226"/>
      <c r="F307" s="146"/>
      <c r="G307" s="146"/>
      <c r="H307" s="227"/>
      <c r="I307" s="543"/>
      <c r="Q307"/>
      <c r="R307" s="387"/>
      <c r="S307"/>
      <c r="T307"/>
      <c r="U307"/>
      <c r="V307"/>
      <c r="W307"/>
      <c r="X307"/>
      <c r="Y307"/>
      <c r="Z307"/>
      <c r="AA307"/>
      <c r="AB307"/>
      <c r="AC307"/>
      <c r="AD307"/>
      <c r="AE307"/>
      <c r="AF307"/>
      <c r="AG307"/>
      <c r="AH307"/>
      <c r="AI307"/>
    </row>
    <row r="308" spans="2:35" ht="13.5" thickBot="1" x14ac:dyDescent="0.25">
      <c r="B308" s="281">
        <v>44917</v>
      </c>
      <c r="C308" s="225" t="s">
        <v>39</v>
      </c>
      <c r="D308" s="334" t="s">
        <v>52</v>
      </c>
      <c r="E308" s="226"/>
      <c r="F308" s="254">
        <v>120000</v>
      </c>
      <c r="G308" s="254"/>
      <c r="H308" s="255" t="s">
        <v>538</v>
      </c>
      <c r="I308" s="543"/>
      <c r="Q308"/>
      <c r="R308" s="387"/>
      <c r="S308"/>
      <c r="T308"/>
      <c r="U308"/>
      <c r="V308"/>
      <c r="W308"/>
      <c r="X308"/>
      <c r="Y308"/>
      <c r="Z308"/>
      <c r="AA308"/>
      <c r="AB308"/>
      <c r="AC308"/>
      <c r="AD308"/>
      <c r="AE308"/>
      <c r="AF308"/>
      <c r="AG308"/>
      <c r="AH308"/>
      <c r="AI308"/>
    </row>
    <row r="309" spans="2:35" ht="13.5" thickBot="1" x14ac:dyDescent="0.25">
      <c r="B309" s="281"/>
      <c r="C309" s="225"/>
      <c r="D309" s="225"/>
      <c r="E309" s="226"/>
      <c r="F309" s="146"/>
      <c r="G309" s="146"/>
      <c r="H309" s="227"/>
      <c r="I309" s="543"/>
      <c r="Q309"/>
      <c r="R309" s="387"/>
      <c r="S309"/>
      <c r="T309"/>
      <c r="U309"/>
      <c r="V309"/>
      <c r="W309"/>
      <c r="X309"/>
      <c r="Y309"/>
      <c r="Z309"/>
      <c r="AA309"/>
      <c r="AB309"/>
      <c r="AC309"/>
      <c r="AD309"/>
      <c r="AE309"/>
      <c r="AF309"/>
      <c r="AG309"/>
      <c r="AH309"/>
      <c r="AI309"/>
    </row>
    <row r="310" spans="2:35" ht="13.5" thickBot="1" x14ac:dyDescent="0.25">
      <c r="B310" s="281">
        <v>44920</v>
      </c>
      <c r="C310" s="225" t="s">
        <v>47</v>
      </c>
      <c r="D310" s="225" t="s">
        <v>290</v>
      </c>
      <c r="E310" s="226">
        <v>28400</v>
      </c>
      <c r="F310" s="146"/>
      <c r="G310" s="146"/>
      <c r="H310" s="227" t="s">
        <v>539</v>
      </c>
      <c r="I310" s="543"/>
      <c r="Q310"/>
      <c r="R310" s="387"/>
      <c r="S310"/>
      <c r="T310"/>
      <c r="U310"/>
      <c r="V310"/>
      <c r="W310"/>
      <c r="X310"/>
      <c r="Y310"/>
      <c r="Z310"/>
      <c r="AA310"/>
      <c r="AB310"/>
      <c r="AC310"/>
      <c r="AD310"/>
      <c r="AE310"/>
      <c r="AF310"/>
      <c r="AG310"/>
      <c r="AH310"/>
      <c r="AI310"/>
    </row>
    <row r="311" spans="2:35" ht="13.5" thickBot="1" x14ac:dyDescent="0.25">
      <c r="B311" s="281"/>
      <c r="C311" s="225" t="s">
        <v>47</v>
      </c>
      <c r="D311" s="225" t="s">
        <v>291</v>
      </c>
      <c r="E311" s="226">
        <v>28400</v>
      </c>
      <c r="F311" s="146"/>
      <c r="G311" s="146"/>
      <c r="H311" s="227" t="s">
        <v>539</v>
      </c>
      <c r="I311" s="543"/>
      <c r="Q311"/>
      <c r="R311" s="387"/>
      <c r="S311"/>
      <c r="T311"/>
      <c r="U311"/>
      <c r="V311"/>
      <c r="W311"/>
      <c r="X311"/>
      <c r="Y311"/>
      <c r="Z311"/>
      <c r="AA311"/>
      <c r="AB311"/>
      <c r="AC311"/>
      <c r="AD311"/>
      <c r="AE311"/>
      <c r="AF311"/>
      <c r="AG311"/>
      <c r="AH311"/>
      <c r="AI311"/>
    </row>
    <row r="312" spans="2:35" ht="13.5" thickBot="1" x14ac:dyDescent="0.25">
      <c r="B312" s="281"/>
      <c r="C312" s="225"/>
      <c r="D312" s="225"/>
      <c r="E312" s="226">
        <v>80000</v>
      </c>
      <c r="F312" s="146"/>
      <c r="G312" s="146"/>
      <c r="H312" s="227" t="s">
        <v>521</v>
      </c>
      <c r="I312" s="543"/>
      <c r="Q312"/>
      <c r="R312" s="387"/>
      <c r="S312"/>
      <c r="T312"/>
      <c r="U312"/>
      <c r="V312"/>
      <c r="W312"/>
      <c r="X312"/>
      <c r="Y312"/>
      <c r="Z312"/>
      <c r="AA312"/>
      <c r="AB312"/>
      <c r="AC312"/>
      <c r="AD312"/>
      <c r="AE312"/>
      <c r="AF312"/>
      <c r="AG312"/>
      <c r="AH312"/>
      <c r="AI312"/>
    </row>
    <row r="313" spans="2:35" ht="13.5" thickBot="1" x14ac:dyDescent="0.25">
      <c r="B313" s="277"/>
      <c r="C313" s="132"/>
      <c r="D313" s="132"/>
      <c r="E313" s="138"/>
      <c r="F313" s="145"/>
      <c r="G313" s="145"/>
      <c r="H313" s="195"/>
      <c r="I313" s="543"/>
      <c r="Q313"/>
      <c r="R313" s="387"/>
      <c r="S313"/>
      <c r="T313"/>
      <c r="U313"/>
      <c r="V313"/>
      <c r="W313"/>
      <c r="X313"/>
      <c r="Y313"/>
      <c r="Z313"/>
      <c r="AA313"/>
      <c r="AB313"/>
      <c r="AC313"/>
      <c r="AD313"/>
      <c r="AE313"/>
      <c r="AF313"/>
      <c r="AG313"/>
      <c r="AH313"/>
      <c r="AI313"/>
    </row>
    <row r="314" spans="2:35" ht="13.5" thickBot="1" x14ac:dyDescent="0.25">
      <c r="B314" s="281">
        <v>44937</v>
      </c>
      <c r="C314" s="225" t="s">
        <v>39</v>
      </c>
      <c r="D314" s="335" t="s">
        <v>52</v>
      </c>
      <c r="E314" s="226"/>
      <c r="F314" s="254">
        <v>10000</v>
      </c>
      <c r="G314" s="254"/>
      <c r="H314" s="255" t="s">
        <v>517</v>
      </c>
      <c r="I314" s="543"/>
      <c r="Q314"/>
      <c r="R314" s="387"/>
      <c r="S314"/>
      <c r="T314"/>
      <c r="U314"/>
      <c r="V314"/>
      <c r="W314"/>
      <c r="X314"/>
      <c r="Y314"/>
      <c r="Z314"/>
      <c r="AA314"/>
      <c r="AB314"/>
      <c r="AC314"/>
      <c r="AD314"/>
      <c r="AE314"/>
      <c r="AF314"/>
      <c r="AG314"/>
      <c r="AH314"/>
      <c r="AI314"/>
    </row>
    <row r="315" spans="2:35" ht="13.5" thickBot="1" x14ac:dyDescent="0.25">
      <c r="B315" s="281"/>
      <c r="C315" s="225" t="s">
        <v>42</v>
      </c>
      <c r="D315" s="225" t="s">
        <v>291</v>
      </c>
      <c r="E315" s="226">
        <v>5000</v>
      </c>
      <c r="F315" s="146"/>
      <c r="G315" s="146"/>
      <c r="H315" s="227" t="s">
        <v>540</v>
      </c>
      <c r="I315" s="543" t="s">
        <v>520</v>
      </c>
      <c r="J315" s="46">
        <f>(22*1000)+(4*1800)</f>
        <v>29200</v>
      </c>
      <c r="Q315"/>
      <c r="R315" s="387"/>
      <c r="S315"/>
      <c r="T315"/>
      <c r="U315"/>
      <c r="V315"/>
      <c r="W315"/>
      <c r="X315"/>
      <c r="Y315"/>
      <c r="Z315"/>
      <c r="AA315"/>
      <c r="AB315"/>
      <c r="AC315"/>
      <c r="AD315"/>
      <c r="AE315"/>
      <c r="AF315"/>
      <c r="AG315"/>
      <c r="AH315"/>
      <c r="AI315"/>
    </row>
    <row r="316" spans="2:35" ht="13.5" thickBot="1" x14ac:dyDescent="0.25">
      <c r="B316" s="281"/>
      <c r="C316" s="225" t="s">
        <v>42</v>
      </c>
      <c r="D316" s="225" t="s">
        <v>290</v>
      </c>
      <c r="E316" s="226">
        <v>5000</v>
      </c>
      <c r="F316" s="146"/>
      <c r="G316" s="146"/>
      <c r="H316" s="227" t="s">
        <v>540</v>
      </c>
      <c r="I316" s="543"/>
      <c r="Q316"/>
      <c r="R316" s="387"/>
      <c r="S316"/>
      <c r="T316"/>
      <c r="U316"/>
      <c r="V316"/>
      <c r="W316"/>
      <c r="X316"/>
      <c r="Y316"/>
      <c r="Z316"/>
      <c r="AA316"/>
      <c r="AB316"/>
      <c r="AC316"/>
      <c r="AD316"/>
      <c r="AE316"/>
      <c r="AF316"/>
      <c r="AG316"/>
      <c r="AH316"/>
      <c r="AI316"/>
    </row>
    <row r="317" spans="2:35" ht="13.5" thickBot="1" x14ac:dyDescent="0.25">
      <c r="B317" s="281"/>
      <c r="C317" s="225"/>
      <c r="D317" s="225"/>
      <c r="E317" s="226"/>
      <c r="F317" s="146"/>
      <c r="G317" s="146"/>
      <c r="H317" s="227"/>
      <c r="I317" s="543"/>
      <c r="Q317"/>
      <c r="R317" s="387"/>
      <c r="S317"/>
      <c r="T317"/>
      <c r="U317"/>
      <c r="V317"/>
      <c r="W317"/>
      <c r="X317"/>
      <c r="Y317"/>
      <c r="Z317"/>
      <c r="AA317"/>
      <c r="AB317"/>
      <c r="AC317"/>
      <c r="AD317"/>
      <c r="AE317"/>
      <c r="AF317"/>
      <c r="AG317"/>
      <c r="AH317"/>
      <c r="AI317"/>
    </row>
    <row r="318" spans="2:35" ht="13.5" thickBot="1" x14ac:dyDescent="0.25">
      <c r="B318" s="281">
        <v>44952</v>
      </c>
      <c r="C318" s="225" t="s">
        <v>39</v>
      </c>
      <c r="D318" s="334" t="s">
        <v>52</v>
      </c>
      <c r="E318" s="226"/>
      <c r="F318" s="254">
        <v>2000</v>
      </c>
      <c r="G318" s="254"/>
      <c r="H318" s="255"/>
      <c r="I318" s="543"/>
      <c r="Q318"/>
      <c r="R318" s="387"/>
      <c r="S318"/>
      <c r="T318"/>
      <c r="U318"/>
      <c r="V318"/>
      <c r="W318"/>
      <c r="X318"/>
      <c r="Y318"/>
      <c r="Z318"/>
      <c r="AA318"/>
      <c r="AB318"/>
      <c r="AC318"/>
      <c r="AD318"/>
      <c r="AE318"/>
      <c r="AF318"/>
      <c r="AG318"/>
      <c r="AH318"/>
      <c r="AI318"/>
    </row>
    <row r="319" spans="2:35" ht="13.5" thickBot="1" x14ac:dyDescent="0.25">
      <c r="B319" s="281"/>
      <c r="C319" s="225" t="s">
        <v>41</v>
      </c>
      <c r="D319" s="225"/>
      <c r="E319" s="226">
        <v>2000</v>
      </c>
      <c r="F319" s="146"/>
      <c r="G319" s="146"/>
      <c r="H319" s="227" t="s">
        <v>522</v>
      </c>
      <c r="I319" s="543"/>
      <c r="Q319"/>
      <c r="R319" s="387"/>
      <c r="S319"/>
      <c r="T319"/>
      <c r="U319"/>
      <c r="V319"/>
      <c r="W319"/>
      <c r="X319"/>
      <c r="Y319"/>
      <c r="Z319"/>
      <c r="AA319"/>
      <c r="AB319"/>
      <c r="AC319"/>
      <c r="AD319"/>
      <c r="AE319"/>
      <c r="AF319"/>
      <c r="AG319"/>
      <c r="AH319"/>
      <c r="AI319"/>
    </row>
    <row r="320" spans="2:35" ht="13.5" thickBot="1" x14ac:dyDescent="0.25">
      <c r="B320" s="277"/>
      <c r="C320" s="132"/>
      <c r="D320" s="225"/>
      <c r="E320" s="138"/>
      <c r="F320" s="145"/>
      <c r="G320" s="145"/>
      <c r="H320" s="195"/>
      <c r="I320" s="543"/>
      <c r="Q320"/>
      <c r="R320" s="387"/>
      <c r="S320"/>
      <c r="T320"/>
      <c r="U320"/>
      <c r="V320"/>
      <c r="W320"/>
      <c r="X320"/>
      <c r="Y320"/>
      <c r="Z320"/>
      <c r="AA320"/>
      <c r="AB320"/>
      <c r="AC320"/>
      <c r="AD320"/>
      <c r="AE320"/>
      <c r="AF320"/>
      <c r="AG320"/>
      <c r="AH320"/>
      <c r="AI320"/>
    </row>
    <row r="321" spans="2:35" ht="13.5" thickBot="1" x14ac:dyDescent="0.25">
      <c r="B321" s="281">
        <v>44954</v>
      </c>
      <c r="C321" s="225" t="s">
        <v>39</v>
      </c>
      <c r="D321" s="334" t="s">
        <v>52</v>
      </c>
      <c r="E321" s="226"/>
      <c r="F321" s="254">
        <v>19000</v>
      </c>
      <c r="G321" s="254"/>
      <c r="H321" s="255" t="s">
        <v>546</v>
      </c>
      <c r="I321" s="543"/>
      <c r="Q321"/>
      <c r="R321" s="387"/>
      <c r="S321"/>
      <c r="T321"/>
      <c r="U321"/>
      <c r="V321"/>
      <c r="W321"/>
      <c r="X321"/>
      <c r="Y321"/>
      <c r="Z321"/>
      <c r="AA321"/>
      <c r="AB321"/>
      <c r="AC321"/>
      <c r="AD321"/>
      <c r="AE321"/>
      <c r="AF321"/>
      <c r="AG321"/>
      <c r="AH321"/>
      <c r="AI321"/>
    </row>
    <row r="322" spans="2:35" ht="16.5" customHeight="1" thickBot="1" x14ac:dyDescent="0.25">
      <c r="B322" s="281"/>
      <c r="C322" s="225" t="s">
        <v>41</v>
      </c>
      <c r="D322" s="225"/>
      <c r="E322" s="226">
        <v>17000</v>
      </c>
      <c r="F322" s="146"/>
      <c r="G322" s="146"/>
      <c r="H322" s="227" t="s">
        <v>543</v>
      </c>
      <c r="I322" s="543"/>
      <c r="Q322"/>
      <c r="R322" s="387"/>
      <c r="S322"/>
      <c r="T322"/>
      <c r="U322"/>
      <c r="V322"/>
      <c r="W322"/>
      <c r="X322"/>
      <c r="Y322"/>
      <c r="Z322"/>
      <c r="AA322"/>
      <c r="AB322"/>
      <c r="AC322"/>
      <c r="AD322"/>
      <c r="AE322"/>
      <c r="AF322"/>
      <c r="AG322"/>
      <c r="AH322"/>
      <c r="AI322"/>
    </row>
    <row r="323" spans="2:35" ht="13.5" thickBot="1" x14ac:dyDescent="0.25">
      <c r="B323" s="281"/>
      <c r="C323" s="225" t="s">
        <v>42</v>
      </c>
      <c r="D323" s="132" t="s">
        <v>291</v>
      </c>
      <c r="E323" s="226">
        <v>1000</v>
      </c>
      <c r="F323" s="146"/>
      <c r="G323" s="146"/>
      <c r="H323" s="227" t="s">
        <v>541</v>
      </c>
      <c r="I323" s="543" t="s">
        <v>520</v>
      </c>
      <c r="Q323"/>
      <c r="R323" s="387"/>
      <c r="S323"/>
      <c r="T323"/>
      <c r="U323"/>
      <c r="V323"/>
      <c r="W323"/>
      <c r="X323"/>
      <c r="Y323"/>
      <c r="Z323"/>
      <c r="AA323"/>
      <c r="AB323"/>
      <c r="AC323"/>
      <c r="AD323"/>
      <c r="AE323"/>
      <c r="AF323"/>
      <c r="AG323"/>
      <c r="AH323"/>
      <c r="AI323"/>
    </row>
    <row r="324" spans="2:35" ht="13.5" thickBot="1" x14ac:dyDescent="0.25">
      <c r="B324" s="281"/>
      <c r="C324" s="225" t="s">
        <v>42</v>
      </c>
      <c r="D324" s="225" t="s">
        <v>290</v>
      </c>
      <c r="E324" s="226">
        <v>1000</v>
      </c>
      <c r="F324" s="146"/>
      <c r="G324" s="146"/>
      <c r="H324" s="227" t="s">
        <v>541</v>
      </c>
      <c r="I324" s="543" t="s">
        <v>520</v>
      </c>
      <c r="Q324"/>
      <c r="R324" s="387"/>
      <c r="S324"/>
      <c r="T324"/>
      <c r="U324"/>
      <c r="V324"/>
      <c r="W324"/>
      <c r="X324"/>
      <c r="Y324"/>
      <c r="Z324"/>
      <c r="AA324"/>
      <c r="AB324"/>
      <c r="AC324"/>
      <c r="AD324"/>
      <c r="AE324"/>
      <c r="AF324"/>
      <c r="AG324"/>
      <c r="AH324"/>
      <c r="AI324"/>
    </row>
    <row r="325" spans="2:35" ht="13.5" thickBot="1" x14ac:dyDescent="0.25">
      <c r="B325" s="281"/>
      <c r="C325" s="225"/>
      <c r="D325" s="225"/>
      <c r="E325" s="226"/>
      <c r="F325" s="146"/>
      <c r="G325" s="146"/>
      <c r="H325" s="227"/>
      <c r="I325" s="543"/>
      <c r="Q325"/>
      <c r="R325" s="387"/>
      <c r="S325"/>
      <c r="T325"/>
      <c r="U325"/>
      <c r="V325"/>
      <c r="W325"/>
      <c r="X325"/>
      <c r="Y325"/>
      <c r="Z325"/>
      <c r="AA325"/>
      <c r="AB325"/>
      <c r="AC325"/>
      <c r="AD325"/>
      <c r="AE325"/>
      <c r="AF325"/>
      <c r="AG325"/>
      <c r="AH325"/>
      <c r="AI325"/>
    </row>
    <row r="326" spans="2:35" ht="13.5" thickBot="1" x14ac:dyDescent="0.25">
      <c r="B326" s="281">
        <v>44956</v>
      </c>
      <c r="C326" s="225" t="s">
        <v>39</v>
      </c>
      <c r="D326" s="334" t="s">
        <v>52</v>
      </c>
      <c r="E326" s="226"/>
      <c r="F326" s="254">
        <v>6000</v>
      </c>
      <c r="G326" s="254"/>
      <c r="H326" s="255" t="s">
        <v>542</v>
      </c>
      <c r="I326" s="543"/>
      <c r="Q326"/>
      <c r="R326" s="387"/>
      <c r="S326"/>
      <c r="T326"/>
      <c r="U326"/>
      <c r="V326"/>
      <c r="W326"/>
      <c r="X326"/>
      <c r="Y326"/>
      <c r="Z326"/>
      <c r="AA326"/>
      <c r="AB326"/>
      <c r="AC326"/>
      <c r="AD326"/>
      <c r="AE326"/>
      <c r="AF326"/>
      <c r="AG326"/>
      <c r="AH326"/>
      <c r="AI326"/>
    </row>
    <row r="327" spans="2:35" ht="26.25" thickBot="1" x14ac:dyDescent="0.25">
      <c r="B327" s="281"/>
      <c r="C327" s="225"/>
      <c r="D327" s="225"/>
      <c r="E327" s="226">
        <v>6000</v>
      </c>
      <c r="F327" s="146"/>
      <c r="G327" s="146"/>
      <c r="H327" s="227" t="s">
        <v>547</v>
      </c>
      <c r="I327" s="558"/>
      <c r="Q327"/>
      <c r="R327" s="387"/>
      <c r="S327"/>
      <c r="T327"/>
      <c r="U327"/>
      <c r="V327"/>
      <c r="W327"/>
      <c r="X327"/>
      <c r="Y327"/>
      <c r="Z327"/>
      <c r="AA327"/>
      <c r="AB327"/>
      <c r="AC327"/>
      <c r="AD327"/>
      <c r="AE327"/>
      <c r="AF327"/>
      <c r="AG327"/>
      <c r="AH327"/>
      <c r="AI327"/>
    </row>
    <row r="328" spans="2:35" ht="13.5" thickBot="1" x14ac:dyDescent="0.25">
      <c r="B328" s="277"/>
      <c r="C328" s="132"/>
      <c r="D328" s="225"/>
      <c r="E328" s="138"/>
      <c r="F328" s="145"/>
      <c r="G328" s="145"/>
      <c r="H328" s="195"/>
      <c r="I328" s="558"/>
      <c r="Q328"/>
      <c r="R328" s="387"/>
      <c r="S328"/>
      <c r="T328"/>
      <c r="U328"/>
      <c r="V328"/>
      <c r="W328"/>
      <c r="X328"/>
      <c r="Y328"/>
      <c r="Z328"/>
      <c r="AA328"/>
      <c r="AB328"/>
      <c r="AC328"/>
      <c r="AD328"/>
      <c r="AE328"/>
      <c r="AF328"/>
      <c r="AG328"/>
      <c r="AH328"/>
      <c r="AI328"/>
    </row>
    <row r="329" spans="2:35" ht="13.5" thickBot="1" x14ac:dyDescent="0.25">
      <c r="B329" s="281">
        <v>44957</v>
      </c>
      <c r="C329" s="225" t="s">
        <v>39</v>
      </c>
      <c r="D329" s="334" t="s">
        <v>52</v>
      </c>
      <c r="E329" s="226"/>
      <c r="F329" s="254">
        <v>200000</v>
      </c>
      <c r="G329" s="254"/>
      <c r="H329" s="255" t="s">
        <v>550</v>
      </c>
      <c r="I329" s="543"/>
      <c r="Q329"/>
      <c r="R329" s="387"/>
      <c r="S329"/>
      <c r="T329"/>
      <c r="U329"/>
      <c r="V329"/>
      <c r="W329"/>
      <c r="X329"/>
      <c r="Y329"/>
      <c r="Z329"/>
      <c r="AA329"/>
      <c r="AB329"/>
      <c r="AC329"/>
      <c r="AD329"/>
      <c r="AE329"/>
      <c r="AF329"/>
      <c r="AG329"/>
      <c r="AH329"/>
      <c r="AI329"/>
    </row>
    <row r="330" spans="2:35" ht="13.5" thickBot="1" x14ac:dyDescent="0.25">
      <c r="B330" s="357"/>
      <c r="C330" s="225" t="s">
        <v>47</v>
      </c>
      <c r="D330" s="225" t="s">
        <v>290</v>
      </c>
      <c r="E330" s="226">
        <v>23200</v>
      </c>
      <c r="F330" s="146"/>
      <c r="G330" s="146"/>
      <c r="H330" s="227" t="s">
        <v>544</v>
      </c>
      <c r="I330" s="543" t="s">
        <v>520</v>
      </c>
      <c r="Q330"/>
      <c r="R330" s="387"/>
      <c r="S330"/>
      <c r="T330"/>
      <c r="U330"/>
      <c r="V330"/>
      <c r="W330"/>
      <c r="X330"/>
      <c r="Y330"/>
      <c r="Z330"/>
      <c r="AA330"/>
      <c r="AB330"/>
      <c r="AC330"/>
      <c r="AD330"/>
      <c r="AE330"/>
      <c r="AF330"/>
      <c r="AG330"/>
      <c r="AH330"/>
      <c r="AI330"/>
    </row>
    <row r="331" spans="2:35" ht="13.5" thickBot="1" x14ac:dyDescent="0.25">
      <c r="B331" s="357"/>
      <c r="C331" s="225" t="s">
        <v>47</v>
      </c>
      <c r="D331" s="225" t="s">
        <v>291</v>
      </c>
      <c r="E331" s="226">
        <v>23200</v>
      </c>
      <c r="F331" s="146"/>
      <c r="G331" s="146"/>
      <c r="H331" s="227" t="s">
        <v>544</v>
      </c>
      <c r="I331" s="543" t="s">
        <v>520</v>
      </c>
      <c r="Q331"/>
      <c r="R331" s="387"/>
      <c r="S331"/>
      <c r="T331"/>
      <c r="U331"/>
      <c r="V331"/>
      <c r="W331"/>
      <c r="X331"/>
      <c r="Y331"/>
      <c r="Z331"/>
      <c r="AA331"/>
      <c r="AB331"/>
      <c r="AC331"/>
      <c r="AD331"/>
      <c r="AE331"/>
      <c r="AF331"/>
      <c r="AG331"/>
      <c r="AH331"/>
      <c r="AI331"/>
    </row>
    <row r="332" spans="2:35" ht="13.5" thickBot="1" x14ac:dyDescent="0.25">
      <c r="B332" s="357"/>
      <c r="C332" s="225" t="s">
        <v>47</v>
      </c>
      <c r="D332" s="225" t="s">
        <v>290</v>
      </c>
      <c r="E332" s="226">
        <v>33400</v>
      </c>
      <c r="F332" s="146"/>
      <c r="G332" s="146"/>
      <c r="H332" s="227" t="s">
        <v>545</v>
      </c>
      <c r="I332" s="543" t="s">
        <v>642</v>
      </c>
      <c r="J332" s="46">
        <f>1800*8 + 19*1000</f>
        <v>33400</v>
      </c>
      <c r="Q332"/>
      <c r="R332" s="387"/>
      <c r="S332"/>
      <c r="T332"/>
      <c r="U332"/>
      <c r="V332"/>
      <c r="W332"/>
      <c r="X332"/>
      <c r="Y332"/>
      <c r="Z332"/>
      <c r="AA332"/>
      <c r="AB332"/>
      <c r="AC332"/>
      <c r="AD332"/>
      <c r="AE332"/>
      <c r="AF332"/>
      <c r="AG332"/>
      <c r="AH332"/>
      <c r="AI332"/>
    </row>
    <row r="333" spans="2:35" ht="13.5" thickBot="1" x14ac:dyDescent="0.25">
      <c r="B333" s="357"/>
      <c r="C333" s="225" t="s">
        <v>47</v>
      </c>
      <c r="D333" s="225" t="s">
        <v>291</v>
      </c>
      <c r="E333" s="226">
        <v>33400</v>
      </c>
      <c r="F333" s="146"/>
      <c r="G333" s="146"/>
      <c r="H333" s="227" t="s">
        <v>545</v>
      </c>
      <c r="I333" s="543"/>
      <c r="Q333"/>
      <c r="R333" s="387"/>
      <c r="S333"/>
      <c r="T333"/>
      <c r="U333"/>
      <c r="V333"/>
      <c r="W333"/>
      <c r="X333"/>
      <c r="Y333"/>
      <c r="Z333"/>
      <c r="AA333"/>
      <c r="AB333"/>
      <c r="AC333"/>
      <c r="AD333"/>
      <c r="AE333"/>
      <c r="AF333"/>
      <c r="AG333"/>
      <c r="AH333"/>
      <c r="AI333"/>
    </row>
    <row r="334" spans="2:35" ht="13.5" thickBot="1" x14ac:dyDescent="0.25">
      <c r="B334" s="281"/>
      <c r="C334" s="225" t="s">
        <v>47</v>
      </c>
      <c r="D334" s="225" t="s">
        <v>67</v>
      </c>
      <c r="E334" s="226">
        <v>80000</v>
      </c>
      <c r="F334" s="146"/>
      <c r="G334" s="146"/>
      <c r="H334" s="227" t="s">
        <v>557</v>
      </c>
      <c r="I334" s="543"/>
      <c r="Q334"/>
      <c r="R334" s="387"/>
      <c r="S334"/>
      <c r="T334"/>
      <c r="U334"/>
      <c r="V334"/>
      <c r="W334"/>
      <c r="X334"/>
      <c r="Y334"/>
      <c r="Z334"/>
      <c r="AA334"/>
      <c r="AB334"/>
      <c r="AC334"/>
      <c r="AD334"/>
      <c r="AE334"/>
      <c r="AF334"/>
      <c r="AG334"/>
      <c r="AH334"/>
      <c r="AI334"/>
    </row>
    <row r="335" spans="2:35" ht="13.5" thickBot="1" x14ac:dyDescent="0.25">
      <c r="B335" s="277"/>
      <c r="C335" s="132"/>
      <c r="D335" s="225"/>
      <c r="E335" s="138"/>
      <c r="F335" s="145"/>
      <c r="G335" s="145"/>
      <c r="H335" s="195"/>
      <c r="I335" s="543"/>
      <c r="Q335"/>
      <c r="R335" s="387"/>
      <c r="S335"/>
      <c r="T335"/>
      <c r="U335"/>
      <c r="V335"/>
      <c r="W335"/>
      <c r="X335"/>
      <c r="Y335"/>
      <c r="Z335"/>
      <c r="AA335"/>
      <c r="AB335"/>
      <c r="AC335"/>
      <c r="AD335"/>
      <c r="AE335"/>
      <c r="AF335"/>
      <c r="AG335"/>
      <c r="AH335"/>
      <c r="AI335"/>
    </row>
    <row r="336" spans="2:35" ht="13.5" thickBot="1" x14ac:dyDescent="0.25">
      <c r="B336" s="277">
        <v>44969</v>
      </c>
      <c r="C336" s="132" t="s">
        <v>47</v>
      </c>
      <c r="D336" s="225" t="s">
        <v>67</v>
      </c>
      <c r="E336" s="138">
        <v>80000</v>
      </c>
      <c r="F336" s="145"/>
      <c r="G336" s="145"/>
      <c r="H336" s="195" t="s">
        <v>556</v>
      </c>
      <c r="I336" s="543" t="s">
        <v>643</v>
      </c>
      <c r="Q336"/>
      <c r="R336" s="387"/>
      <c r="S336"/>
      <c r="T336"/>
      <c r="U336"/>
      <c r="V336"/>
      <c r="W336"/>
      <c r="X336"/>
      <c r="Y336"/>
      <c r="Z336"/>
      <c r="AA336"/>
      <c r="AB336"/>
      <c r="AC336"/>
      <c r="AD336"/>
      <c r="AE336"/>
      <c r="AF336"/>
      <c r="AG336"/>
      <c r="AH336"/>
      <c r="AI336"/>
    </row>
    <row r="337" spans="2:35" ht="13.5" thickBot="1" x14ac:dyDescent="0.25">
      <c r="B337" s="277"/>
      <c r="C337" s="132"/>
      <c r="D337" s="225"/>
      <c r="E337" s="138"/>
      <c r="F337" s="145"/>
      <c r="G337" s="145"/>
      <c r="H337" s="195"/>
      <c r="I337" s="543"/>
      <c r="Q337"/>
      <c r="R337" s="387"/>
      <c r="S337"/>
      <c r="T337"/>
      <c r="U337"/>
      <c r="V337"/>
      <c r="W337"/>
      <c r="X337"/>
      <c r="Y337"/>
      <c r="Z337"/>
      <c r="AA337"/>
      <c r="AB337"/>
      <c r="AC337"/>
      <c r="AD337"/>
      <c r="AE337"/>
      <c r="AF337"/>
      <c r="AG337"/>
      <c r="AH337"/>
      <c r="AI337"/>
    </row>
    <row r="338" spans="2:35" ht="13.5" thickBot="1" x14ac:dyDescent="0.25">
      <c r="B338" s="277">
        <v>44971</v>
      </c>
      <c r="C338" s="132" t="s">
        <v>41</v>
      </c>
      <c r="D338" s="225"/>
      <c r="E338" s="138">
        <v>900</v>
      </c>
      <c r="F338" s="145"/>
      <c r="G338" s="145"/>
      <c r="H338" s="195" t="s">
        <v>558</v>
      </c>
      <c r="I338" s="543" t="s">
        <v>559</v>
      </c>
      <c r="Q338"/>
      <c r="R338" s="387"/>
      <c r="S338"/>
      <c r="T338"/>
      <c r="U338"/>
      <c r="V338"/>
      <c r="W338"/>
      <c r="X338"/>
      <c r="Y338"/>
      <c r="Z338"/>
      <c r="AA338"/>
      <c r="AB338"/>
      <c r="AC338"/>
      <c r="AD338"/>
      <c r="AE338"/>
      <c r="AF338"/>
      <c r="AG338"/>
      <c r="AH338"/>
      <c r="AI338"/>
    </row>
    <row r="339" spans="2:35" ht="13.5" thickBot="1" x14ac:dyDescent="0.25">
      <c r="B339" s="277"/>
      <c r="C339" s="132"/>
      <c r="D339" s="225"/>
      <c r="E339" s="138"/>
      <c r="F339" s="145"/>
      <c r="G339" s="145"/>
      <c r="H339" s="195"/>
      <c r="I339" s="543"/>
      <c r="Q339"/>
      <c r="R339" s="387"/>
      <c r="S339"/>
      <c r="T339"/>
      <c r="U339"/>
      <c r="V339"/>
      <c r="W339"/>
      <c r="X339"/>
      <c r="Y339"/>
      <c r="Z339"/>
      <c r="AA339"/>
      <c r="AB339"/>
      <c r="AC339"/>
      <c r="AD339"/>
      <c r="AE339"/>
      <c r="AF339"/>
      <c r="AG339"/>
      <c r="AH339"/>
      <c r="AI339"/>
    </row>
    <row r="340" spans="2:35" ht="13.5" thickBot="1" x14ac:dyDescent="0.25">
      <c r="B340" s="277">
        <v>44991</v>
      </c>
      <c r="C340" s="335" t="s">
        <v>39</v>
      </c>
      <c r="D340" s="334" t="s">
        <v>52</v>
      </c>
      <c r="E340" s="335"/>
      <c r="F340" s="142">
        <v>300000</v>
      </c>
      <c r="G340" s="142"/>
      <c r="H340" s="218" t="s">
        <v>565</v>
      </c>
      <c r="I340" s="543"/>
      <c r="Q340"/>
      <c r="R340" s="387"/>
      <c r="S340"/>
      <c r="T340"/>
      <c r="U340"/>
      <c r="V340"/>
      <c r="W340"/>
      <c r="X340"/>
      <c r="Y340"/>
      <c r="Z340"/>
      <c r="AA340"/>
      <c r="AB340"/>
      <c r="AC340"/>
      <c r="AD340"/>
      <c r="AE340"/>
      <c r="AF340"/>
      <c r="AG340"/>
      <c r="AH340"/>
      <c r="AI340"/>
    </row>
    <row r="341" spans="2:35" ht="13.5" thickBot="1" x14ac:dyDescent="0.25">
      <c r="B341" s="277"/>
      <c r="C341" s="132" t="s">
        <v>47</v>
      </c>
      <c r="D341" s="225" t="s">
        <v>325</v>
      </c>
      <c r="E341" s="138">
        <v>210750</v>
      </c>
      <c r="F341" s="145"/>
      <c r="G341" s="145"/>
      <c r="H341" s="195" t="s">
        <v>566</v>
      </c>
      <c r="I341" s="543"/>
      <c r="Q341"/>
      <c r="R341" s="387"/>
      <c r="S341"/>
      <c r="T341"/>
      <c r="U341"/>
      <c r="V341"/>
      <c r="W341"/>
      <c r="X341"/>
      <c r="Y341"/>
      <c r="Z341"/>
      <c r="AA341"/>
      <c r="AB341"/>
      <c r="AC341"/>
      <c r="AD341"/>
      <c r="AE341"/>
      <c r="AF341"/>
      <c r="AG341"/>
      <c r="AH341"/>
      <c r="AI341"/>
    </row>
    <row r="342" spans="2:35" ht="13.5" thickBot="1" x14ac:dyDescent="0.25">
      <c r="B342" s="277"/>
      <c r="C342" s="132" t="s">
        <v>47</v>
      </c>
      <c r="D342" s="334" t="s">
        <v>569</v>
      </c>
      <c r="E342" s="138">
        <v>12000</v>
      </c>
      <c r="F342" s="145"/>
      <c r="G342" s="145"/>
      <c r="H342" s="195" t="s">
        <v>570</v>
      </c>
      <c r="I342" s="543" t="s">
        <v>571</v>
      </c>
      <c r="Q342"/>
      <c r="R342" s="387"/>
      <c r="S342"/>
      <c r="T342"/>
      <c r="U342"/>
      <c r="V342"/>
      <c r="W342"/>
      <c r="X342"/>
      <c r="Y342"/>
      <c r="Z342"/>
      <c r="AA342"/>
      <c r="AB342"/>
      <c r="AC342"/>
      <c r="AD342"/>
      <c r="AE342"/>
      <c r="AF342"/>
      <c r="AG342"/>
      <c r="AH342"/>
      <c r="AI342"/>
    </row>
    <row r="343" spans="2:35" ht="13.5" thickBot="1" x14ac:dyDescent="0.25">
      <c r="B343" s="277"/>
      <c r="C343" s="132" t="s">
        <v>47</v>
      </c>
      <c r="D343" s="225" t="s">
        <v>290</v>
      </c>
      <c r="E343" s="138">
        <v>26400</v>
      </c>
      <c r="F343" s="145"/>
      <c r="G343" s="145"/>
      <c r="H343" s="195" t="s">
        <v>570</v>
      </c>
      <c r="I343" s="543" t="s">
        <v>572</v>
      </c>
      <c r="Q343"/>
      <c r="R343" s="387"/>
      <c r="S343"/>
      <c r="T343"/>
      <c r="U343"/>
      <c r="V343"/>
      <c r="W343"/>
      <c r="X343"/>
      <c r="Y343"/>
      <c r="Z343"/>
      <c r="AA343"/>
      <c r="AB343"/>
      <c r="AC343"/>
      <c r="AD343"/>
      <c r="AE343"/>
      <c r="AF343"/>
      <c r="AG343"/>
      <c r="AH343"/>
      <c r="AI343"/>
    </row>
    <row r="344" spans="2:35" ht="13.5" thickBot="1" x14ac:dyDescent="0.25">
      <c r="B344" s="277"/>
      <c r="C344" s="132" t="s">
        <v>44</v>
      </c>
      <c r="D344" s="375" t="s">
        <v>567</v>
      </c>
      <c r="E344" s="548">
        <v>4500</v>
      </c>
      <c r="F344" s="549"/>
      <c r="G344" s="549"/>
      <c r="H344" s="547" t="s">
        <v>568</v>
      </c>
      <c r="I344" s="543"/>
      <c r="Q344"/>
      <c r="R344" s="387"/>
      <c r="S344"/>
      <c r="T344"/>
      <c r="U344"/>
      <c r="V344"/>
      <c r="W344"/>
      <c r="X344"/>
      <c r="Y344"/>
      <c r="Z344"/>
      <c r="AA344"/>
      <c r="AB344"/>
      <c r="AC344"/>
      <c r="AD344"/>
      <c r="AE344"/>
      <c r="AF344"/>
      <c r="AG344"/>
      <c r="AH344"/>
      <c r="AI344"/>
    </row>
    <row r="345" spans="2:35" ht="13.5" thickBot="1" x14ac:dyDescent="0.25">
      <c r="B345" s="281"/>
      <c r="C345" s="225"/>
      <c r="D345" s="225"/>
      <c r="E345" s="226"/>
      <c r="F345" s="146"/>
      <c r="G345" s="146"/>
      <c r="H345" s="227"/>
      <c r="I345" s="543"/>
      <c r="Q345"/>
      <c r="R345" s="387"/>
      <c r="S345"/>
      <c r="T345"/>
      <c r="U345"/>
      <c r="V345"/>
      <c r="W345"/>
      <c r="X345"/>
      <c r="Y345"/>
      <c r="Z345"/>
      <c r="AA345"/>
      <c r="AB345"/>
      <c r="AC345"/>
      <c r="AD345"/>
      <c r="AE345"/>
      <c r="AF345"/>
      <c r="AG345"/>
      <c r="AH345"/>
      <c r="AI345"/>
    </row>
    <row r="346" spans="2:35" ht="13.5" thickBot="1" x14ac:dyDescent="0.25">
      <c r="B346" s="281">
        <v>44992</v>
      </c>
      <c r="C346" s="225" t="s">
        <v>41</v>
      </c>
      <c r="D346" s="225"/>
      <c r="E346" s="378">
        <v>6480</v>
      </c>
      <c r="F346" s="379"/>
      <c r="G346" s="379"/>
      <c r="H346" s="380" t="s">
        <v>562</v>
      </c>
      <c r="I346" s="543"/>
      <c r="Q346"/>
      <c r="R346" s="387"/>
      <c r="S346"/>
      <c r="T346"/>
      <c r="U346"/>
      <c r="V346"/>
      <c r="W346"/>
      <c r="X346"/>
      <c r="Y346"/>
      <c r="Z346"/>
      <c r="AA346"/>
      <c r="AB346"/>
      <c r="AC346"/>
      <c r="AD346"/>
      <c r="AE346"/>
      <c r="AF346"/>
      <c r="AG346"/>
      <c r="AH346"/>
      <c r="AI346"/>
    </row>
    <row r="347" spans="2:35" ht="13.5" thickBot="1" x14ac:dyDescent="0.25">
      <c r="B347" s="281"/>
      <c r="C347" s="225" t="s">
        <v>41</v>
      </c>
      <c r="D347" s="225"/>
      <c r="E347" s="378">
        <v>11200</v>
      </c>
      <c r="F347" s="379"/>
      <c r="G347" s="379"/>
      <c r="H347" s="380" t="s">
        <v>563</v>
      </c>
      <c r="I347" s="543"/>
      <c r="Q347"/>
      <c r="R347" s="387"/>
      <c r="S347"/>
      <c r="T347"/>
      <c r="U347"/>
      <c r="V347"/>
      <c r="W347"/>
      <c r="X347"/>
      <c r="Y347"/>
      <c r="Z347"/>
      <c r="AA347"/>
      <c r="AB347"/>
      <c r="AC347"/>
      <c r="AD347"/>
      <c r="AE347"/>
      <c r="AF347"/>
      <c r="AG347"/>
      <c r="AH347"/>
      <c r="AI347"/>
    </row>
    <row r="348" spans="2:35" ht="13.5" thickBot="1" x14ac:dyDescent="0.25">
      <c r="B348" s="281"/>
      <c r="C348" s="225" t="s">
        <v>41</v>
      </c>
      <c r="D348" s="225"/>
      <c r="E348" s="378">
        <v>6200</v>
      </c>
      <c r="F348" s="379"/>
      <c r="G348" s="379"/>
      <c r="H348" s="380" t="s">
        <v>564</v>
      </c>
      <c r="I348" s="543"/>
      <c r="Q348"/>
      <c r="R348" s="387"/>
      <c r="S348"/>
      <c r="T348"/>
      <c r="U348"/>
      <c r="V348"/>
      <c r="W348"/>
      <c r="X348"/>
      <c r="Y348"/>
      <c r="Z348"/>
      <c r="AA348"/>
      <c r="AB348"/>
      <c r="AC348"/>
      <c r="AD348"/>
      <c r="AE348"/>
      <c r="AF348"/>
      <c r="AG348"/>
      <c r="AH348"/>
      <c r="AI348"/>
    </row>
    <row r="349" spans="2:35" ht="13.5" thickBot="1" x14ac:dyDescent="0.25">
      <c r="B349" s="281"/>
      <c r="C349" s="225" t="s">
        <v>44</v>
      </c>
      <c r="D349" s="225"/>
      <c r="E349" s="378">
        <v>1000</v>
      </c>
      <c r="F349" s="379"/>
      <c r="G349" s="379"/>
      <c r="H349" s="380" t="s">
        <v>45</v>
      </c>
      <c r="I349" s="543"/>
      <c r="Q349"/>
      <c r="R349" s="387"/>
      <c r="S349"/>
      <c r="T349"/>
      <c r="U349"/>
      <c r="V349"/>
      <c r="W349"/>
      <c r="X349"/>
      <c r="Y349"/>
      <c r="Z349"/>
      <c r="AA349"/>
      <c r="AB349"/>
      <c r="AC349"/>
      <c r="AD349"/>
      <c r="AE349"/>
      <c r="AF349"/>
      <c r="AG349"/>
      <c r="AH349"/>
      <c r="AI349"/>
    </row>
    <row r="350" spans="2:35" ht="13.5" thickBot="1" x14ac:dyDescent="0.25">
      <c r="B350" s="281"/>
      <c r="C350" s="225" t="s">
        <v>41</v>
      </c>
      <c r="D350" s="375"/>
      <c r="E350" s="375">
        <v>7800</v>
      </c>
      <c r="F350" s="376"/>
      <c r="G350" s="376"/>
      <c r="H350" s="377" t="s">
        <v>573</v>
      </c>
      <c r="I350" s="543"/>
      <c r="Q350"/>
      <c r="R350" s="387"/>
      <c r="S350"/>
      <c r="T350"/>
      <c r="U350"/>
      <c r="V350"/>
      <c r="W350"/>
      <c r="X350"/>
      <c r="Y350"/>
      <c r="Z350"/>
      <c r="AA350"/>
      <c r="AB350"/>
      <c r="AC350"/>
      <c r="AD350"/>
      <c r="AE350"/>
      <c r="AF350"/>
      <c r="AG350"/>
      <c r="AH350"/>
      <c r="AI350"/>
    </row>
    <row r="351" spans="2:35" ht="13.5" thickBot="1" x14ac:dyDescent="0.25">
      <c r="B351" s="281"/>
      <c r="C351" s="225" t="s">
        <v>44</v>
      </c>
      <c r="D351" s="375"/>
      <c r="E351" s="375">
        <v>600</v>
      </c>
      <c r="F351" s="376"/>
      <c r="G351" s="376"/>
      <c r="H351" s="377" t="s">
        <v>45</v>
      </c>
      <c r="I351" s="543"/>
      <c r="Q351"/>
      <c r="R351" s="387"/>
      <c r="S351"/>
      <c r="T351"/>
      <c r="U351"/>
      <c r="V351"/>
      <c r="W351"/>
      <c r="X351"/>
      <c r="Y351"/>
      <c r="Z351"/>
      <c r="AA351"/>
      <c r="AB351"/>
      <c r="AC351"/>
      <c r="AD351"/>
      <c r="AE351"/>
      <c r="AF351"/>
      <c r="AG351"/>
      <c r="AH351"/>
      <c r="AI351"/>
    </row>
    <row r="352" spans="2:35" ht="13.5" thickBot="1" x14ac:dyDescent="0.25">
      <c r="B352" s="281"/>
      <c r="C352" s="225"/>
      <c r="D352" s="225"/>
      <c r="E352" s="226"/>
      <c r="F352" s="146"/>
      <c r="G352" s="146"/>
      <c r="H352" s="227"/>
      <c r="I352" s="543"/>
      <c r="Q352"/>
      <c r="R352" s="387"/>
      <c r="S352"/>
      <c r="T352"/>
      <c r="U352"/>
      <c r="V352"/>
      <c r="W352"/>
      <c r="X352"/>
      <c r="Y352"/>
      <c r="Z352"/>
      <c r="AA352"/>
      <c r="AB352"/>
      <c r="AC352"/>
      <c r="AD352"/>
      <c r="AE352"/>
      <c r="AF352"/>
      <c r="AG352"/>
      <c r="AH352"/>
      <c r="AI352"/>
    </row>
    <row r="353" spans="2:35" ht="13.5" thickBot="1" x14ac:dyDescent="0.25">
      <c r="B353" s="281">
        <v>44993</v>
      </c>
      <c r="C353" s="225" t="s">
        <v>41</v>
      </c>
      <c r="D353" s="375"/>
      <c r="E353" s="375">
        <v>900</v>
      </c>
      <c r="F353" s="376"/>
      <c r="G353" s="376"/>
      <c r="H353" s="377" t="s">
        <v>574</v>
      </c>
      <c r="I353" s="543"/>
      <c r="Q353"/>
      <c r="R353" s="387"/>
      <c r="S353"/>
      <c r="T353"/>
      <c r="U353"/>
      <c r="V353"/>
      <c r="W353"/>
      <c r="X353"/>
      <c r="Y353"/>
      <c r="Z353"/>
      <c r="AA353"/>
      <c r="AB353"/>
      <c r="AC353"/>
      <c r="AD353"/>
      <c r="AE353"/>
      <c r="AF353"/>
      <c r="AG353"/>
      <c r="AH353"/>
      <c r="AI353"/>
    </row>
    <row r="354" spans="2:35" ht="13.5" thickBot="1" x14ac:dyDescent="0.25">
      <c r="B354" s="281"/>
      <c r="C354" s="225" t="s">
        <v>41</v>
      </c>
      <c r="D354" s="375"/>
      <c r="E354" s="375">
        <v>450</v>
      </c>
      <c r="F354" s="376"/>
      <c r="G354" s="376"/>
      <c r="H354" s="377" t="s">
        <v>258</v>
      </c>
      <c r="I354" s="543"/>
      <c r="Q354"/>
      <c r="R354" s="387"/>
      <c r="S354"/>
      <c r="T354"/>
      <c r="U354"/>
      <c r="V354"/>
      <c r="W354"/>
      <c r="X354"/>
      <c r="Y354"/>
      <c r="Z354"/>
      <c r="AA354"/>
      <c r="AB354"/>
      <c r="AC354"/>
      <c r="AD354"/>
      <c r="AE354"/>
      <c r="AF354"/>
      <c r="AG354"/>
      <c r="AH354"/>
      <c r="AI354"/>
    </row>
    <row r="355" spans="2:35" ht="13.5" thickBot="1" x14ac:dyDescent="0.25">
      <c r="B355" s="281"/>
      <c r="C355" s="225"/>
      <c r="D355" s="225"/>
      <c r="E355" s="226"/>
      <c r="F355" s="146"/>
      <c r="G355" s="146"/>
      <c r="H355" s="227"/>
      <c r="I355" s="543"/>
      <c r="Q355"/>
      <c r="R355" s="387"/>
      <c r="S355"/>
      <c r="T355"/>
      <c r="U355"/>
      <c r="V355"/>
      <c r="W355"/>
      <c r="X355"/>
      <c r="Y355"/>
      <c r="Z355"/>
      <c r="AA355"/>
      <c r="AB355"/>
      <c r="AC355"/>
      <c r="AD355"/>
      <c r="AE355"/>
      <c r="AF355"/>
      <c r="AG355"/>
      <c r="AH355"/>
      <c r="AI355"/>
    </row>
    <row r="356" spans="2:35" ht="13.5" thickBot="1" x14ac:dyDescent="0.25">
      <c r="B356" s="281">
        <v>44994</v>
      </c>
      <c r="C356" s="225" t="s">
        <v>44</v>
      </c>
      <c r="D356" s="375"/>
      <c r="E356" s="375">
        <v>6000</v>
      </c>
      <c r="F356" s="376"/>
      <c r="G356" s="376"/>
      <c r="H356" s="377" t="s">
        <v>575</v>
      </c>
      <c r="I356" s="543"/>
      <c r="Q356"/>
      <c r="R356" s="387"/>
      <c r="S356"/>
      <c r="T356"/>
      <c r="U356"/>
      <c r="V356"/>
      <c r="W356"/>
      <c r="X356"/>
      <c r="Y356"/>
      <c r="Z356"/>
      <c r="AA356"/>
      <c r="AB356"/>
      <c r="AC356"/>
      <c r="AD356"/>
      <c r="AE356"/>
      <c r="AF356"/>
      <c r="AG356"/>
      <c r="AH356"/>
      <c r="AI356"/>
    </row>
    <row r="357" spans="2:35" ht="13.5" thickBot="1" x14ac:dyDescent="0.25">
      <c r="B357" s="281"/>
      <c r="C357" s="225"/>
      <c r="D357" s="225"/>
      <c r="E357" s="226"/>
      <c r="F357" s="146"/>
      <c r="G357" s="146"/>
      <c r="H357" s="227"/>
      <c r="I357" s="543"/>
      <c r="Q357"/>
      <c r="R357" s="387"/>
      <c r="S357"/>
      <c r="T357"/>
      <c r="U357"/>
      <c r="V357"/>
      <c r="W357"/>
      <c r="X357"/>
      <c r="Y357"/>
      <c r="Z357"/>
      <c r="AA357"/>
      <c r="AB357"/>
      <c r="AC357"/>
      <c r="AD357"/>
      <c r="AE357"/>
      <c r="AF357"/>
      <c r="AG357"/>
      <c r="AH357"/>
      <c r="AI357"/>
    </row>
    <row r="358" spans="2:35" ht="13.5" thickBot="1" x14ac:dyDescent="0.25">
      <c r="B358" s="281">
        <v>44996</v>
      </c>
      <c r="C358" s="225" t="s">
        <v>94</v>
      </c>
      <c r="D358" s="375"/>
      <c r="E358" s="375">
        <v>10500</v>
      </c>
      <c r="F358" s="376"/>
      <c r="G358" s="376"/>
      <c r="H358" s="377" t="s">
        <v>603</v>
      </c>
      <c r="I358" s="543"/>
      <c r="Q358"/>
      <c r="R358" s="387"/>
      <c r="S358"/>
      <c r="T358"/>
      <c r="U358"/>
      <c r="V358"/>
      <c r="W358"/>
      <c r="X358"/>
      <c r="Y358"/>
      <c r="Z358"/>
      <c r="AA358"/>
      <c r="AB358"/>
      <c r="AC358"/>
      <c r="AD358"/>
      <c r="AE358"/>
      <c r="AF358"/>
      <c r="AG358"/>
      <c r="AH358"/>
      <c r="AI358"/>
    </row>
    <row r="359" spans="2:35" ht="13.5" thickBot="1" x14ac:dyDescent="0.25">
      <c r="B359" s="281"/>
      <c r="C359" s="225" t="s">
        <v>94</v>
      </c>
      <c r="D359" s="375"/>
      <c r="E359" s="375">
        <v>450</v>
      </c>
      <c r="F359" s="376"/>
      <c r="G359" s="376"/>
      <c r="H359" s="377" t="s">
        <v>610</v>
      </c>
      <c r="I359" s="543"/>
      <c r="Q359"/>
      <c r="R359" s="387"/>
      <c r="S359"/>
      <c r="T359"/>
      <c r="U359"/>
      <c r="V359"/>
      <c r="W359"/>
      <c r="X359"/>
      <c r="Y359"/>
      <c r="Z359"/>
      <c r="AA359"/>
      <c r="AB359"/>
      <c r="AC359"/>
      <c r="AD359"/>
      <c r="AE359"/>
      <c r="AF359"/>
      <c r="AG359"/>
      <c r="AH359"/>
      <c r="AI359"/>
    </row>
    <row r="360" spans="2:35" ht="13.5" thickBot="1" x14ac:dyDescent="0.25">
      <c r="B360" s="281"/>
      <c r="C360" s="225"/>
      <c r="D360" s="225"/>
      <c r="E360" s="226"/>
      <c r="F360" s="146"/>
      <c r="G360" s="146"/>
      <c r="H360" s="227"/>
      <c r="I360" s="543"/>
      <c r="Q360"/>
      <c r="R360" s="387"/>
      <c r="S360"/>
      <c r="T360"/>
      <c r="U360"/>
      <c r="V360"/>
      <c r="W360"/>
      <c r="X360"/>
      <c r="Y360"/>
      <c r="Z360"/>
      <c r="AA360"/>
      <c r="AB360"/>
      <c r="AC360"/>
      <c r="AD360"/>
      <c r="AE360"/>
      <c r="AF360"/>
      <c r="AG360"/>
      <c r="AH360"/>
      <c r="AI360"/>
    </row>
    <row r="361" spans="2:35" ht="13.5" thickBot="1" x14ac:dyDescent="0.25">
      <c r="B361" s="281">
        <v>44997</v>
      </c>
      <c r="C361" s="225" t="s">
        <v>47</v>
      </c>
      <c r="D361" s="225" t="s">
        <v>67</v>
      </c>
      <c r="E361" s="226">
        <v>80000</v>
      </c>
      <c r="F361" s="146"/>
      <c r="G361" s="146"/>
      <c r="H361" s="227" t="s">
        <v>611</v>
      </c>
      <c r="I361" s="543"/>
      <c r="Q361"/>
      <c r="R361" s="387"/>
      <c r="S361"/>
      <c r="T361"/>
      <c r="U361"/>
      <c r="V361"/>
      <c r="W361"/>
      <c r="X361"/>
      <c r="Y361"/>
      <c r="Z361"/>
      <c r="AA361"/>
      <c r="AB361"/>
      <c r="AC361"/>
      <c r="AD361"/>
      <c r="AE361"/>
      <c r="AF361"/>
      <c r="AG361"/>
      <c r="AH361"/>
      <c r="AI361"/>
    </row>
    <row r="362" spans="2:35" ht="26.25" thickBot="1" x14ac:dyDescent="0.25">
      <c r="B362" s="281"/>
      <c r="C362" s="225" t="s">
        <v>41</v>
      </c>
      <c r="D362" s="225"/>
      <c r="E362" s="226">
        <v>2200</v>
      </c>
      <c r="F362" s="146"/>
      <c r="G362" s="146"/>
      <c r="H362" s="227" t="s">
        <v>637</v>
      </c>
      <c r="I362" s="543"/>
      <c r="Q362"/>
      <c r="R362" s="387"/>
      <c r="S362"/>
      <c r="T362"/>
      <c r="U362"/>
      <c r="V362"/>
      <c r="W362"/>
      <c r="X362"/>
      <c r="Y362"/>
      <c r="Z362"/>
      <c r="AA362"/>
      <c r="AB362"/>
      <c r="AC362"/>
      <c r="AD362"/>
      <c r="AE362"/>
      <c r="AF362"/>
      <c r="AG362"/>
      <c r="AH362"/>
      <c r="AI362"/>
    </row>
    <row r="363" spans="2:35" ht="13.5" thickBot="1" x14ac:dyDescent="0.25">
      <c r="B363" s="281"/>
      <c r="C363" s="225"/>
      <c r="D363" s="225"/>
      <c r="E363" s="226"/>
      <c r="F363" s="146"/>
      <c r="G363" s="146"/>
      <c r="H363" s="227"/>
      <c r="I363" s="543"/>
      <c r="Q363"/>
      <c r="R363" s="387"/>
      <c r="S363"/>
      <c r="T363"/>
      <c r="U363"/>
      <c r="V363"/>
      <c r="W363"/>
      <c r="X363"/>
      <c r="Y363"/>
      <c r="Z363"/>
      <c r="AA363"/>
      <c r="AB363"/>
      <c r="AC363"/>
      <c r="AD363"/>
      <c r="AE363"/>
      <c r="AF363"/>
      <c r="AG363"/>
      <c r="AH363"/>
      <c r="AI363"/>
    </row>
    <row r="364" spans="2:35" ht="13.5" thickBot="1" x14ac:dyDescent="0.25">
      <c r="B364" s="281">
        <v>45017</v>
      </c>
      <c r="C364" s="225" t="s">
        <v>47</v>
      </c>
      <c r="D364" s="225" t="s">
        <v>290</v>
      </c>
      <c r="E364" s="226">
        <v>43800</v>
      </c>
      <c r="F364" s="146"/>
      <c r="G364" s="146"/>
      <c r="H364" s="227" t="s">
        <v>683</v>
      </c>
      <c r="I364" s="543" t="s">
        <v>685</v>
      </c>
      <c r="J364" s="46">
        <f>16*1800+15000</f>
        <v>43800</v>
      </c>
      <c r="Q364"/>
      <c r="R364" s="387"/>
      <c r="S364"/>
      <c r="T364"/>
      <c r="U364"/>
      <c r="V364"/>
      <c r="W364"/>
      <c r="X364"/>
      <c r="Y364"/>
      <c r="Z364"/>
      <c r="AA364"/>
      <c r="AB364"/>
      <c r="AC364"/>
      <c r="AD364"/>
      <c r="AE364"/>
      <c r="AF364"/>
      <c r="AG364"/>
      <c r="AH364"/>
      <c r="AI364"/>
    </row>
    <row r="365" spans="2:35" ht="13.5" thickBot="1" x14ac:dyDescent="0.25">
      <c r="B365" s="281"/>
      <c r="C365" s="225" t="s">
        <v>47</v>
      </c>
      <c r="D365" s="225" t="s">
        <v>569</v>
      </c>
      <c r="E365" s="226">
        <f>31*1000+13*800</f>
        <v>41400</v>
      </c>
      <c r="F365" s="146"/>
      <c r="G365" s="146"/>
      <c r="H365" s="227" t="s">
        <v>684</v>
      </c>
      <c r="I365" s="543" t="s">
        <v>686</v>
      </c>
      <c r="Q365"/>
      <c r="R365" s="387"/>
      <c r="S365"/>
      <c r="T365"/>
      <c r="U365"/>
      <c r="V365"/>
      <c r="W365"/>
      <c r="X365"/>
      <c r="Y365"/>
      <c r="Z365"/>
      <c r="AA365"/>
      <c r="AB365"/>
      <c r="AC365"/>
      <c r="AD365"/>
      <c r="AE365"/>
      <c r="AF365"/>
      <c r="AG365"/>
      <c r="AH365"/>
      <c r="AI365"/>
    </row>
    <row r="366" spans="2:35" ht="13.5" thickBot="1" x14ac:dyDescent="0.25">
      <c r="B366" s="281"/>
      <c r="C366" s="225"/>
      <c r="D366" s="225"/>
      <c r="E366" s="226"/>
      <c r="F366" s="146"/>
      <c r="G366" s="146"/>
      <c r="H366" s="227"/>
      <c r="I366" s="543"/>
      <c r="Q366"/>
      <c r="R366" s="387"/>
      <c r="S366"/>
      <c r="T366"/>
      <c r="U366"/>
      <c r="V366"/>
      <c r="W366"/>
      <c r="X366"/>
      <c r="Y366"/>
      <c r="Z366"/>
      <c r="AA366"/>
      <c r="AB366"/>
      <c r="AC366"/>
      <c r="AD366"/>
      <c r="AE366"/>
      <c r="AF366"/>
      <c r="AG366"/>
      <c r="AH366"/>
      <c r="AI366"/>
    </row>
    <row r="367" spans="2:35" ht="13.5" thickBot="1" x14ac:dyDescent="0.25">
      <c r="B367" s="281">
        <v>45025</v>
      </c>
      <c r="C367" s="334" t="s">
        <v>39</v>
      </c>
      <c r="D367" s="334" t="s">
        <v>52</v>
      </c>
      <c r="E367" s="334"/>
      <c r="F367" s="254">
        <v>250000</v>
      </c>
      <c r="G367" s="254"/>
      <c r="H367" s="255" t="s">
        <v>668</v>
      </c>
      <c r="I367" s="543"/>
      <c r="Q367"/>
      <c r="R367" s="387"/>
      <c r="S367"/>
      <c r="T367"/>
      <c r="U367"/>
      <c r="V367"/>
      <c r="W367"/>
      <c r="X367"/>
      <c r="Y367"/>
      <c r="Z367"/>
      <c r="AA367"/>
      <c r="AB367"/>
      <c r="AC367"/>
      <c r="AD367"/>
      <c r="AE367"/>
      <c r="AF367"/>
      <c r="AG367"/>
      <c r="AH367"/>
      <c r="AI367"/>
    </row>
    <row r="368" spans="2:35" ht="13.5" thickBot="1" x14ac:dyDescent="0.25">
      <c r="B368" s="281"/>
      <c r="C368" s="225"/>
      <c r="D368" s="225"/>
      <c r="E368" s="226"/>
      <c r="F368" s="146"/>
      <c r="G368" s="146"/>
      <c r="H368" s="227"/>
      <c r="I368" s="543"/>
      <c r="Q368"/>
      <c r="R368" s="387"/>
      <c r="S368"/>
      <c r="T368"/>
      <c r="U368"/>
      <c r="V368"/>
      <c r="W368"/>
      <c r="X368"/>
      <c r="Y368"/>
      <c r="Z368"/>
      <c r="AA368"/>
      <c r="AB368"/>
      <c r="AC368"/>
      <c r="AD368"/>
      <c r="AE368"/>
      <c r="AF368"/>
      <c r="AG368"/>
      <c r="AH368"/>
      <c r="AI368"/>
    </row>
    <row r="369" spans="2:35" ht="13.5" thickBot="1" x14ac:dyDescent="0.25">
      <c r="B369" s="277">
        <v>45027</v>
      </c>
      <c r="C369" s="132" t="s">
        <v>47</v>
      </c>
      <c r="D369" s="225" t="s">
        <v>148</v>
      </c>
      <c r="E369" s="138">
        <v>1000</v>
      </c>
      <c r="F369" s="145"/>
      <c r="G369" s="145"/>
      <c r="H369" s="195" t="s">
        <v>687</v>
      </c>
      <c r="I369" s="543"/>
      <c r="Q369"/>
      <c r="R369" s="387"/>
      <c r="S369"/>
      <c r="T369"/>
      <c r="U369"/>
      <c r="V369"/>
      <c r="W369"/>
      <c r="X369"/>
      <c r="Y369"/>
      <c r="Z369"/>
      <c r="AA369"/>
      <c r="AB369"/>
      <c r="AC369"/>
      <c r="AD369"/>
      <c r="AE369"/>
      <c r="AF369"/>
      <c r="AG369"/>
      <c r="AH369"/>
      <c r="AI369"/>
    </row>
    <row r="370" spans="2:35" ht="13.5" thickBot="1" x14ac:dyDescent="0.25">
      <c r="B370" s="277"/>
      <c r="C370" s="132"/>
      <c r="D370" s="225"/>
      <c r="E370" s="138"/>
      <c r="F370" s="145"/>
      <c r="G370" s="145"/>
      <c r="H370" s="195"/>
      <c r="I370" s="543"/>
      <c r="Q370"/>
      <c r="R370" s="387"/>
      <c r="S370"/>
      <c r="T370"/>
      <c r="U370"/>
      <c r="V370"/>
      <c r="W370"/>
      <c r="X370"/>
      <c r="Y370"/>
      <c r="Z370"/>
      <c r="AA370"/>
      <c r="AB370"/>
      <c r="AC370"/>
      <c r="AD370"/>
      <c r="AE370"/>
      <c r="AF370"/>
      <c r="AG370"/>
      <c r="AH370"/>
      <c r="AI370"/>
    </row>
    <row r="371" spans="2:35" ht="13.5" thickBot="1" x14ac:dyDescent="0.25">
      <c r="B371" s="281">
        <v>45028</v>
      </c>
      <c r="C371" s="225" t="s">
        <v>47</v>
      </c>
      <c r="D371" s="225" t="s">
        <v>67</v>
      </c>
      <c r="E371" s="226">
        <v>80000</v>
      </c>
      <c r="F371" s="146"/>
      <c r="G371" s="146"/>
      <c r="H371" s="227" t="s">
        <v>669</v>
      </c>
      <c r="I371" s="543"/>
      <c r="Q371"/>
      <c r="R371" s="387"/>
      <c r="S371"/>
      <c r="T371"/>
      <c r="U371"/>
      <c r="V371"/>
      <c r="W371"/>
      <c r="X371"/>
      <c r="Y371"/>
      <c r="Z371"/>
      <c r="AA371"/>
      <c r="AB371"/>
      <c r="AC371"/>
      <c r="AD371"/>
      <c r="AE371"/>
      <c r="AF371"/>
      <c r="AG371"/>
      <c r="AH371"/>
      <c r="AI371"/>
    </row>
    <row r="372" spans="2:35" ht="13.5" thickBot="1" x14ac:dyDescent="0.25">
      <c r="B372" s="281"/>
      <c r="C372" s="225"/>
      <c r="D372" s="225"/>
      <c r="E372" s="226"/>
      <c r="F372" s="146"/>
      <c r="G372" s="146"/>
      <c r="H372" s="227"/>
      <c r="I372" s="543"/>
      <c r="Q372"/>
      <c r="R372" s="387"/>
      <c r="S372"/>
      <c r="T372"/>
      <c r="U372"/>
      <c r="V372"/>
      <c r="W372"/>
      <c r="X372"/>
      <c r="Y372"/>
      <c r="Z372"/>
      <c r="AA372"/>
      <c r="AB372"/>
      <c r="AC372"/>
      <c r="AD372"/>
      <c r="AE372"/>
      <c r="AF372"/>
      <c r="AG372"/>
      <c r="AH372"/>
      <c r="AI372"/>
    </row>
    <row r="373" spans="2:35" ht="26.25" thickBot="1" x14ac:dyDescent="0.25">
      <c r="B373" s="281">
        <v>45041</v>
      </c>
      <c r="C373" s="225" t="s">
        <v>41</v>
      </c>
      <c r="D373" s="225"/>
      <c r="E373" s="226">
        <v>2200</v>
      </c>
      <c r="F373" s="146"/>
      <c r="G373" s="146"/>
      <c r="H373" s="227" t="s">
        <v>670</v>
      </c>
      <c r="I373" s="543" t="s">
        <v>671</v>
      </c>
      <c r="Q373"/>
      <c r="R373" s="387"/>
      <c r="S373"/>
      <c r="T373"/>
      <c r="U373"/>
      <c r="V373"/>
      <c r="W373"/>
      <c r="X373"/>
      <c r="Y373"/>
      <c r="Z373"/>
      <c r="AA373"/>
      <c r="AB373"/>
      <c r="AC373"/>
      <c r="AD373"/>
      <c r="AE373"/>
      <c r="AF373"/>
      <c r="AG373"/>
      <c r="AH373"/>
      <c r="AI373"/>
    </row>
    <row r="374" spans="2:35" ht="13.5" thickBot="1" x14ac:dyDescent="0.25">
      <c r="B374" s="281">
        <v>45045</v>
      </c>
      <c r="C374" s="225" t="s">
        <v>94</v>
      </c>
      <c r="D374" s="225"/>
      <c r="E374" s="226">
        <v>6200</v>
      </c>
      <c r="F374" s="146"/>
      <c r="G374" s="146"/>
      <c r="H374" s="227" t="s">
        <v>680</v>
      </c>
      <c r="I374" s="559" t="s">
        <v>698</v>
      </c>
      <c r="Q374"/>
      <c r="R374" s="387"/>
      <c r="S374"/>
      <c r="T374"/>
      <c r="U374"/>
      <c r="V374"/>
      <c r="W374"/>
      <c r="X374"/>
      <c r="Y374"/>
      <c r="Z374"/>
      <c r="AA374"/>
      <c r="AB374"/>
      <c r="AC374"/>
      <c r="AD374"/>
      <c r="AE374"/>
      <c r="AF374"/>
      <c r="AG374"/>
      <c r="AH374"/>
      <c r="AI374"/>
    </row>
    <row r="375" spans="2:35" ht="13.5" thickBot="1" x14ac:dyDescent="0.25">
      <c r="B375" s="281"/>
      <c r="C375" s="225" t="s">
        <v>44</v>
      </c>
      <c r="D375" s="225"/>
      <c r="E375" s="226">
        <v>1000</v>
      </c>
      <c r="F375" s="146"/>
      <c r="G375" s="146"/>
      <c r="H375" s="227" t="s">
        <v>489</v>
      </c>
      <c r="I375" s="543"/>
      <c r="Q375"/>
      <c r="R375" s="387"/>
      <c r="S375"/>
      <c r="T375"/>
      <c r="U375"/>
      <c r="V375"/>
      <c r="W375"/>
      <c r="X375"/>
      <c r="Y375"/>
      <c r="Z375"/>
      <c r="AA375"/>
      <c r="AB375"/>
      <c r="AC375"/>
      <c r="AD375"/>
      <c r="AE375"/>
      <c r="AF375"/>
      <c r="AG375"/>
      <c r="AH375"/>
      <c r="AI375"/>
    </row>
    <row r="376" spans="2:35" ht="13.5" thickBot="1" x14ac:dyDescent="0.25">
      <c r="B376" s="281"/>
      <c r="C376" s="225" t="s">
        <v>41</v>
      </c>
      <c r="D376" s="225"/>
      <c r="E376" s="226">
        <v>2200</v>
      </c>
      <c r="F376" s="146"/>
      <c r="G376" s="146"/>
      <c r="H376" s="227" t="s">
        <v>681</v>
      </c>
      <c r="I376" s="559" t="s">
        <v>698</v>
      </c>
      <c r="Q376"/>
      <c r="R376" s="387"/>
      <c r="S376"/>
      <c r="T376"/>
      <c r="U376"/>
      <c r="V376"/>
      <c r="W376"/>
      <c r="X376"/>
      <c r="Y376"/>
      <c r="Z376"/>
      <c r="AA376"/>
      <c r="AB376"/>
      <c r="AC376"/>
      <c r="AD376"/>
      <c r="AE376"/>
      <c r="AF376"/>
      <c r="AG376"/>
      <c r="AH376"/>
      <c r="AI376"/>
    </row>
    <row r="377" spans="2:35" ht="13.5" thickBot="1" x14ac:dyDescent="0.25">
      <c r="B377" s="281"/>
      <c r="C377" s="225"/>
      <c r="D377" s="225"/>
      <c r="E377" s="226"/>
      <c r="F377" s="146"/>
      <c r="G377" s="146"/>
      <c r="H377" s="227"/>
      <c r="I377" s="543"/>
      <c r="Q377"/>
      <c r="R377" s="387"/>
      <c r="S377"/>
      <c r="T377"/>
      <c r="U377"/>
      <c r="V377"/>
      <c r="W377"/>
      <c r="X377"/>
      <c r="Y377"/>
      <c r="Z377"/>
      <c r="AA377"/>
      <c r="AB377"/>
      <c r="AC377"/>
      <c r="AD377"/>
      <c r="AE377"/>
      <c r="AF377"/>
      <c r="AG377"/>
      <c r="AH377"/>
      <c r="AI377"/>
    </row>
    <row r="378" spans="2:35" ht="13.5" thickBot="1" x14ac:dyDescent="0.25">
      <c r="B378" s="281">
        <v>45046</v>
      </c>
      <c r="C378" s="225" t="s">
        <v>41</v>
      </c>
      <c r="D378" s="225"/>
      <c r="E378" s="226">
        <v>900</v>
      </c>
      <c r="F378" s="146"/>
      <c r="G378" s="146"/>
      <c r="H378" s="227" t="s">
        <v>682</v>
      </c>
      <c r="I378" s="559" t="s">
        <v>698</v>
      </c>
      <c r="Q378"/>
      <c r="R378" s="387"/>
      <c r="S378"/>
      <c r="T378"/>
      <c r="U378"/>
      <c r="V378"/>
      <c r="W378"/>
      <c r="X378"/>
      <c r="Y378"/>
      <c r="Z378"/>
      <c r="AA378"/>
      <c r="AB378"/>
      <c r="AC378"/>
      <c r="AD378"/>
      <c r="AE378"/>
      <c r="AF378"/>
      <c r="AG378"/>
      <c r="AH378"/>
      <c r="AI378"/>
    </row>
    <row r="379" spans="2:35" ht="13.5" thickBot="1" x14ac:dyDescent="0.25">
      <c r="B379" s="281"/>
      <c r="C379" s="225"/>
      <c r="D379" s="225"/>
      <c r="E379" s="226"/>
      <c r="F379" s="146"/>
      <c r="G379" s="146"/>
      <c r="H379" s="227"/>
      <c r="I379" s="543"/>
      <c r="Q379"/>
      <c r="R379" s="387"/>
      <c r="S379"/>
      <c r="T379"/>
      <c r="U379"/>
      <c r="V379"/>
      <c r="W379"/>
      <c r="X379"/>
      <c r="Y379"/>
      <c r="Z379"/>
      <c r="AA379"/>
      <c r="AB379"/>
      <c r="AC379"/>
      <c r="AD379"/>
      <c r="AE379"/>
      <c r="AF379"/>
      <c r="AG379"/>
      <c r="AH379"/>
      <c r="AI379"/>
    </row>
    <row r="380" spans="2:35" ht="13.5" thickBot="1" x14ac:dyDescent="0.25">
      <c r="B380" s="281">
        <v>45047</v>
      </c>
      <c r="C380" s="225" t="s">
        <v>41</v>
      </c>
      <c r="D380" s="225"/>
      <c r="E380" s="226">
        <v>550</v>
      </c>
      <c r="F380" s="146"/>
      <c r="G380" s="146"/>
      <c r="H380" s="227" t="s">
        <v>694</v>
      </c>
      <c r="I380" s="543"/>
      <c r="Q380"/>
      <c r="R380" s="387"/>
      <c r="S380"/>
      <c r="T380"/>
      <c r="U380"/>
      <c r="V380"/>
      <c r="W380"/>
      <c r="X380"/>
      <c r="Y380"/>
      <c r="Z380"/>
      <c r="AA380"/>
      <c r="AB380"/>
      <c r="AC380"/>
      <c r="AD380"/>
      <c r="AE380"/>
      <c r="AF380"/>
      <c r="AG380"/>
      <c r="AH380"/>
      <c r="AI380"/>
    </row>
    <row r="381" spans="2:35" ht="13.5" thickBot="1" x14ac:dyDescent="0.25">
      <c r="B381" s="281"/>
      <c r="C381" s="225" t="s">
        <v>47</v>
      </c>
      <c r="D381" s="225" t="s">
        <v>290</v>
      </c>
      <c r="E381" s="226">
        <v>38000</v>
      </c>
      <c r="F381" s="146"/>
      <c r="G381" s="146"/>
      <c r="H381" s="227" t="s">
        <v>705</v>
      </c>
      <c r="I381" s="543" t="s">
        <v>704</v>
      </c>
      <c r="Q381"/>
      <c r="R381" s="387"/>
      <c r="S381"/>
      <c r="T381"/>
      <c r="U381"/>
      <c r="V381"/>
      <c r="W381"/>
      <c r="X381"/>
      <c r="Y381"/>
      <c r="Z381"/>
      <c r="AA381"/>
      <c r="AB381"/>
      <c r="AC381"/>
      <c r="AD381"/>
      <c r="AE381"/>
      <c r="AF381"/>
      <c r="AG381"/>
      <c r="AH381"/>
      <c r="AI381"/>
    </row>
    <row r="382" spans="2:35" ht="13.5" thickBot="1" x14ac:dyDescent="0.25">
      <c r="B382" s="277"/>
      <c r="C382" s="132" t="s">
        <v>47</v>
      </c>
      <c r="D382" s="225" t="s">
        <v>569</v>
      </c>
      <c r="E382" s="138">
        <v>38000</v>
      </c>
      <c r="F382" s="145"/>
      <c r="G382" s="145"/>
      <c r="H382" s="195" t="s">
        <v>705</v>
      </c>
      <c r="I382" s="543"/>
      <c r="Q382"/>
      <c r="R382" s="387"/>
      <c r="S382"/>
      <c r="T382"/>
      <c r="U382"/>
      <c r="V382"/>
      <c r="W382"/>
      <c r="X382"/>
      <c r="Y382"/>
      <c r="Z382"/>
      <c r="AA382"/>
      <c r="AB382"/>
      <c r="AC382"/>
      <c r="AD382"/>
      <c r="AE382"/>
      <c r="AF382"/>
      <c r="AG382"/>
      <c r="AH382"/>
      <c r="AI382"/>
    </row>
    <row r="383" spans="2:35" ht="13.5" thickBot="1" x14ac:dyDescent="0.25">
      <c r="B383" s="277"/>
      <c r="C383" s="132"/>
      <c r="D383" s="225"/>
      <c r="E383" s="138"/>
      <c r="F383" s="145"/>
      <c r="G383" s="145"/>
      <c r="H383" s="195"/>
      <c r="I383" s="543"/>
      <c r="Q383"/>
      <c r="R383" s="387"/>
      <c r="S383"/>
      <c r="T383"/>
      <c r="U383"/>
      <c r="V383"/>
      <c r="W383"/>
      <c r="X383"/>
      <c r="Y383"/>
      <c r="Z383"/>
      <c r="AA383"/>
      <c r="AB383"/>
      <c r="AC383"/>
      <c r="AD383"/>
      <c r="AE383"/>
      <c r="AF383"/>
      <c r="AG383"/>
      <c r="AH383"/>
      <c r="AI383"/>
    </row>
    <row r="384" spans="2:35" ht="39" thickBot="1" x14ac:dyDescent="0.25">
      <c r="B384" s="281">
        <v>45049</v>
      </c>
      <c r="C384" s="225" t="s">
        <v>94</v>
      </c>
      <c r="D384" s="225"/>
      <c r="E384" s="226">
        <v>4430</v>
      </c>
      <c r="F384" s="146"/>
      <c r="G384" s="146"/>
      <c r="H384" s="227" t="s">
        <v>695</v>
      </c>
      <c r="I384" s="543"/>
      <c r="Q384"/>
      <c r="R384" s="387"/>
      <c r="S384"/>
      <c r="T384"/>
      <c r="U384"/>
      <c r="V384"/>
      <c r="W384"/>
      <c r="X384"/>
      <c r="Y384"/>
      <c r="Z384"/>
      <c r="AA384"/>
      <c r="AB384"/>
      <c r="AC384"/>
      <c r="AD384"/>
      <c r="AE384"/>
      <c r="AF384"/>
      <c r="AG384"/>
      <c r="AH384"/>
      <c r="AI384"/>
    </row>
    <row r="385" spans="2:35" ht="13.5" thickBot="1" x14ac:dyDescent="0.25">
      <c r="B385" s="281"/>
      <c r="C385" s="225"/>
      <c r="D385" s="225"/>
      <c r="E385" s="226"/>
      <c r="F385" s="146"/>
      <c r="G385" s="146"/>
      <c r="H385" s="227"/>
      <c r="I385" s="543"/>
      <c r="Q385"/>
      <c r="R385" s="387"/>
      <c r="S385"/>
      <c r="T385"/>
      <c r="U385"/>
      <c r="V385"/>
      <c r="W385"/>
      <c r="X385"/>
      <c r="Y385"/>
      <c r="Z385"/>
      <c r="AA385"/>
      <c r="AB385"/>
      <c r="AC385"/>
      <c r="AD385"/>
      <c r="AE385"/>
      <c r="AF385"/>
      <c r="AG385"/>
      <c r="AH385"/>
      <c r="AI385"/>
    </row>
    <row r="386" spans="2:35" ht="26.25" thickBot="1" x14ac:dyDescent="0.25">
      <c r="B386" s="281">
        <v>45050</v>
      </c>
      <c r="C386" s="334" t="s">
        <v>39</v>
      </c>
      <c r="D386" s="334" t="s">
        <v>52</v>
      </c>
      <c r="E386" s="334"/>
      <c r="F386" s="254">
        <v>40000</v>
      </c>
      <c r="G386" s="254"/>
      <c r="H386" s="255" t="s">
        <v>741</v>
      </c>
      <c r="I386" s="543"/>
      <c r="Q386"/>
      <c r="R386" s="387"/>
      <c r="S386"/>
      <c r="T386"/>
      <c r="U386"/>
      <c r="V386"/>
      <c r="W386"/>
      <c r="X386"/>
      <c r="Y386"/>
      <c r="Z386"/>
      <c r="AA386"/>
      <c r="AB386"/>
      <c r="AC386"/>
      <c r="AD386"/>
      <c r="AE386"/>
      <c r="AF386"/>
      <c r="AG386"/>
      <c r="AH386"/>
      <c r="AI386"/>
    </row>
    <row r="387" spans="2:35" ht="13.5" thickBot="1" x14ac:dyDescent="0.25">
      <c r="B387" s="281"/>
      <c r="C387" s="225" t="s">
        <v>94</v>
      </c>
      <c r="D387" s="225"/>
      <c r="E387" s="226">
        <v>250</v>
      </c>
      <c r="F387" s="146"/>
      <c r="G387" s="146"/>
      <c r="H387" s="227" t="s">
        <v>699</v>
      </c>
      <c r="I387" s="543"/>
      <c r="Q387"/>
      <c r="R387" s="387"/>
      <c r="S387"/>
      <c r="T387"/>
      <c r="U387"/>
      <c r="V387"/>
      <c r="W387"/>
      <c r="X387"/>
      <c r="Y387"/>
      <c r="Z387"/>
      <c r="AA387"/>
      <c r="AB387"/>
      <c r="AC387"/>
      <c r="AD387"/>
      <c r="AE387"/>
      <c r="AF387"/>
      <c r="AG387"/>
      <c r="AH387"/>
      <c r="AI387"/>
    </row>
    <row r="388" spans="2:35" ht="13.5" thickBot="1" x14ac:dyDescent="0.25">
      <c r="B388" s="277"/>
      <c r="C388" s="132"/>
      <c r="D388" s="225"/>
      <c r="E388" s="138">
        <v>3500</v>
      </c>
      <c r="F388" s="145"/>
      <c r="G388" s="145"/>
      <c r="H388" s="195" t="s">
        <v>739</v>
      </c>
      <c r="I388" s="543"/>
      <c r="Q388"/>
      <c r="R388" s="387"/>
      <c r="S388"/>
      <c r="T388"/>
      <c r="U388"/>
      <c r="V388"/>
      <c r="W388"/>
      <c r="X388"/>
      <c r="Y388"/>
      <c r="Z388"/>
      <c r="AA388"/>
      <c r="AB388"/>
      <c r="AC388"/>
      <c r="AD388"/>
      <c r="AE388"/>
      <c r="AF388"/>
      <c r="AG388"/>
      <c r="AH388"/>
      <c r="AI388"/>
    </row>
    <row r="389" spans="2:35" ht="13.5" thickBot="1" x14ac:dyDescent="0.25">
      <c r="B389" s="281"/>
      <c r="C389" s="225"/>
      <c r="D389" s="225"/>
      <c r="E389" s="226"/>
      <c r="F389" s="146"/>
      <c r="G389" s="146"/>
      <c r="H389" s="227"/>
      <c r="I389" s="543"/>
      <c r="Z389"/>
      <c r="AA389"/>
      <c r="AB389"/>
      <c r="AC389"/>
      <c r="AD389"/>
      <c r="AE389"/>
      <c r="AF389"/>
    </row>
    <row r="390" spans="2:35" ht="13.5" thickBot="1" x14ac:dyDescent="0.25">
      <c r="B390" s="281">
        <v>45053</v>
      </c>
      <c r="C390" s="225" t="s">
        <v>94</v>
      </c>
      <c r="D390" s="225"/>
      <c r="E390" s="226">
        <v>350</v>
      </c>
      <c r="F390" s="146"/>
      <c r="G390" s="146"/>
      <c r="H390" s="227" t="s">
        <v>700</v>
      </c>
      <c r="I390" s="543"/>
      <c r="Z390"/>
      <c r="AA390"/>
      <c r="AB390"/>
      <c r="AC390"/>
      <c r="AD390"/>
      <c r="AE390"/>
      <c r="AF390"/>
    </row>
    <row r="391" spans="2:35" ht="13.5" thickBot="1" x14ac:dyDescent="0.25">
      <c r="B391" s="281"/>
      <c r="C391" s="225" t="s">
        <v>44</v>
      </c>
      <c r="D391" s="225"/>
      <c r="E391" s="226">
        <v>17000</v>
      </c>
      <c r="F391" s="146"/>
      <c r="G391" s="146"/>
      <c r="H391" s="227" t="s">
        <v>702</v>
      </c>
      <c r="I391" s="543" t="s">
        <v>703</v>
      </c>
      <c r="Z391"/>
      <c r="AA391"/>
      <c r="AB391"/>
      <c r="AC391"/>
      <c r="AD391"/>
      <c r="AE391"/>
      <c r="AF391"/>
    </row>
    <row r="392" spans="2:35" ht="13.5" thickBot="1" x14ac:dyDescent="0.25">
      <c r="B392" s="277"/>
      <c r="C392" s="132"/>
      <c r="D392" s="225"/>
      <c r="E392" s="138"/>
      <c r="F392" s="145"/>
      <c r="G392" s="145"/>
      <c r="H392" s="195"/>
      <c r="I392" s="543"/>
      <c r="Z392"/>
      <c r="AA392"/>
      <c r="AB392"/>
      <c r="AC392"/>
      <c r="AD392"/>
      <c r="AE392"/>
      <c r="AF392"/>
    </row>
    <row r="393" spans="2:35" ht="13.5" thickBot="1" x14ac:dyDescent="0.25">
      <c r="B393" s="281">
        <v>45054</v>
      </c>
      <c r="C393" s="225" t="s">
        <v>41</v>
      </c>
      <c r="D393" s="225"/>
      <c r="E393" s="226">
        <v>2500</v>
      </c>
      <c r="F393" s="146"/>
      <c r="G393" s="146"/>
      <c r="H393" s="227" t="s">
        <v>740</v>
      </c>
      <c r="I393" s="543"/>
      <c r="Z393"/>
      <c r="AA393"/>
      <c r="AB393"/>
      <c r="AC393"/>
      <c r="AD393"/>
      <c r="AE393"/>
      <c r="AF393"/>
    </row>
    <row r="394" spans="2:35" ht="13.5" thickBot="1" x14ac:dyDescent="0.25">
      <c r="B394" s="281"/>
      <c r="C394" s="225"/>
      <c r="D394" s="225"/>
      <c r="E394" s="226"/>
      <c r="F394" s="146"/>
      <c r="G394" s="146"/>
      <c r="H394" s="227"/>
      <c r="I394" s="543"/>
      <c r="Z394"/>
      <c r="AA394"/>
      <c r="AB394"/>
      <c r="AC394"/>
      <c r="AD394"/>
      <c r="AE394"/>
      <c r="AF394"/>
    </row>
    <row r="395" spans="2:35" ht="13.5" thickBot="1" x14ac:dyDescent="0.25">
      <c r="B395" s="281">
        <v>45056</v>
      </c>
      <c r="C395" s="225" t="s">
        <v>94</v>
      </c>
      <c r="D395" s="225"/>
      <c r="E395" s="226">
        <v>950</v>
      </c>
      <c r="F395" s="146"/>
      <c r="G395" s="146"/>
      <c r="H395" s="227" t="s">
        <v>701</v>
      </c>
      <c r="I395" s="543"/>
      <c r="Z395"/>
      <c r="AA395"/>
      <c r="AB395"/>
      <c r="AC395"/>
      <c r="AD395"/>
      <c r="AE395"/>
      <c r="AF395"/>
    </row>
    <row r="396" spans="2:35" ht="13.5" thickBot="1" x14ac:dyDescent="0.25">
      <c r="B396" s="277"/>
      <c r="C396" s="132"/>
      <c r="D396" s="225"/>
      <c r="E396" s="138">
        <v>1850</v>
      </c>
      <c r="F396" s="145"/>
      <c r="G396" s="145"/>
      <c r="H396" s="195" t="s">
        <v>742</v>
      </c>
      <c r="I396" s="543"/>
      <c r="Z396"/>
      <c r="AA396"/>
      <c r="AB396"/>
      <c r="AC396"/>
      <c r="AD396"/>
      <c r="AE396"/>
      <c r="AF396"/>
    </row>
    <row r="397" spans="2:35" ht="13.5" thickBot="1" x14ac:dyDescent="0.25">
      <c r="B397" s="281"/>
      <c r="C397" s="225"/>
      <c r="D397" s="225"/>
      <c r="E397" s="226"/>
      <c r="F397" s="146"/>
      <c r="G397" s="146"/>
      <c r="H397" s="227"/>
      <c r="I397" s="543"/>
      <c r="Q397" s="151"/>
      <c r="R397" s="508"/>
      <c r="S397" s="151"/>
      <c r="T397" s="151"/>
      <c r="U397" s="151"/>
      <c r="V397" s="151"/>
      <c r="Z397"/>
      <c r="AA397"/>
      <c r="AB397"/>
      <c r="AC397"/>
      <c r="AD397"/>
      <c r="AE397"/>
      <c r="AF397"/>
    </row>
    <row r="398" spans="2:35" ht="13.5" thickBot="1" x14ac:dyDescent="0.25">
      <c r="B398" s="281">
        <v>45058</v>
      </c>
      <c r="C398" s="225" t="s">
        <v>47</v>
      </c>
      <c r="D398" s="225" t="s">
        <v>67</v>
      </c>
      <c r="E398" s="226">
        <v>80000</v>
      </c>
      <c r="F398" s="146"/>
      <c r="G398" s="146"/>
      <c r="H398" s="227" t="s">
        <v>706</v>
      </c>
      <c r="I398" s="543"/>
      <c r="Q398" s="151"/>
      <c r="R398" s="508"/>
      <c r="S398" s="151"/>
      <c r="T398" s="151"/>
      <c r="U398" s="151"/>
      <c r="V398" s="151"/>
      <c r="Z398"/>
      <c r="AA398"/>
      <c r="AB398"/>
      <c r="AC398"/>
      <c r="AD398"/>
      <c r="AE398"/>
      <c r="AF398"/>
    </row>
    <row r="399" spans="2:35" ht="13.5" thickBot="1" x14ac:dyDescent="0.25">
      <c r="B399" s="281"/>
      <c r="C399" s="225"/>
      <c r="D399" s="225"/>
      <c r="E399" s="226"/>
      <c r="F399" s="146"/>
      <c r="G399" s="146"/>
      <c r="H399" s="227"/>
      <c r="I399" s="543"/>
      <c r="Q399" s="151"/>
      <c r="R399" s="508" t="s">
        <v>333</v>
      </c>
      <c r="S399" s="151" t="s">
        <v>689</v>
      </c>
      <c r="T399" s="151"/>
      <c r="U399" s="384" t="s">
        <v>790</v>
      </c>
      <c r="V399" s="151" t="s">
        <v>333</v>
      </c>
      <c r="Z399"/>
      <c r="AA399"/>
      <c r="AB399"/>
      <c r="AC399"/>
      <c r="AD399"/>
      <c r="AE399"/>
      <c r="AF399"/>
    </row>
    <row r="400" spans="2:35" ht="13.5" thickBot="1" x14ac:dyDescent="0.25">
      <c r="B400" s="281">
        <v>45059</v>
      </c>
      <c r="C400" s="334" t="s">
        <v>39</v>
      </c>
      <c r="D400" s="334" t="s">
        <v>52</v>
      </c>
      <c r="E400" s="334"/>
      <c r="F400" s="254">
        <v>200000</v>
      </c>
      <c r="G400" s="254"/>
      <c r="H400" s="255" t="s">
        <v>538</v>
      </c>
      <c r="I400" s="543"/>
      <c r="M400"/>
      <c r="N400"/>
      <c r="O400"/>
      <c r="Q400" s="151"/>
      <c r="R400" s="508">
        <v>110000</v>
      </c>
      <c r="S400" s="151" t="s">
        <v>688</v>
      </c>
      <c r="T400" s="151"/>
      <c r="U400" s="151">
        <v>200000</v>
      </c>
      <c r="V400" s="151" t="s">
        <v>787</v>
      </c>
      <c r="W400" s="136" t="s">
        <v>786</v>
      </c>
      <c r="Z400"/>
      <c r="AA400"/>
      <c r="AB400"/>
      <c r="AC400"/>
      <c r="AD400"/>
      <c r="AE400"/>
      <c r="AF400"/>
    </row>
    <row r="401" spans="2:32" ht="13.5" thickBot="1" x14ac:dyDescent="0.25">
      <c r="B401" s="281"/>
      <c r="C401" s="225"/>
      <c r="D401" s="225"/>
      <c r="E401" s="226"/>
      <c r="F401" s="146"/>
      <c r="G401" s="146"/>
      <c r="H401" s="227"/>
      <c r="I401" s="543"/>
      <c r="M401"/>
      <c r="N401"/>
      <c r="O401"/>
      <c r="Q401" s="151"/>
      <c r="R401" s="508">
        <v>100000</v>
      </c>
      <c r="S401" s="151" t="s">
        <v>690</v>
      </c>
      <c r="T401" s="151"/>
      <c r="U401" s="151">
        <v>170000</v>
      </c>
      <c r="V401" s="151" t="s">
        <v>788</v>
      </c>
      <c r="Z401"/>
      <c r="AA401"/>
      <c r="AB401"/>
      <c r="AC401"/>
      <c r="AD401"/>
      <c r="AE401"/>
      <c r="AF401"/>
    </row>
    <row r="402" spans="2:32" ht="13.5" thickBot="1" x14ac:dyDescent="0.25">
      <c r="B402" s="281">
        <v>45060</v>
      </c>
      <c r="C402" s="334" t="s">
        <v>39</v>
      </c>
      <c r="D402" s="334" t="s">
        <v>52</v>
      </c>
      <c r="E402" s="334"/>
      <c r="F402" s="254">
        <v>100000</v>
      </c>
      <c r="G402" s="254"/>
      <c r="H402" s="255" t="s">
        <v>755</v>
      </c>
      <c r="I402" s="543" t="s">
        <v>756</v>
      </c>
      <c r="M402"/>
      <c r="N402"/>
      <c r="O402"/>
      <c r="Q402" s="151"/>
      <c r="R402" s="508"/>
      <c r="S402" s="151" t="s">
        <v>690</v>
      </c>
      <c r="T402" s="151"/>
      <c r="U402" s="151">
        <v>90000</v>
      </c>
      <c r="V402" s="151" t="s">
        <v>789</v>
      </c>
      <c r="Z402"/>
      <c r="AA402"/>
      <c r="AB402"/>
      <c r="AC402"/>
      <c r="AD402"/>
      <c r="AE402"/>
      <c r="AF402"/>
    </row>
    <row r="403" spans="2:32" ht="13.5" thickBot="1" x14ac:dyDescent="0.25">
      <c r="B403" s="277"/>
      <c r="C403" s="132"/>
      <c r="D403" s="225"/>
      <c r="E403" s="138"/>
      <c r="F403" s="145"/>
      <c r="G403" s="145"/>
      <c r="H403" s="195"/>
      <c r="I403" s="543"/>
      <c r="M403"/>
      <c r="N403"/>
      <c r="O403"/>
      <c r="Q403" s="151"/>
      <c r="R403" s="508">
        <v>11000</v>
      </c>
      <c r="S403" s="151" t="s">
        <v>691</v>
      </c>
      <c r="T403" s="151"/>
      <c r="U403" s="151"/>
      <c r="V403" s="151"/>
      <c r="Z403"/>
      <c r="AA403"/>
      <c r="AB403"/>
      <c r="AC403"/>
      <c r="AD403"/>
      <c r="AE403"/>
      <c r="AF403"/>
    </row>
    <row r="404" spans="2:32" ht="13.5" thickBot="1" x14ac:dyDescent="0.25">
      <c r="B404" s="277"/>
      <c r="C404" s="132"/>
      <c r="D404" s="225"/>
      <c r="E404" s="138"/>
      <c r="F404" s="145"/>
      <c r="G404" s="145"/>
      <c r="H404" s="195"/>
      <c r="I404" s="543"/>
      <c r="M404"/>
      <c r="N404"/>
      <c r="O404"/>
      <c r="Q404" s="151"/>
      <c r="R404" s="508">
        <v>40000</v>
      </c>
      <c r="S404" s="151" t="s">
        <v>692</v>
      </c>
      <c r="T404" s="151"/>
      <c r="U404" s="151"/>
      <c r="V404" s="151"/>
      <c r="Z404"/>
      <c r="AA404"/>
      <c r="AB404"/>
      <c r="AC404"/>
      <c r="AD404"/>
      <c r="AE404"/>
      <c r="AF404"/>
    </row>
    <row r="405" spans="2:32" ht="13.5" thickBot="1" x14ac:dyDescent="0.25">
      <c r="B405" s="277"/>
      <c r="C405" s="132"/>
      <c r="D405" s="225"/>
      <c r="E405" s="138"/>
      <c r="F405" s="145"/>
      <c r="G405" s="145"/>
      <c r="H405" s="195"/>
      <c r="I405" s="543"/>
      <c r="J405"/>
      <c r="M405"/>
      <c r="N405"/>
      <c r="O405"/>
      <c r="Q405" s="151"/>
      <c r="R405" s="508">
        <v>164000</v>
      </c>
      <c r="S405" s="151" t="s">
        <v>693</v>
      </c>
      <c r="T405" s="151"/>
      <c r="U405" s="151"/>
      <c r="V405" s="151"/>
      <c r="Z405"/>
      <c r="AA405"/>
      <c r="AB405"/>
      <c r="AC405"/>
      <c r="AD405"/>
      <c r="AE405"/>
      <c r="AF405"/>
    </row>
    <row r="406" spans="2:32" ht="13.5" thickBot="1" x14ac:dyDescent="0.25">
      <c r="B406" s="277">
        <v>45062</v>
      </c>
      <c r="C406" s="132" t="s">
        <v>41</v>
      </c>
      <c r="D406" s="225"/>
      <c r="E406" s="138">
        <v>3300</v>
      </c>
      <c r="F406" s="145"/>
      <c r="G406" s="145"/>
      <c r="H406" s="195" t="s">
        <v>768</v>
      </c>
      <c r="I406" s="543" t="s">
        <v>769</v>
      </c>
      <c r="J406"/>
      <c r="M406"/>
      <c r="N406"/>
      <c r="O406"/>
      <c r="Q406" s="151"/>
      <c r="R406" s="508"/>
      <c r="S406" s="151"/>
      <c r="T406" s="151"/>
      <c r="U406" s="151">
        <f>SUBTOTAL(109,Tableau15[28/05/2023])</f>
        <v>460000</v>
      </c>
      <c r="V406" s="151">
        <f>SUBTOTAL(103,Tableau15[Colonne1])</f>
        <v>3</v>
      </c>
      <c r="Z406"/>
      <c r="AA406"/>
      <c r="AB406"/>
      <c r="AC406"/>
      <c r="AD406"/>
      <c r="AE406"/>
      <c r="AF406"/>
    </row>
    <row r="407" spans="2:32" ht="13.5" thickBot="1" x14ac:dyDescent="0.25">
      <c r="B407" s="277"/>
      <c r="C407" s="132"/>
      <c r="D407" s="225"/>
      <c r="E407" s="138"/>
      <c r="F407" s="145"/>
      <c r="G407" s="145"/>
      <c r="H407" s="195"/>
      <c r="I407" s="543"/>
      <c r="J407"/>
      <c r="M407"/>
      <c r="N407"/>
      <c r="O407"/>
      <c r="Q407" s="151"/>
      <c r="R407" s="508"/>
      <c r="S407" s="151"/>
      <c r="T407" s="151"/>
      <c r="U407" s="151"/>
      <c r="V407" s="151"/>
      <c r="Z407"/>
      <c r="AA407"/>
      <c r="AB407"/>
      <c r="AC407"/>
      <c r="AD407"/>
      <c r="AE407"/>
      <c r="AF407"/>
    </row>
    <row r="408" spans="2:32" ht="13.5" thickBot="1" x14ac:dyDescent="0.25">
      <c r="B408" s="281">
        <v>45064</v>
      </c>
      <c r="C408" s="132" t="s">
        <v>41</v>
      </c>
      <c r="D408" s="225"/>
      <c r="E408" s="138">
        <v>4950</v>
      </c>
      <c r="F408" s="145"/>
      <c r="G408" s="145"/>
      <c r="H408" s="195" t="s">
        <v>767</v>
      </c>
      <c r="I408" s="543" t="s">
        <v>775</v>
      </c>
      <c r="J408"/>
      <c r="Q408" s="151"/>
      <c r="R408" s="508"/>
      <c r="S408" s="151"/>
      <c r="T408" s="151"/>
      <c r="U408" s="151"/>
      <c r="V408" s="151"/>
      <c r="Z408"/>
      <c r="AA408"/>
      <c r="AB408"/>
      <c r="AC408"/>
      <c r="AD408"/>
      <c r="AE408"/>
      <c r="AF408"/>
    </row>
    <row r="409" spans="2:32" ht="13.5" thickBot="1" x14ac:dyDescent="0.25">
      <c r="B409" s="277"/>
      <c r="C409" s="225" t="s">
        <v>41</v>
      </c>
      <c r="D409" s="225"/>
      <c r="E409" s="226">
        <v>3500</v>
      </c>
      <c r="F409" s="146"/>
      <c r="G409" s="146"/>
      <c r="H409" s="227" t="s">
        <v>754</v>
      </c>
      <c r="I409" s="543"/>
      <c r="J409"/>
      <c r="Q409" s="151"/>
      <c r="R409" s="508"/>
      <c r="S409" s="151"/>
      <c r="T409" s="151"/>
      <c r="U409" s="151"/>
      <c r="V409" s="151"/>
      <c r="Z409"/>
      <c r="AA409"/>
      <c r="AB409"/>
      <c r="AC409"/>
      <c r="AD409"/>
      <c r="AE409"/>
      <c r="AF409"/>
    </row>
    <row r="410" spans="2:32" ht="13.5" thickBot="1" x14ac:dyDescent="0.25">
      <c r="B410" s="277"/>
      <c r="C410" s="548" t="s">
        <v>41</v>
      </c>
      <c r="D410" s="375"/>
      <c r="E410" s="548">
        <v>1600</v>
      </c>
      <c r="F410" s="549"/>
      <c r="G410" s="549"/>
      <c r="H410" s="547" t="s">
        <v>772</v>
      </c>
      <c r="I410" s="543"/>
      <c r="J410"/>
      <c r="Q410" s="151"/>
      <c r="R410" s="508"/>
      <c r="S410" s="151"/>
      <c r="T410" s="151"/>
      <c r="U410" s="151"/>
      <c r="V410" s="151"/>
      <c r="Z410"/>
      <c r="AA410"/>
      <c r="AB410"/>
      <c r="AC410"/>
      <c r="AD410"/>
      <c r="AE410"/>
      <c r="AF410"/>
    </row>
    <row r="411" spans="2:32" ht="13.5" thickBot="1" x14ac:dyDescent="0.25">
      <c r="B411" s="277"/>
      <c r="C411" s="548" t="s">
        <v>41</v>
      </c>
      <c r="D411" s="375"/>
      <c r="E411" s="548">
        <v>700</v>
      </c>
      <c r="F411" s="549"/>
      <c r="G411" s="549"/>
      <c r="H411" s="547" t="s">
        <v>773</v>
      </c>
      <c r="I411" s="543"/>
      <c r="J411"/>
      <c r="Q411" s="151"/>
      <c r="R411" s="508"/>
      <c r="S411" s="151"/>
      <c r="T411" s="151"/>
      <c r="U411" s="151"/>
      <c r="V411" s="151"/>
      <c r="Z411"/>
      <c r="AA411"/>
      <c r="AB411"/>
      <c r="AC411"/>
      <c r="AD411"/>
      <c r="AE411"/>
      <c r="AF411"/>
    </row>
    <row r="412" spans="2:32" ht="26.25" thickBot="1" x14ac:dyDescent="0.25">
      <c r="B412" s="277"/>
      <c r="C412" s="548" t="s">
        <v>41</v>
      </c>
      <c r="D412" s="375"/>
      <c r="E412" s="548">
        <v>850</v>
      </c>
      <c r="F412" s="549"/>
      <c r="G412" s="549"/>
      <c r="H412" s="547" t="s">
        <v>774</v>
      </c>
      <c r="I412" s="543"/>
      <c r="J412"/>
      <c r="Q412" s="151"/>
      <c r="R412" s="508"/>
      <c r="S412" s="151"/>
      <c r="T412" s="151"/>
      <c r="U412" s="151"/>
      <c r="V412" s="151"/>
      <c r="Z412"/>
      <c r="AA412"/>
      <c r="AB412"/>
      <c r="AC412"/>
      <c r="AD412"/>
      <c r="AE412"/>
      <c r="AF412"/>
    </row>
    <row r="413" spans="2:32" ht="13.5" thickBot="1" x14ac:dyDescent="0.25">
      <c r="B413" s="277">
        <v>45066</v>
      </c>
      <c r="C413" s="132" t="s">
        <v>41</v>
      </c>
      <c r="D413" s="225"/>
      <c r="E413" s="138">
        <v>1000</v>
      </c>
      <c r="F413" s="145"/>
      <c r="G413" s="145"/>
      <c r="H413" s="195" t="s">
        <v>757</v>
      </c>
      <c r="I413" s="543"/>
      <c r="J413"/>
      <c r="R413" s="508"/>
      <c r="S413" s="151"/>
      <c r="U413" s="151"/>
      <c r="V413" s="151"/>
      <c r="Z413"/>
      <c r="AA413"/>
      <c r="AB413"/>
      <c r="AC413"/>
      <c r="AD413"/>
      <c r="AE413"/>
      <c r="AF413"/>
    </row>
    <row r="414" spans="2:32" ht="13.5" thickBot="1" x14ac:dyDescent="0.25">
      <c r="B414" s="277"/>
      <c r="C414" s="132"/>
      <c r="D414" s="225"/>
      <c r="E414" s="138"/>
      <c r="F414" s="145"/>
      <c r="G414" s="145"/>
      <c r="H414" s="195"/>
      <c r="I414" s="558"/>
      <c r="J414"/>
      <c r="Z414"/>
      <c r="AA414"/>
      <c r="AB414"/>
      <c r="AC414"/>
      <c r="AD414"/>
      <c r="AE414"/>
      <c r="AF414"/>
    </row>
    <row r="415" spans="2:32" ht="13.5" thickBot="1" x14ac:dyDescent="0.25">
      <c r="B415" s="277">
        <v>45067</v>
      </c>
      <c r="C415" s="132" t="s">
        <v>47</v>
      </c>
      <c r="D415" s="225" t="s">
        <v>758</v>
      </c>
      <c r="E415" s="138">
        <v>1000</v>
      </c>
      <c r="F415" s="145"/>
      <c r="G415" s="145"/>
      <c r="H415" s="195" t="s">
        <v>759</v>
      </c>
      <c r="I415" s="558"/>
      <c r="J415"/>
      <c r="R415" s="509">
        <f>SUBTOTAL(109,Tableau8[Colonne1])</f>
        <v>425000</v>
      </c>
      <c r="S415" s="151"/>
      <c r="Z415"/>
      <c r="AA415"/>
      <c r="AB415"/>
      <c r="AC415"/>
      <c r="AD415"/>
      <c r="AE415"/>
      <c r="AF415"/>
    </row>
    <row r="416" spans="2:32" ht="13.5" thickBot="1" x14ac:dyDescent="0.25">
      <c r="B416" s="277"/>
      <c r="C416" s="132" t="s">
        <v>44</v>
      </c>
      <c r="D416" s="225" t="s">
        <v>92</v>
      </c>
      <c r="E416" s="138">
        <v>7000</v>
      </c>
      <c r="F416" s="145"/>
      <c r="G416" s="145"/>
      <c r="H416" s="195" t="s">
        <v>771</v>
      </c>
      <c r="I416" s="558"/>
      <c r="J416"/>
      <c r="R416" s="509"/>
      <c r="S416" s="151"/>
      <c r="U416" s="46">
        <v>230000</v>
      </c>
      <c r="Z416"/>
      <c r="AA416"/>
      <c r="AB416"/>
      <c r="AC416"/>
      <c r="AD416"/>
      <c r="AE416"/>
      <c r="AF416"/>
    </row>
    <row r="417" spans="1:32" ht="13.5" thickBot="1" x14ac:dyDescent="0.25">
      <c r="B417" s="277"/>
      <c r="C417" s="132"/>
      <c r="D417" s="225"/>
      <c r="E417" s="138"/>
      <c r="F417" s="145"/>
      <c r="G417" s="145"/>
      <c r="H417" s="195"/>
      <c r="I417" s="558"/>
      <c r="J417"/>
      <c r="U417" s="46">
        <v>90000</v>
      </c>
      <c r="Z417"/>
      <c r="AA417"/>
      <c r="AB417"/>
      <c r="AC417"/>
      <c r="AD417"/>
      <c r="AE417"/>
      <c r="AF417"/>
    </row>
    <row r="418" spans="1:32" ht="13.5" thickBot="1" x14ac:dyDescent="0.25">
      <c r="B418" s="281">
        <v>45068</v>
      </c>
      <c r="C418" s="334" t="s">
        <v>39</v>
      </c>
      <c r="D418" s="334" t="s">
        <v>52</v>
      </c>
      <c r="E418" s="334"/>
      <c r="F418" s="254">
        <v>100000</v>
      </c>
      <c r="G418" s="254"/>
      <c r="H418" s="255" t="s">
        <v>755</v>
      </c>
      <c r="I418" s="558" t="s">
        <v>806</v>
      </c>
      <c r="J418"/>
      <c r="Z418"/>
      <c r="AA418"/>
      <c r="AB418"/>
      <c r="AC418"/>
      <c r="AD418"/>
      <c r="AE418"/>
      <c r="AF418"/>
    </row>
    <row r="419" spans="1:32" ht="13.5" thickBot="1" x14ac:dyDescent="0.25">
      <c r="B419" s="277"/>
      <c r="C419" s="548" t="s">
        <v>41</v>
      </c>
      <c r="D419" s="375"/>
      <c r="E419" s="548">
        <v>24000</v>
      </c>
      <c r="F419" s="549"/>
      <c r="G419" s="549"/>
      <c r="H419" s="547" t="s">
        <v>770</v>
      </c>
      <c r="I419" s="558" t="s">
        <v>777</v>
      </c>
      <c r="J419"/>
      <c r="Z419"/>
      <c r="AA419"/>
      <c r="AB419"/>
      <c r="AC419"/>
      <c r="AD419"/>
      <c r="AE419"/>
      <c r="AF419"/>
    </row>
    <row r="420" spans="1:32" ht="13.5" thickBot="1" x14ac:dyDescent="0.25">
      <c r="B420" s="277"/>
      <c r="C420" s="132"/>
      <c r="D420" s="225"/>
      <c r="E420" s="138"/>
      <c r="F420" s="145"/>
      <c r="G420" s="145"/>
      <c r="H420" s="195"/>
      <c r="I420" s="558"/>
      <c r="J420"/>
      <c r="Z420"/>
      <c r="AA420"/>
      <c r="AB420"/>
      <c r="AC420"/>
      <c r="AD420"/>
      <c r="AE420"/>
      <c r="AF420"/>
    </row>
    <row r="421" spans="1:32" ht="13.5" thickBot="1" x14ac:dyDescent="0.25">
      <c r="B421" s="281">
        <v>45070</v>
      </c>
      <c r="C421" s="375" t="s">
        <v>41</v>
      </c>
      <c r="D421" s="375"/>
      <c r="E421" s="375">
        <v>500</v>
      </c>
      <c r="F421" s="376"/>
      <c r="G421" s="376"/>
      <c r="H421" s="377" t="s">
        <v>791</v>
      </c>
      <c r="I421" s="543"/>
      <c r="J421"/>
      <c r="Z421"/>
      <c r="AA421"/>
      <c r="AB421"/>
      <c r="AC421"/>
      <c r="AD421"/>
      <c r="AE421"/>
      <c r="AF421"/>
    </row>
    <row r="422" spans="1:32" ht="13.5" thickBot="1" x14ac:dyDescent="0.25">
      <c r="B422" s="277"/>
      <c r="C422" s="132"/>
      <c r="D422" s="225"/>
      <c r="E422" s="138"/>
      <c r="F422" s="145"/>
      <c r="G422" s="145"/>
      <c r="H422" s="195"/>
      <c r="I422" s="543"/>
      <c r="J422"/>
      <c r="Z422"/>
      <c r="AA422"/>
      <c r="AB422"/>
      <c r="AC422"/>
      <c r="AD422"/>
      <c r="AE422"/>
      <c r="AF422"/>
    </row>
    <row r="423" spans="1:32" ht="13.5" thickBot="1" x14ac:dyDescent="0.25">
      <c r="B423" s="277">
        <v>45071</v>
      </c>
      <c r="C423" s="132" t="s">
        <v>41</v>
      </c>
      <c r="D423" s="225"/>
      <c r="E423" s="138">
        <v>720</v>
      </c>
      <c r="F423" s="145"/>
      <c r="G423" s="145"/>
      <c r="H423" s="195" t="s">
        <v>776</v>
      </c>
      <c r="I423" s="543" t="s">
        <v>778</v>
      </c>
      <c r="J423"/>
      <c r="Z423"/>
      <c r="AA423"/>
      <c r="AB423"/>
      <c r="AC423"/>
      <c r="AD423"/>
      <c r="AE423"/>
      <c r="AF423"/>
    </row>
    <row r="424" spans="1:32" ht="13.5" thickBot="1" x14ac:dyDescent="0.25">
      <c r="B424" s="277"/>
      <c r="C424" s="548" t="s">
        <v>41</v>
      </c>
      <c r="D424" s="375"/>
      <c r="E424" s="548">
        <v>910</v>
      </c>
      <c r="F424" s="549"/>
      <c r="G424" s="549"/>
      <c r="H424" s="547" t="s">
        <v>779</v>
      </c>
      <c r="I424" s="543"/>
      <c r="J424"/>
      <c r="Z424"/>
      <c r="AA424"/>
      <c r="AB424"/>
      <c r="AC424"/>
      <c r="AD424"/>
      <c r="AE424"/>
      <c r="AF424"/>
    </row>
    <row r="425" spans="1:32" ht="13.5" thickBot="1" x14ac:dyDescent="0.25">
      <c r="A425"/>
      <c r="B425" s="281"/>
      <c r="C425" s="225"/>
      <c r="D425" s="225"/>
      <c r="E425" s="226"/>
      <c r="F425" s="146"/>
      <c r="G425" s="146"/>
      <c r="H425" s="227"/>
      <c r="I425" s="558"/>
      <c r="J425"/>
      <c r="Z425"/>
      <c r="AA425"/>
      <c r="AB425"/>
      <c r="AC425"/>
      <c r="AD425"/>
      <c r="AE425"/>
      <c r="AF425"/>
    </row>
    <row r="426" spans="1:32" ht="13.5" thickBot="1" x14ac:dyDescent="0.25">
      <c r="A426"/>
      <c r="B426" s="281">
        <v>45073</v>
      </c>
      <c r="C426" s="225" t="s">
        <v>41</v>
      </c>
      <c r="D426" s="225"/>
      <c r="E426" s="226">
        <v>1000</v>
      </c>
      <c r="F426" s="146"/>
      <c r="G426" s="146"/>
      <c r="H426" s="227" t="s">
        <v>802</v>
      </c>
      <c r="I426" s="558"/>
      <c r="J426"/>
      <c r="Z426"/>
      <c r="AA426"/>
      <c r="AB426"/>
      <c r="AC426"/>
      <c r="AD426"/>
      <c r="AE426"/>
      <c r="AF426"/>
    </row>
    <row r="427" spans="1:32" ht="13.5" thickBot="1" x14ac:dyDescent="0.25">
      <c r="A427"/>
      <c r="B427" s="281"/>
      <c r="C427" s="225" t="s">
        <v>47</v>
      </c>
      <c r="D427" s="225" t="s">
        <v>758</v>
      </c>
      <c r="E427" s="226">
        <v>1800</v>
      </c>
      <c r="F427" s="146"/>
      <c r="G427" s="146"/>
      <c r="H427" s="227" t="s">
        <v>801</v>
      </c>
      <c r="I427" s="558" t="s">
        <v>800</v>
      </c>
      <c r="J427"/>
      <c r="Z427"/>
      <c r="AA427"/>
      <c r="AB427"/>
      <c r="AC427"/>
      <c r="AD427"/>
      <c r="AE427"/>
      <c r="AF427"/>
    </row>
    <row r="428" spans="1:32" ht="13.5" thickBot="1" x14ac:dyDescent="0.25">
      <c r="A428"/>
      <c r="B428" s="281"/>
      <c r="C428" s="225"/>
      <c r="D428" s="225"/>
      <c r="E428" s="226"/>
      <c r="F428" s="146"/>
      <c r="G428" s="146"/>
      <c r="H428" s="227"/>
      <c r="I428" s="558"/>
      <c r="J428"/>
      <c r="Z428"/>
      <c r="AA428"/>
      <c r="AB428"/>
      <c r="AC428"/>
      <c r="AD428"/>
      <c r="AE428"/>
      <c r="AF428"/>
    </row>
    <row r="429" spans="1:32" ht="13.5" thickBot="1" x14ac:dyDescent="0.25">
      <c r="A429"/>
      <c r="B429" s="281">
        <v>45074</v>
      </c>
      <c r="C429" s="375" t="s">
        <v>41</v>
      </c>
      <c r="D429" s="375"/>
      <c r="E429" s="375">
        <v>2100</v>
      </c>
      <c r="F429" s="376"/>
      <c r="G429" s="376"/>
      <c r="H429" s="377" t="s">
        <v>799</v>
      </c>
      <c r="I429" s="560" t="s">
        <v>804</v>
      </c>
      <c r="J429"/>
      <c r="Z429"/>
      <c r="AA429"/>
      <c r="AB429"/>
      <c r="AC429"/>
      <c r="AD429"/>
      <c r="AE429"/>
      <c r="AF429"/>
    </row>
    <row r="430" spans="1:32" ht="13.5" thickBot="1" x14ac:dyDescent="0.25">
      <c r="A430"/>
      <c r="B430" s="277"/>
      <c r="C430" s="225" t="s">
        <v>47</v>
      </c>
      <c r="D430" s="225" t="s">
        <v>608</v>
      </c>
      <c r="E430" s="226">
        <v>50000</v>
      </c>
      <c r="F430" s="146"/>
      <c r="G430" s="146"/>
      <c r="H430" s="227" t="s">
        <v>71</v>
      </c>
      <c r="I430" s="560" t="s">
        <v>807</v>
      </c>
      <c r="J430"/>
      <c r="Z430"/>
      <c r="AA430"/>
      <c r="AB430"/>
      <c r="AC430"/>
      <c r="AD430"/>
      <c r="AE430"/>
      <c r="AF430"/>
    </row>
    <row r="431" spans="1:32" ht="13.5" thickBot="1" x14ac:dyDescent="0.25">
      <c r="A431"/>
      <c r="B431" s="281"/>
      <c r="C431" s="132"/>
      <c r="D431" s="225"/>
      <c r="E431" s="138"/>
      <c r="F431" s="145"/>
      <c r="G431" s="145"/>
      <c r="H431" s="195"/>
      <c r="I431" s="558"/>
      <c r="J431"/>
      <c r="Z431"/>
      <c r="AA431"/>
      <c r="AB431"/>
      <c r="AC431"/>
      <c r="AD431"/>
      <c r="AE431"/>
      <c r="AF431"/>
    </row>
    <row r="432" spans="1:32" ht="13.5" thickBot="1" x14ac:dyDescent="0.25">
      <c r="A432"/>
      <c r="B432" s="281">
        <v>45078</v>
      </c>
      <c r="C432" s="225" t="s">
        <v>41</v>
      </c>
      <c r="D432" s="225"/>
      <c r="E432" s="226">
        <v>250</v>
      </c>
      <c r="F432" s="146"/>
      <c r="G432" s="146"/>
      <c r="H432" s="227" t="s">
        <v>796</v>
      </c>
      <c r="I432" s="560" t="s">
        <v>805</v>
      </c>
      <c r="J432"/>
      <c r="Z432"/>
      <c r="AA432"/>
      <c r="AB432"/>
      <c r="AC432"/>
      <c r="AD432"/>
      <c r="AE432"/>
      <c r="AF432"/>
    </row>
    <row r="433" spans="1:32" ht="13.5" thickBot="1" x14ac:dyDescent="0.25">
      <c r="A433"/>
      <c r="B433" s="281"/>
      <c r="C433" s="225" t="s">
        <v>41</v>
      </c>
      <c r="D433" s="225"/>
      <c r="E433" s="226">
        <v>120</v>
      </c>
      <c r="F433" s="146"/>
      <c r="G433" s="146"/>
      <c r="H433" s="227" t="s">
        <v>797</v>
      </c>
      <c r="I433" s="560"/>
      <c r="J433"/>
      <c r="Z433"/>
      <c r="AA433"/>
      <c r="AB433"/>
      <c r="AC433"/>
      <c r="AD433"/>
      <c r="AE433"/>
      <c r="AF433"/>
    </row>
    <row r="434" spans="1:32" ht="13.5" thickBot="1" x14ac:dyDescent="0.25">
      <c r="A434"/>
      <c r="B434" s="277"/>
      <c r="C434" s="548" t="s">
        <v>47</v>
      </c>
      <c r="D434" s="375" t="s">
        <v>780</v>
      </c>
      <c r="E434" s="548">
        <v>12000</v>
      </c>
      <c r="F434" s="549"/>
      <c r="G434" s="549"/>
      <c r="H434" s="547" t="s">
        <v>780</v>
      </c>
      <c r="I434" s="558" t="s">
        <v>798</v>
      </c>
      <c r="J434"/>
      <c r="Z434"/>
      <c r="AA434"/>
      <c r="AB434"/>
      <c r="AC434"/>
      <c r="AD434"/>
      <c r="AE434"/>
      <c r="AF434"/>
    </row>
    <row r="435" spans="1:32" ht="13.5" thickBot="1" x14ac:dyDescent="0.25">
      <c r="A435"/>
      <c r="B435" s="277"/>
      <c r="C435" s="548" t="s">
        <v>44</v>
      </c>
      <c r="D435" s="375"/>
      <c r="E435" s="548">
        <v>4500</v>
      </c>
      <c r="F435" s="549"/>
      <c r="G435" s="549"/>
      <c r="H435" s="547" t="s">
        <v>568</v>
      </c>
      <c r="I435" s="558"/>
      <c r="J435"/>
      <c r="Z435"/>
      <c r="AA435"/>
      <c r="AB435"/>
      <c r="AC435"/>
      <c r="AD435"/>
      <c r="AE435"/>
      <c r="AF435"/>
    </row>
    <row r="436" spans="1:32" ht="13.5" thickBot="1" x14ac:dyDescent="0.25">
      <c r="A436"/>
      <c r="B436" s="277"/>
      <c r="C436" s="132"/>
      <c r="D436" s="225"/>
      <c r="E436" s="138"/>
      <c r="F436" s="145"/>
      <c r="G436" s="145"/>
      <c r="H436" s="195"/>
      <c r="I436" s="558"/>
      <c r="J436"/>
    </row>
    <row r="437" spans="1:32" ht="13.5" thickBot="1" x14ac:dyDescent="0.25">
      <c r="A437"/>
      <c r="B437" s="281">
        <v>45080</v>
      </c>
      <c r="C437" s="225" t="s">
        <v>41</v>
      </c>
      <c r="D437" s="225"/>
      <c r="E437" s="226">
        <v>1350</v>
      </c>
      <c r="F437" s="146"/>
      <c r="G437" s="146"/>
      <c r="H437" s="227" t="s">
        <v>792</v>
      </c>
      <c r="I437" s="560" t="s">
        <v>793</v>
      </c>
      <c r="J437"/>
    </row>
    <row r="438" spans="1:32" ht="13.5" thickBot="1" x14ac:dyDescent="0.25">
      <c r="A438"/>
      <c r="B438" s="281"/>
      <c r="C438" s="225" t="s">
        <v>41</v>
      </c>
      <c r="D438" s="225"/>
      <c r="E438" s="226">
        <v>100</v>
      </c>
      <c r="F438" s="146"/>
      <c r="G438" s="146"/>
      <c r="H438" s="227" t="s">
        <v>794</v>
      </c>
      <c r="I438" s="560" t="s">
        <v>795</v>
      </c>
      <c r="J438"/>
    </row>
    <row r="439" spans="1:32" ht="13.5" thickBot="1" x14ac:dyDescent="0.25">
      <c r="A439"/>
      <c r="B439" s="281"/>
      <c r="C439" s="225"/>
      <c r="D439" s="225"/>
      <c r="E439" s="226">
        <v>250</v>
      </c>
      <c r="F439" s="146"/>
      <c r="G439" s="146"/>
      <c r="H439" s="227" t="s">
        <v>803</v>
      </c>
      <c r="I439" s="560"/>
      <c r="J439"/>
    </row>
    <row r="440" spans="1:32" ht="13.5" thickBot="1" x14ac:dyDescent="0.25">
      <c r="A440"/>
      <c r="B440" s="281"/>
      <c r="C440" s="225"/>
      <c r="D440" s="225"/>
      <c r="E440" s="226"/>
      <c r="F440" s="146"/>
      <c r="G440" s="146"/>
      <c r="H440" s="227"/>
      <c r="I440" s="560"/>
      <c r="J440"/>
    </row>
    <row r="441" spans="1:32" ht="13.5" thickBot="1" x14ac:dyDescent="0.25">
      <c r="A441"/>
      <c r="B441" s="281">
        <v>45082</v>
      </c>
      <c r="C441" s="334" t="s">
        <v>39</v>
      </c>
      <c r="D441" s="334" t="s">
        <v>52</v>
      </c>
      <c r="E441" s="334"/>
      <c r="F441" s="254">
        <v>200000</v>
      </c>
      <c r="G441" s="254"/>
      <c r="H441" s="255" t="s">
        <v>166</v>
      </c>
      <c r="I441" s="560" t="s">
        <v>812</v>
      </c>
      <c r="J441"/>
    </row>
    <row r="442" spans="1:32" ht="13.5" thickBot="1" x14ac:dyDescent="0.25">
      <c r="A442"/>
      <c r="B442" s="281"/>
      <c r="C442" s="225" t="s">
        <v>47</v>
      </c>
      <c r="D442" s="225" t="s">
        <v>290</v>
      </c>
      <c r="E442" s="226">
        <v>50400</v>
      </c>
      <c r="F442" s="146"/>
      <c r="G442" s="146"/>
      <c r="H442" s="227" t="s">
        <v>813</v>
      </c>
      <c r="I442" s="560" t="s">
        <v>815</v>
      </c>
      <c r="J442"/>
    </row>
    <row r="443" spans="1:32" ht="13.5" thickBot="1" x14ac:dyDescent="0.25">
      <c r="A443"/>
      <c r="B443" s="281"/>
      <c r="C443" s="225" t="s">
        <v>47</v>
      </c>
      <c r="D443" s="225" t="s">
        <v>569</v>
      </c>
      <c r="E443" s="226">
        <v>50400</v>
      </c>
      <c r="F443" s="146"/>
      <c r="G443" s="146"/>
      <c r="H443" s="227" t="s">
        <v>813</v>
      </c>
      <c r="I443" s="560" t="s">
        <v>814</v>
      </c>
      <c r="J443"/>
    </row>
    <row r="444" spans="1:32" ht="13.5" thickBot="1" x14ac:dyDescent="0.25">
      <c r="A444"/>
      <c r="B444" s="281"/>
      <c r="C444" s="225"/>
      <c r="D444" s="225"/>
      <c r="E444" s="226"/>
      <c r="F444" s="146"/>
      <c r="G444" s="146"/>
      <c r="H444" s="227"/>
      <c r="I444" s="560"/>
      <c r="J444"/>
    </row>
    <row r="445" spans="1:32" ht="13.5" thickBot="1" x14ac:dyDescent="0.25">
      <c r="A445"/>
      <c r="B445" s="281">
        <v>45083</v>
      </c>
      <c r="C445" s="225" t="s">
        <v>41</v>
      </c>
      <c r="D445" s="225"/>
      <c r="E445" s="226">
        <v>1000</v>
      </c>
      <c r="F445" s="146"/>
      <c r="G445" s="146"/>
      <c r="H445" s="227" t="s">
        <v>757</v>
      </c>
      <c r="I445" s="560"/>
      <c r="J445"/>
    </row>
    <row r="446" spans="1:32" ht="13.5" thickBot="1" x14ac:dyDescent="0.25">
      <c r="A446"/>
      <c r="B446" s="277"/>
      <c r="C446" s="132" t="s">
        <v>39</v>
      </c>
      <c r="D446" s="225" t="s">
        <v>40</v>
      </c>
      <c r="E446" s="138"/>
      <c r="F446" s="145">
        <v>500000</v>
      </c>
      <c r="G446" s="145"/>
      <c r="H446" s="296" t="s">
        <v>912</v>
      </c>
      <c r="I446" s="558"/>
      <c r="J446"/>
    </row>
    <row r="447" spans="1:32" ht="13.5" thickBot="1" x14ac:dyDescent="0.25">
      <c r="A447"/>
      <c r="B447" s="277"/>
      <c r="C447" s="132"/>
      <c r="D447" s="225"/>
      <c r="E447" s="138">
        <v>500000</v>
      </c>
      <c r="F447" s="145"/>
      <c r="G447" s="145"/>
      <c r="H447" s="296" t="s">
        <v>913</v>
      </c>
      <c r="I447" s="558"/>
      <c r="J447"/>
    </row>
    <row r="448" spans="1:32" ht="13.5" thickBot="1" x14ac:dyDescent="0.25">
      <c r="A448"/>
      <c r="B448" s="281"/>
      <c r="C448" s="225"/>
      <c r="D448" s="225"/>
      <c r="E448" s="226"/>
      <c r="F448" s="146"/>
      <c r="G448" s="146"/>
      <c r="H448" s="227"/>
      <c r="I448" s="560"/>
      <c r="J448"/>
    </row>
    <row r="449" spans="1:10" ht="13.5" thickBot="1" x14ac:dyDescent="0.25">
      <c r="A449"/>
      <c r="B449" s="281">
        <v>45084</v>
      </c>
      <c r="C449" s="225" t="s">
        <v>47</v>
      </c>
      <c r="D449" s="225" t="s">
        <v>816</v>
      </c>
      <c r="E449" s="226">
        <v>30000</v>
      </c>
      <c r="F449" s="146"/>
      <c r="G449" s="146"/>
      <c r="H449" s="227" t="s">
        <v>817</v>
      </c>
      <c r="I449" s="560" t="s">
        <v>818</v>
      </c>
      <c r="J449"/>
    </row>
    <row r="450" spans="1:10" ht="13.5" thickBot="1" x14ac:dyDescent="0.25">
      <c r="A450"/>
      <c r="B450" s="281"/>
      <c r="C450" s="225"/>
      <c r="D450" s="225"/>
      <c r="E450" s="226"/>
      <c r="F450" s="146"/>
      <c r="G450" s="146"/>
      <c r="H450" s="227"/>
      <c r="I450" s="560"/>
      <c r="J450"/>
    </row>
    <row r="451" spans="1:10" ht="13.5" thickBot="1" x14ac:dyDescent="0.25">
      <c r="A451"/>
      <c r="B451" s="281">
        <v>45087</v>
      </c>
      <c r="C451" s="551" t="s">
        <v>47</v>
      </c>
      <c r="D451" s="551" t="s">
        <v>809</v>
      </c>
      <c r="E451" s="551">
        <v>70000</v>
      </c>
      <c r="F451" s="552"/>
      <c r="G451" s="552"/>
      <c r="H451" s="553" t="s">
        <v>821</v>
      </c>
      <c r="I451" s="560" t="s">
        <v>820</v>
      </c>
      <c r="J451"/>
    </row>
    <row r="452" spans="1:10" ht="13.5" thickBot="1" x14ac:dyDescent="0.25">
      <c r="A452"/>
      <c r="B452" s="281"/>
      <c r="C452" s="225"/>
      <c r="D452" s="225"/>
      <c r="E452" s="226"/>
      <c r="F452" s="146"/>
      <c r="G452" s="146"/>
      <c r="H452" s="227"/>
      <c r="I452" s="560"/>
      <c r="J452"/>
    </row>
    <row r="453" spans="1:10" ht="13.5" thickBot="1" x14ac:dyDescent="0.25">
      <c r="A453"/>
      <c r="B453" s="281">
        <v>45089</v>
      </c>
      <c r="C453" s="225" t="s">
        <v>47</v>
      </c>
      <c r="D453" s="225" t="s">
        <v>67</v>
      </c>
      <c r="E453" s="226">
        <v>80000</v>
      </c>
      <c r="F453" s="146"/>
      <c r="G453" s="146"/>
      <c r="H453" s="227" t="s">
        <v>822</v>
      </c>
      <c r="I453" s="560"/>
      <c r="J453"/>
    </row>
    <row r="454" spans="1:10" ht="13.5" thickBot="1" x14ac:dyDescent="0.25">
      <c r="A454"/>
      <c r="B454" s="281"/>
      <c r="C454" s="225"/>
      <c r="D454" s="225"/>
      <c r="E454" s="226"/>
      <c r="F454" s="146"/>
      <c r="G454" s="146"/>
      <c r="H454" s="227"/>
      <c r="I454" s="560"/>
      <c r="J454"/>
    </row>
    <row r="455" spans="1:10" ht="13.5" thickBot="1" x14ac:dyDescent="0.25">
      <c r="A455"/>
      <c r="B455" s="281">
        <v>45090</v>
      </c>
      <c r="C455" s="334" t="s">
        <v>39</v>
      </c>
      <c r="D455" s="334" t="s">
        <v>52</v>
      </c>
      <c r="E455" s="334"/>
      <c r="F455" s="254">
        <v>70000</v>
      </c>
      <c r="G455" s="254"/>
      <c r="H455" s="255"/>
      <c r="I455" s="560" t="s">
        <v>823</v>
      </c>
      <c r="J455"/>
    </row>
    <row r="456" spans="1:10" ht="13.5" thickBot="1" x14ac:dyDescent="0.25">
      <c r="A456"/>
      <c r="B456" s="281"/>
      <c r="C456" s="225"/>
      <c r="D456" s="225"/>
      <c r="E456" s="226"/>
      <c r="F456" s="146"/>
      <c r="G456" s="146"/>
      <c r="H456" s="227"/>
      <c r="I456" s="560"/>
      <c r="J456"/>
    </row>
    <row r="457" spans="1:10" ht="13.5" thickBot="1" x14ac:dyDescent="0.25">
      <c r="A457"/>
      <c r="B457" s="281">
        <v>45092</v>
      </c>
      <c r="C457" s="225" t="s">
        <v>41</v>
      </c>
      <c r="D457" s="225"/>
      <c r="E457" s="226">
        <v>300</v>
      </c>
      <c r="F457" s="146"/>
      <c r="G457" s="146"/>
      <c r="H457" s="227" t="s">
        <v>824</v>
      </c>
      <c r="I457" s="560"/>
      <c r="J457"/>
    </row>
    <row r="458" spans="1:10" ht="13.5" thickBot="1" x14ac:dyDescent="0.25">
      <c r="A458"/>
      <c r="B458" s="281"/>
      <c r="C458" s="225"/>
      <c r="D458" s="225"/>
      <c r="E458" s="226"/>
      <c r="F458" s="146"/>
      <c r="G458" s="146"/>
      <c r="H458" s="227"/>
      <c r="I458" s="560"/>
      <c r="J458"/>
    </row>
    <row r="459" spans="1:10" ht="13.5" thickBot="1" x14ac:dyDescent="0.25">
      <c r="A459"/>
      <c r="B459" s="281">
        <v>45097</v>
      </c>
      <c r="C459" s="225" t="s">
        <v>47</v>
      </c>
      <c r="D459" s="225" t="s">
        <v>838</v>
      </c>
      <c r="E459" s="226">
        <v>16000</v>
      </c>
      <c r="F459" s="146"/>
      <c r="G459" s="146"/>
      <c r="H459" s="227" t="s">
        <v>825</v>
      </c>
      <c r="I459" s="560" t="s">
        <v>826</v>
      </c>
      <c r="J459"/>
    </row>
    <row r="460" spans="1:10" ht="13.5" thickBot="1" x14ac:dyDescent="0.25">
      <c r="A460"/>
      <c r="B460" s="281"/>
      <c r="C460" s="225"/>
      <c r="D460" s="225"/>
      <c r="E460" s="226"/>
      <c r="F460" s="146"/>
      <c r="G460" s="146"/>
      <c r="H460" s="227"/>
      <c r="I460" s="560"/>
      <c r="J460"/>
    </row>
    <row r="461" spans="1:10" ht="13.5" thickBot="1" x14ac:dyDescent="0.25">
      <c r="A461"/>
      <c r="B461" s="281">
        <v>45109</v>
      </c>
      <c r="C461" s="225" t="s">
        <v>41</v>
      </c>
      <c r="D461" s="225"/>
      <c r="E461" s="226">
        <v>720</v>
      </c>
      <c r="F461" s="146"/>
      <c r="G461" s="146"/>
      <c r="H461" s="227" t="s">
        <v>827</v>
      </c>
      <c r="I461" s="560"/>
      <c r="J461"/>
    </row>
    <row r="462" spans="1:10" ht="13.5" thickBot="1" x14ac:dyDescent="0.25">
      <c r="A462"/>
      <c r="B462" s="281"/>
      <c r="C462" s="225" t="s">
        <v>41</v>
      </c>
      <c r="D462" s="225"/>
      <c r="E462" s="226">
        <v>700</v>
      </c>
      <c r="F462" s="146"/>
      <c r="G462" s="146"/>
      <c r="H462" s="227" t="s">
        <v>828</v>
      </c>
      <c r="I462" s="560"/>
      <c r="J462"/>
    </row>
    <row r="463" spans="1:10" ht="13.5" thickBot="1" x14ac:dyDescent="0.25">
      <c r="A463"/>
      <c r="B463" s="277"/>
      <c r="C463" s="132"/>
      <c r="D463" s="225"/>
      <c r="E463" s="138"/>
      <c r="F463" s="145"/>
      <c r="G463" s="145"/>
      <c r="H463" s="195"/>
      <c r="I463" s="558"/>
      <c r="J463"/>
    </row>
    <row r="464" spans="1:10" ht="13.5" thickBot="1" x14ac:dyDescent="0.25">
      <c r="A464"/>
      <c r="B464" s="281">
        <v>45111</v>
      </c>
      <c r="C464" s="225" t="s">
        <v>41</v>
      </c>
      <c r="D464" s="225"/>
      <c r="E464" s="226">
        <v>480</v>
      </c>
      <c r="F464" s="146"/>
      <c r="G464" s="146"/>
      <c r="H464" s="227" t="s">
        <v>829</v>
      </c>
      <c r="I464" s="560"/>
      <c r="J464"/>
    </row>
    <row r="465" spans="1:10" ht="13.5" thickBot="1" x14ac:dyDescent="0.25">
      <c r="A465"/>
      <c r="B465" s="277"/>
      <c r="C465" s="132" t="s">
        <v>41</v>
      </c>
      <c r="D465" s="225"/>
      <c r="E465" s="138">
        <v>4500</v>
      </c>
      <c r="F465" s="145"/>
      <c r="G465" s="145"/>
      <c r="H465" s="195" t="s">
        <v>830</v>
      </c>
      <c r="I465" s="558"/>
      <c r="J465"/>
    </row>
    <row r="466" spans="1:10" ht="13.5" thickBot="1" x14ac:dyDescent="0.25">
      <c r="A466"/>
      <c r="B466" s="281"/>
      <c r="C466" s="225" t="s">
        <v>47</v>
      </c>
      <c r="D466" s="225" t="s">
        <v>290</v>
      </c>
      <c r="E466" s="226">
        <v>43200</v>
      </c>
      <c r="F466" s="146"/>
      <c r="G466" s="146"/>
      <c r="H466" s="227" t="s">
        <v>831</v>
      </c>
      <c r="I466" s="560" t="s">
        <v>833</v>
      </c>
      <c r="J466"/>
    </row>
    <row r="467" spans="1:10" ht="13.5" thickBot="1" x14ac:dyDescent="0.25">
      <c r="A467"/>
      <c r="B467" s="281"/>
      <c r="C467" s="225" t="s">
        <v>47</v>
      </c>
      <c r="D467" s="225" t="s">
        <v>569</v>
      </c>
      <c r="E467" s="226">
        <v>43200</v>
      </c>
      <c r="F467" s="146"/>
      <c r="G467" s="146"/>
      <c r="H467" s="227" t="s">
        <v>831</v>
      </c>
      <c r="I467" s="560" t="s">
        <v>832</v>
      </c>
      <c r="J467"/>
    </row>
    <row r="468" spans="1:10" ht="13.5" thickBot="1" x14ac:dyDescent="0.25">
      <c r="A468"/>
      <c r="B468" s="281"/>
      <c r="C468" s="225"/>
      <c r="D468" s="225"/>
      <c r="E468" s="226"/>
      <c r="F468" s="146"/>
      <c r="G468" s="146"/>
      <c r="H468" s="227"/>
      <c r="I468" s="560"/>
      <c r="J468"/>
    </row>
    <row r="469" spans="1:10" ht="13.5" thickBot="1" x14ac:dyDescent="0.25">
      <c r="A469"/>
      <c r="B469" s="281"/>
      <c r="C469" s="225"/>
      <c r="D469" s="225"/>
      <c r="E469" s="226"/>
      <c r="F469" s="146"/>
      <c r="G469" s="146"/>
      <c r="H469" s="227"/>
      <c r="I469" s="560"/>
      <c r="J469"/>
    </row>
    <row r="470" spans="1:10" ht="13.5" thickBot="1" x14ac:dyDescent="0.25">
      <c r="A470"/>
      <c r="B470" s="281">
        <v>45115</v>
      </c>
      <c r="C470" s="225" t="s">
        <v>41</v>
      </c>
      <c r="D470" s="225"/>
      <c r="E470" s="226">
        <v>1070</v>
      </c>
      <c r="F470" s="146"/>
      <c r="G470" s="146"/>
      <c r="H470" s="227" t="s">
        <v>834</v>
      </c>
      <c r="I470" s="560"/>
      <c r="J470"/>
    </row>
    <row r="471" spans="1:10" ht="13.5" thickBot="1" x14ac:dyDescent="0.25">
      <c r="A471"/>
      <c r="B471" s="281"/>
      <c r="C471" s="334" t="s">
        <v>39</v>
      </c>
      <c r="D471" s="334" t="s">
        <v>52</v>
      </c>
      <c r="E471" s="334"/>
      <c r="F471" s="254">
        <v>200000</v>
      </c>
      <c r="G471" s="254"/>
      <c r="H471" s="255" t="s">
        <v>837</v>
      </c>
      <c r="I471" s="560"/>
      <c r="J471"/>
    </row>
    <row r="472" spans="1:10" ht="13.5" thickBot="1" x14ac:dyDescent="0.25">
      <c r="A472"/>
      <c r="B472" s="277"/>
      <c r="C472" s="132" t="s">
        <v>44</v>
      </c>
      <c r="D472" s="225" t="s">
        <v>839</v>
      </c>
      <c r="E472" s="138">
        <v>6000</v>
      </c>
      <c r="F472" s="145"/>
      <c r="G472" s="145"/>
      <c r="H472" s="195" t="s">
        <v>246</v>
      </c>
      <c r="I472" s="558"/>
      <c r="J472"/>
    </row>
    <row r="473" spans="1:10" ht="13.5" thickBot="1" x14ac:dyDescent="0.25">
      <c r="A473"/>
      <c r="B473" s="277"/>
      <c r="C473" s="132"/>
      <c r="D473" s="225"/>
      <c r="E473" s="138"/>
      <c r="F473" s="145"/>
      <c r="G473" s="145"/>
      <c r="H473" s="195"/>
      <c r="I473" s="558"/>
      <c r="J473"/>
    </row>
    <row r="474" spans="1:10" ht="13.5" thickBot="1" x14ac:dyDescent="0.25">
      <c r="B474" s="281">
        <v>45116</v>
      </c>
      <c r="C474" s="225" t="s">
        <v>41</v>
      </c>
      <c r="D474" s="225"/>
      <c r="E474" s="226">
        <v>450</v>
      </c>
      <c r="F474" s="146"/>
      <c r="G474" s="146"/>
      <c r="H474" s="227" t="s">
        <v>835</v>
      </c>
      <c r="I474" s="560" t="s">
        <v>836</v>
      </c>
      <c r="J474"/>
    </row>
    <row r="475" spans="1:10" ht="13.5" thickBot="1" x14ac:dyDescent="0.25">
      <c r="B475" s="281"/>
      <c r="C475" s="225" t="s">
        <v>47</v>
      </c>
      <c r="D475" s="225" t="s">
        <v>842</v>
      </c>
      <c r="E475" s="226">
        <v>151650</v>
      </c>
      <c r="F475" s="146"/>
      <c r="G475" s="146"/>
      <c r="H475" s="227" t="s">
        <v>840</v>
      </c>
      <c r="I475" s="560" t="s">
        <v>841</v>
      </c>
      <c r="J475"/>
    </row>
    <row r="476" spans="1:10" ht="13.5" thickBot="1" x14ac:dyDescent="0.25">
      <c r="B476" s="281"/>
      <c r="C476" s="225"/>
      <c r="D476" s="225"/>
      <c r="E476" s="226"/>
      <c r="F476" s="146"/>
      <c r="G476" s="146"/>
      <c r="H476" s="227"/>
      <c r="I476" s="560"/>
      <c r="J476"/>
    </row>
    <row r="477" spans="1:10" ht="13.5" thickBot="1" x14ac:dyDescent="0.25">
      <c r="B477" s="281">
        <v>45117</v>
      </c>
      <c r="C477" s="225" t="s">
        <v>41</v>
      </c>
      <c r="D477" s="225"/>
      <c r="E477" s="226">
        <v>200</v>
      </c>
      <c r="F477" s="146"/>
      <c r="G477" s="146"/>
      <c r="H477" s="227" t="s">
        <v>843</v>
      </c>
      <c r="I477" s="560"/>
      <c r="J477"/>
    </row>
    <row r="478" spans="1:10" ht="13.5" thickBot="1" x14ac:dyDescent="0.25">
      <c r="B478" s="281"/>
      <c r="C478" s="225" t="s">
        <v>41</v>
      </c>
      <c r="D478" s="225"/>
      <c r="E478" s="226">
        <v>280</v>
      </c>
      <c r="F478" s="146"/>
      <c r="G478" s="146"/>
      <c r="H478" s="227" t="s">
        <v>174</v>
      </c>
      <c r="I478" s="560"/>
      <c r="J478"/>
    </row>
    <row r="479" spans="1:10" ht="13.5" thickBot="1" x14ac:dyDescent="0.25">
      <c r="B479" s="281"/>
      <c r="C479" s="225" t="s">
        <v>41</v>
      </c>
      <c r="D479" s="225"/>
      <c r="E479" s="226">
        <v>4800</v>
      </c>
      <c r="F479" s="146"/>
      <c r="G479" s="146"/>
      <c r="H479" s="227" t="s">
        <v>844</v>
      </c>
      <c r="I479" s="560" t="s">
        <v>845</v>
      </c>
      <c r="J479"/>
    </row>
    <row r="480" spans="1:10" ht="13.5" thickBot="1" x14ac:dyDescent="0.25">
      <c r="B480" s="281" t="s">
        <v>193</v>
      </c>
      <c r="C480" s="225" t="s">
        <v>47</v>
      </c>
      <c r="D480" s="225" t="s">
        <v>816</v>
      </c>
      <c r="E480" s="226">
        <v>27000</v>
      </c>
      <c r="F480" s="146"/>
      <c r="G480" s="146"/>
      <c r="H480" s="227" t="s">
        <v>846</v>
      </c>
      <c r="I480" s="560"/>
      <c r="J480"/>
    </row>
    <row r="481" spans="2:12" ht="13.5" thickBot="1" x14ac:dyDescent="0.25">
      <c r="B481" s="281"/>
      <c r="C481" s="225"/>
      <c r="D481" s="225"/>
      <c r="E481" s="226"/>
      <c r="F481" s="146"/>
      <c r="G481" s="146"/>
      <c r="H481" s="227"/>
      <c r="I481" s="560"/>
      <c r="J481"/>
    </row>
    <row r="482" spans="2:12" ht="13.5" thickBot="1" x14ac:dyDescent="0.25">
      <c r="B482" s="281">
        <v>45118</v>
      </c>
      <c r="C482" s="334" t="s">
        <v>39</v>
      </c>
      <c r="D482" s="334" t="s">
        <v>52</v>
      </c>
      <c r="E482" s="334"/>
      <c r="F482" s="254">
        <v>3983000</v>
      </c>
      <c r="G482" s="254"/>
      <c r="H482" s="255" t="s">
        <v>847</v>
      </c>
      <c r="I482" s="561" t="s">
        <v>876</v>
      </c>
      <c r="J482"/>
    </row>
    <row r="483" spans="2:12" ht="13.5" thickBot="1" x14ac:dyDescent="0.25">
      <c r="B483" s="281"/>
      <c r="C483" s="225" t="s">
        <v>47</v>
      </c>
      <c r="D483" s="225" t="s">
        <v>848</v>
      </c>
      <c r="E483" s="146">
        <v>1250000</v>
      </c>
      <c r="F483" s="145"/>
      <c r="G483" s="146"/>
      <c r="H483" s="227" t="s">
        <v>849</v>
      </c>
      <c r="I483" s="560"/>
      <c r="J483"/>
    </row>
    <row r="484" spans="2:12" ht="13.5" thickBot="1" x14ac:dyDescent="0.25">
      <c r="B484" s="281"/>
      <c r="C484" s="225" t="s">
        <v>47</v>
      </c>
      <c r="D484" s="225" t="s">
        <v>850</v>
      </c>
      <c r="E484" s="146">
        <v>1250000</v>
      </c>
      <c r="F484" s="146"/>
      <c r="G484" s="146"/>
      <c r="H484" s="227" t="s">
        <v>851</v>
      </c>
      <c r="I484" s="560"/>
      <c r="J484"/>
    </row>
    <row r="485" spans="2:12" ht="13.5" thickBot="1" x14ac:dyDescent="0.25">
      <c r="B485" s="281"/>
      <c r="C485" s="225" t="s">
        <v>47</v>
      </c>
      <c r="D485" s="225" t="s">
        <v>852</v>
      </c>
      <c r="E485" s="226">
        <v>1000000</v>
      </c>
      <c r="F485" s="146"/>
      <c r="G485" s="146"/>
      <c r="H485" s="227" t="s">
        <v>853</v>
      </c>
      <c r="I485" s="560"/>
      <c r="J485"/>
    </row>
    <row r="486" spans="2:12" ht="13.5" thickBot="1" x14ac:dyDescent="0.25">
      <c r="B486" s="281"/>
      <c r="C486" s="225" t="s">
        <v>47</v>
      </c>
      <c r="D486" s="225" t="s">
        <v>854</v>
      </c>
      <c r="E486" s="226">
        <v>200000</v>
      </c>
      <c r="F486" s="146"/>
      <c r="G486" s="146"/>
      <c r="H486" s="227" t="s">
        <v>853</v>
      </c>
      <c r="I486" s="560"/>
      <c r="J486"/>
    </row>
    <row r="487" spans="2:12" ht="13.5" thickBot="1" x14ac:dyDescent="0.25">
      <c r="B487" s="281"/>
      <c r="C487" s="225" t="s">
        <v>47</v>
      </c>
      <c r="D487" s="225" t="s">
        <v>856</v>
      </c>
      <c r="E487" s="226">
        <v>215400</v>
      </c>
      <c r="F487" s="146"/>
      <c r="G487" s="146"/>
      <c r="H487" s="227" t="s">
        <v>855</v>
      </c>
      <c r="I487" s="560"/>
      <c r="J487"/>
    </row>
    <row r="488" spans="2:12" ht="13.5" thickBot="1" x14ac:dyDescent="0.25">
      <c r="B488" s="281"/>
      <c r="C488" s="225" t="s">
        <v>47</v>
      </c>
      <c r="D488" s="225" t="s">
        <v>857</v>
      </c>
      <c r="E488" s="226">
        <v>6000</v>
      </c>
      <c r="F488" s="146"/>
      <c r="G488" s="146"/>
      <c r="H488" s="227" t="s">
        <v>858</v>
      </c>
      <c r="I488" s="560" t="s">
        <v>859</v>
      </c>
      <c r="J488"/>
    </row>
    <row r="489" spans="2:12" ht="13.5" thickBot="1" x14ac:dyDescent="0.25">
      <c r="B489" s="281"/>
      <c r="C489" s="225"/>
      <c r="D489" s="225"/>
      <c r="E489" s="226"/>
      <c r="F489" s="146"/>
      <c r="G489" s="146"/>
      <c r="H489" s="227"/>
      <c r="I489" s="560"/>
      <c r="J489"/>
    </row>
    <row r="490" spans="2:12" ht="13.5" thickBot="1" x14ac:dyDescent="0.25">
      <c r="B490" s="281">
        <v>45119</v>
      </c>
      <c r="C490" s="225" t="s">
        <v>47</v>
      </c>
      <c r="D490" s="225" t="s">
        <v>395</v>
      </c>
      <c r="E490" s="226">
        <v>18400</v>
      </c>
      <c r="F490" s="146"/>
      <c r="G490" s="146"/>
      <c r="H490" s="227" t="s">
        <v>396</v>
      </c>
      <c r="I490" s="560">
        <v>18400</v>
      </c>
      <c r="J490"/>
    </row>
    <row r="491" spans="2:12" ht="13.5" thickBot="1" x14ac:dyDescent="0.25">
      <c r="B491" s="281"/>
      <c r="C491" s="225" t="s">
        <v>47</v>
      </c>
      <c r="D491" s="225" t="s">
        <v>67</v>
      </c>
      <c r="E491" s="226">
        <v>80000</v>
      </c>
      <c r="F491" s="146"/>
      <c r="G491" s="146"/>
      <c r="H491" s="227" t="s">
        <v>860</v>
      </c>
      <c r="I491" s="560"/>
      <c r="J491"/>
    </row>
    <row r="492" spans="2:12" ht="13.5" thickBot="1" x14ac:dyDescent="0.25">
      <c r="B492" s="281"/>
      <c r="C492" s="225"/>
      <c r="D492" s="225"/>
      <c r="E492" s="226"/>
      <c r="F492" s="146"/>
      <c r="G492" s="146"/>
      <c r="H492" s="227"/>
      <c r="I492" s="560"/>
      <c r="J492"/>
    </row>
    <row r="493" spans="2:12" ht="13.5" thickBot="1" x14ac:dyDescent="0.25">
      <c r="B493" s="281">
        <v>45120</v>
      </c>
      <c r="C493" s="225" t="s">
        <v>868</v>
      </c>
      <c r="D493" s="225"/>
      <c r="E493" s="226">
        <v>200</v>
      </c>
      <c r="F493" s="146"/>
      <c r="G493" s="146"/>
      <c r="H493" s="227" t="s">
        <v>861</v>
      </c>
      <c r="I493" s="560"/>
      <c r="J493"/>
    </row>
    <row r="494" spans="2:12" ht="13.5" thickBot="1" x14ac:dyDescent="0.25">
      <c r="B494" s="281"/>
      <c r="C494" s="225"/>
      <c r="D494" s="225"/>
      <c r="E494" s="226"/>
      <c r="F494" s="146"/>
      <c r="G494" s="146"/>
      <c r="H494" s="227"/>
      <c r="I494" s="560"/>
      <c r="J494"/>
    </row>
    <row r="495" spans="2:12" ht="13.5" thickBot="1" x14ac:dyDescent="0.25">
      <c r="B495" s="281">
        <v>45122</v>
      </c>
      <c r="C495" s="225" t="s">
        <v>41</v>
      </c>
      <c r="D495" s="225"/>
      <c r="E495" s="226">
        <v>1000</v>
      </c>
      <c r="F495" s="146"/>
      <c r="G495" s="146"/>
      <c r="H495" s="227" t="s">
        <v>757</v>
      </c>
      <c r="I495" s="560"/>
      <c r="J495"/>
    </row>
    <row r="496" spans="2:12" ht="13.5" thickBot="1" x14ac:dyDescent="0.25">
      <c r="B496" s="281"/>
      <c r="C496" s="225" t="s">
        <v>193</v>
      </c>
      <c r="D496" s="225"/>
      <c r="E496" s="226"/>
      <c r="F496" s="146"/>
      <c r="G496" s="146"/>
      <c r="H496" s="227"/>
      <c r="I496" s="560"/>
      <c r="J496"/>
      <c r="L496" s="46">
        <v>1500000</v>
      </c>
    </row>
    <row r="497" spans="2:12" ht="13.5" thickBot="1" x14ac:dyDescent="0.25">
      <c r="B497" s="281">
        <v>45123</v>
      </c>
      <c r="C497" s="225" t="s">
        <v>44</v>
      </c>
      <c r="D497" s="225" t="s">
        <v>862</v>
      </c>
      <c r="E497" s="226">
        <v>57000</v>
      </c>
      <c r="F497" s="146"/>
      <c r="G497" s="146"/>
      <c r="H497" s="227" t="s">
        <v>863</v>
      </c>
      <c r="I497" s="560" t="s">
        <v>864</v>
      </c>
      <c r="J497"/>
      <c r="K497" s="554" t="s">
        <v>871</v>
      </c>
      <c r="L497" s="46">
        <v>400000</v>
      </c>
    </row>
    <row r="498" spans="2:12" ht="13.5" thickBot="1" x14ac:dyDescent="0.25">
      <c r="B498" s="281"/>
      <c r="C498" s="225" t="s">
        <v>47</v>
      </c>
      <c r="D498" s="225" t="s">
        <v>865</v>
      </c>
      <c r="E498" s="226">
        <v>170000</v>
      </c>
      <c r="F498" s="146"/>
      <c r="G498" s="146"/>
      <c r="H498" s="227" t="s">
        <v>866</v>
      </c>
      <c r="I498" s="560"/>
      <c r="J498"/>
      <c r="K498" s="554" t="s">
        <v>872</v>
      </c>
      <c r="L498" s="46">
        <v>400000</v>
      </c>
    </row>
    <row r="499" spans="2:12" ht="13.5" thickBot="1" x14ac:dyDescent="0.25">
      <c r="B499" s="281"/>
      <c r="C499" s="334" t="s">
        <v>39</v>
      </c>
      <c r="D499" s="334" t="s">
        <v>867</v>
      </c>
      <c r="E499" s="334"/>
      <c r="F499" s="254">
        <v>500000</v>
      </c>
      <c r="G499" s="254"/>
      <c r="H499" s="255"/>
      <c r="I499" s="561"/>
      <c r="J499"/>
      <c r="K499" s="554" t="s">
        <v>873</v>
      </c>
      <c r="L499" s="46">
        <v>350000</v>
      </c>
    </row>
    <row r="500" spans="2:12" ht="13.5" thickBot="1" x14ac:dyDescent="0.25">
      <c r="B500" s="281"/>
      <c r="C500" s="225"/>
      <c r="D500" s="225"/>
      <c r="E500" s="226"/>
      <c r="F500" s="146"/>
      <c r="G500" s="146"/>
      <c r="H500" s="227"/>
      <c r="I500" s="560"/>
      <c r="J500"/>
    </row>
    <row r="501" spans="2:12" ht="26.25" thickBot="1" x14ac:dyDescent="0.25">
      <c r="B501" s="281">
        <v>45124</v>
      </c>
      <c r="C501" s="334" t="s">
        <v>39</v>
      </c>
      <c r="D501" s="334" t="s">
        <v>869</v>
      </c>
      <c r="E501" s="334"/>
      <c r="F501" s="254">
        <v>1500000</v>
      </c>
      <c r="G501" s="254"/>
      <c r="H501" s="255" t="s">
        <v>870</v>
      </c>
      <c r="I501" s="561"/>
      <c r="J501"/>
    </row>
    <row r="502" spans="2:12" ht="26.25" thickBot="1" x14ac:dyDescent="0.25">
      <c r="B502" s="281"/>
      <c r="C502" s="225" t="s">
        <v>47</v>
      </c>
      <c r="D502" s="225" t="s">
        <v>440</v>
      </c>
      <c r="E502" s="226">
        <v>400000</v>
      </c>
      <c r="F502" s="146"/>
      <c r="G502" s="146"/>
      <c r="H502" s="227" t="s">
        <v>874</v>
      </c>
      <c r="I502" s="560"/>
      <c r="J502">
        <f>1250000+1000000+1250000+200000</f>
        <v>3700000</v>
      </c>
    </row>
    <row r="503" spans="2:12" ht="13.5" thickBot="1" x14ac:dyDescent="0.25">
      <c r="B503" s="281"/>
      <c r="C503" s="225" t="s">
        <v>47</v>
      </c>
      <c r="D503" s="225" t="s">
        <v>850</v>
      </c>
      <c r="E503" s="226">
        <v>400000</v>
      </c>
      <c r="F503" s="146"/>
      <c r="G503" s="146"/>
      <c r="H503" s="227" t="s">
        <v>875</v>
      </c>
      <c r="I503" s="560"/>
      <c r="J503"/>
    </row>
    <row r="504" spans="2:12" ht="13.5" thickBot="1" x14ac:dyDescent="0.25">
      <c r="B504" s="281"/>
      <c r="C504" s="225" t="s">
        <v>71</v>
      </c>
      <c r="D504" s="225" t="s">
        <v>878</v>
      </c>
      <c r="E504" s="226">
        <v>3600</v>
      </c>
      <c r="F504" s="146"/>
      <c r="G504" s="146"/>
      <c r="H504" s="227" t="s">
        <v>879</v>
      </c>
      <c r="I504" s="560" t="s">
        <v>880</v>
      </c>
      <c r="J504"/>
    </row>
    <row r="505" spans="2:12" ht="13.5" thickBot="1" x14ac:dyDescent="0.25">
      <c r="B505" s="281"/>
      <c r="C505" s="225"/>
      <c r="D505" s="225"/>
      <c r="E505" s="226"/>
      <c r="F505" s="146"/>
      <c r="G505" s="146"/>
      <c r="H505" s="227"/>
      <c r="I505" s="560"/>
      <c r="J505"/>
    </row>
    <row r="506" spans="2:12" ht="26.25" thickBot="1" x14ac:dyDescent="0.25">
      <c r="B506" s="281">
        <v>45125</v>
      </c>
      <c r="C506" s="225" t="s">
        <v>47</v>
      </c>
      <c r="D506" s="225" t="s">
        <v>886</v>
      </c>
      <c r="E506" s="226">
        <v>357000</v>
      </c>
      <c r="F506" s="146"/>
      <c r="G506" s="146"/>
      <c r="H506" s="290" t="s">
        <v>887</v>
      </c>
      <c r="I506" s="560">
        <f>(20.22+27.38)*7500</f>
        <v>356999.99999999994</v>
      </c>
      <c r="J506"/>
    </row>
    <row r="507" spans="2:12" ht="13.5" thickBot="1" x14ac:dyDescent="0.25">
      <c r="B507" s="281"/>
      <c r="C507" s="225"/>
      <c r="D507" s="225"/>
      <c r="E507" s="226"/>
      <c r="F507" s="146"/>
      <c r="G507" s="146"/>
      <c r="H507" s="290"/>
      <c r="I507" s="560"/>
      <c r="J507"/>
    </row>
    <row r="508" spans="2:12" ht="13.5" thickBot="1" x14ac:dyDescent="0.25">
      <c r="B508" s="281">
        <v>45127</v>
      </c>
      <c r="C508" s="225" t="s">
        <v>47</v>
      </c>
      <c r="D508" s="225" t="s">
        <v>862</v>
      </c>
      <c r="E508" s="226">
        <v>22000</v>
      </c>
      <c r="F508" s="146"/>
      <c r="G508" s="146"/>
      <c r="H508" s="290" t="s">
        <v>881</v>
      </c>
      <c r="I508" s="560"/>
      <c r="J508"/>
    </row>
    <row r="509" spans="2:12" ht="13.5" thickBot="1" x14ac:dyDescent="0.25">
      <c r="B509" s="281"/>
      <c r="C509" s="225" t="s">
        <v>47</v>
      </c>
      <c r="D509" s="225" t="s">
        <v>816</v>
      </c>
      <c r="E509" s="226">
        <v>17000</v>
      </c>
      <c r="F509" s="146"/>
      <c r="G509" s="146"/>
      <c r="H509" s="290" t="s">
        <v>882</v>
      </c>
      <c r="I509" s="560" t="s">
        <v>883</v>
      </c>
      <c r="J509"/>
    </row>
    <row r="510" spans="2:12" ht="13.5" thickBot="1" x14ac:dyDescent="0.25">
      <c r="B510" s="281"/>
      <c r="C510" s="225" t="s">
        <v>47</v>
      </c>
      <c r="D510" s="225" t="s">
        <v>884</v>
      </c>
      <c r="E510" s="226">
        <v>42000</v>
      </c>
      <c r="F510" s="146"/>
      <c r="G510" s="146"/>
      <c r="H510" s="290" t="s">
        <v>885</v>
      </c>
      <c r="I510" s="560"/>
      <c r="J510"/>
    </row>
    <row r="511" spans="2:12" ht="13.5" thickBot="1" x14ac:dyDescent="0.25">
      <c r="B511" s="281"/>
      <c r="C511" s="225" t="s">
        <v>41</v>
      </c>
      <c r="D511" s="225"/>
      <c r="E511" s="226">
        <v>1000</v>
      </c>
      <c r="F511" s="146"/>
      <c r="G511" s="146"/>
      <c r="H511" s="290" t="s">
        <v>757</v>
      </c>
      <c r="I511" s="560"/>
      <c r="J511"/>
    </row>
    <row r="512" spans="2:12" ht="13.5" thickBot="1" x14ac:dyDescent="0.25">
      <c r="B512" s="281"/>
      <c r="C512" s="225"/>
      <c r="D512" s="225"/>
      <c r="E512" s="226"/>
      <c r="F512" s="146"/>
      <c r="G512" s="146"/>
      <c r="H512" s="290"/>
      <c r="I512" s="560"/>
      <c r="J512"/>
    </row>
    <row r="513" spans="2:10" ht="13.5" thickBot="1" x14ac:dyDescent="0.25">
      <c r="B513" s="281">
        <v>45129</v>
      </c>
      <c r="C513" s="132" t="s">
        <v>94</v>
      </c>
      <c r="D513" s="225"/>
      <c r="E513" s="138">
        <v>400</v>
      </c>
      <c r="F513" s="145"/>
      <c r="G513" s="145"/>
      <c r="H513" s="296" t="s">
        <v>891</v>
      </c>
      <c r="I513" s="558"/>
      <c r="J513"/>
    </row>
    <row r="514" spans="2:10" ht="13.5" thickBot="1" x14ac:dyDescent="0.25">
      <c r="B514" s="277"/>
      <c r="C514" s="225" t="s">
        <v>41</v>
      </c>
      <c r="D514" s="225"/>
      <c r="E514" s="226">
        <v>3400</v>
      </c>
      <c r="F514" s="146"/>
      <c r="G514" s="146"/>
      <c r="H514" s="290" t="s">
        <v>888</v>
      </c>
      <c r="I514" s="560"/>
      <c r="J514"/>
    </row>
    <row r="515" spans="2:10" ht="13.5" thickBot="1" x14ac:dyDescent="0.25">
      <c r="B515" s="281"/>
      <c r="C515" s="225" t="s">
        <v>41</v>
      </c>
      <c r="D515" s="225"/>
      <c r="E515" s="226">
        <v>2400</v>
      </c>
      <c r="F515" s="146"/>
      <c r="G515" s="146"/>
      <c r="H515" s="290" t="s">
        <v>890</v>
      </c>
      <c r="I515" s="560"/>
      <c r="J515"/>
    </row>
    <row r="516" spans="2:10" ht="13.5" thickBot="1" x14ac:dyDescent="0.25">
      <c r="B516" s="281"/>
      <c r="C516" s="225" t="s">
        <v>889</v>
      </c>
      <c r="D516" s="225" t="s">
        <v>290</v>
      </c>
      <c r="E516" s="226">
        <v>3000</v>
      </c>
      <c r="F516" s="146"/>
      <c r="G516" s="146"/>
      <c r="H516" s="290"/>
      <c r="I516" s="560"/>
      <c r="J516"/>
    </row>
    <row r="517" spans="2:10" ht="13.5" thickBot="1" x14ac:dyDescent="0.25">
      <c r="B517" s="281"/>
      <c r="C517" s="225"/>
      <c r="D517" s="225"/>
      <c r="E517" s="226"/>
      <c r="F517" s="146"/>
      <c r="G517" s="146"/>
      <c r="H517" s="290"/>
      <c r="I517" s="560"/>
      <c r="J517"/>
    </row>
    <row r="518" spans="2:10" ht="13.5" thickBot="1" x14ac:dyDescent="0.25">
      <c r="B518" s="281">
        <v>45130</v>
      </c>
      <c r="C518" s="225" t="s">
        <v>47</v>
      </c>
      <c r="D518" s="225" t="s">
        <v>809</v>
      </c>
      <c r="E518" s="226">
        <v>50000</v>
      </c>
      <c r="F518" s="146"/>
      <c r="G518" s="146"/>
      <c r="H518" s="290" t="s">
        <v>892</v>
      </c>
      <c r="I518" s="560"/>
      <c r="J518"/>
    </row>
    <row r="519" spans="2:10" ht="13.5" thickBot="1" x14ac:dyDescent="0.25">
      <c r="B519" s="281"/>
      <c r="C519" s="225"/>
      <c r="D519" s="225"/>
      <c r="E519" s="226"/>
      <c r="F519" s="146"/>
      <c r="G519" s="146"/>
      <c r="H519" s="290"/>
      <c r="I519" s="560"/>
      <c r="J519"/>
    </row>
    <row r="520" spans="2:10" ht="13.5" thickBot="1" x14ac:dyDescent="0.25">
      <c r="B520" s="281"/>
      <c r="C520" s="225"/>
      <c r="D520" s="225"/>
      <c r="E520" s="226"/>
      <c r="F520" s="146"/>
      <c r="G520" s="146"/>
      <c r="H520" s="290"/>
      <c r="I520" s="560"/>
      <c r="J520"/>
    </row>
    <row r="521" spans="2:10" ht="13.5" thickBot="1" x14ac:dyDescent="0.25">
      <c r="B521" s="277"/>
      <c r="C521" s="132"/>
      <c r="D521" s="225"/>
      <c r="E521" s="138"/>
      <c r="F521" s="145"/>
      <c r="G521" s="145"/>
      <c r="H521" s="296"/>
      <c r="I521" s="558"/>
      <c r="J521"/>
    </row>
    <row r="522" spans="2:10" ht="26.25" thickBot="1" x14ac:dyDescent="0.25">
      <c r="B522" s="277">
        <v>45133</v>
      </c>
      <c r="C522" s="132" t="s">
        <v>47</v>
      </c>
      <c r="D522" s="225" t="s">
        <v>886</v>
      </c>
      <c r="E522" s="138">
        <v>196500</v>
      </c>
      <c r="F522" s="145"/>
      <c r="G522" s="145"/>
      <c r="H522" s="296" t="s">
        <v>893</v>
      </c>
      <c r="I522" s="558"/>
      <c r="J522"/>
    </row>
    <row r="523" spans="2:10" ht="13.5" thickBot="1" x14ac:dyDescent="0.25">
      <c r="B523" s="281">
        <v>45134</v>
      </c>
      <c r="C523" s="225" t="s">
        <v>94</v>
      </c>
      <c r="D523" s="225"/>
      <c r="E523" s="226">
        <v>600</v>
      </c>
      <c r="F523" s="146"/>
      <c r="G523" s="146"/>
      <c r="H523" s="290" t="s">
        <v>802</v>
      </c>
      <c r="I523" s="560"/>
      <c r="J523"/>
    </row>
    <row r="524" spans="2:10" ht="13.5" thickBot="1" x14ac:dyDescent="0.25">
      <c r="B524" s="281"/>
      <c r="C524" s="225"/>
      <c r="D524" s="225"/>
      <c r="E524" s="226"/>
      <c r="F524" s="146"/>
      <c r="G524" s="146"/>
      <c r="H524" s="290"/>
      <c r="I524" s="560"/>
      <c r="J524"/>
    </row>
    <row r="525" spans="2:10" ht="13.5" thickBot="1" x14ac:dyDescent="0.25">
      <c r="B525" s="281">
        <v>45136</v>
      </c>
      <c r="C525" s="225" t="s">
        <v>47</v>
      </c>
      <c r="D525" s="225" t="s">
        <v>819</v>
      </c>
      <c r="E525" s="226">
        <v>15000</v>
      </c>
      <c r="F525" s="146"/>
      <c r="G525" s="146"/>
      <c r="H525" s="290" t="s">
        <v>894</v>
      </c>
      <c r="I525" s="560"/>
      <c r="J525"/>
    </row>
    <row r="526" spans="2:10" ht="13.5" thickBot="1" x14ac:dyDescent="0.25">
      <c r="B526" s="281"/>
      <c r="C526" s="225"/>
      <c r="D526" s="225"/>
      <c r="E526" s="226"/>
      <c r="F526" s="146"/>
      <c r="G526" s="146"/>
      <c r="H526" s="290"/>
      <c r="I526" s="560"/>
      <c r="J526"/>
    </row>
    <row r="527" spans="2:10" ht="13.5" thickBot="1" x14ac:dyDescent="0.25">
      <c r="B527" s="281">
        <v>45138</v>
      </c>
      <c r="C527" s="225" t="s">
        <v>47</v>
      </c>
      <c r="D527" s="225" t="s">
        <v>922</v>
      </c>
      <c r="E527" s="226">
        <v>12000</v>
      </c>
      <c r="F527" s="146"/>
      <c r="G527" s="146"/>
      <c r="H527" s="290" t="s">
        <v>895</v>
      </c>
      <c r="I527" s="560"/>
      <c r="J527"/>
    </row>
    <row r="528" spans="2:10" ht="13.5" thickBot="1" x14ac:dyDescent="0.25">
      <c r="B528" s="281"/>
      <c r="C528" s="225"/>
      <c r="D528" s="225"/>
      <c r="E528" s="226"/>
      <c r="F528" s="146"/>
      <c r="G528" s="146"/>
      <c r="H528" s="290"/>
      <c r="I528" s="560"/>
      <c r="J528"/>
    </row>
    <row r="529" spans="2:10" ht="13.5" thickBot="1" x14ac:dyDescent="0.25">
      <c r="B529" s="281">
        <v>45139</v>
      </c>
      <c r="C529" s="225" t="s">
        <v>47</v>
      </c>
      <c r="D529" s="225" t="s">
        <v>290</v>
      </c>
      <c r="E529" s="226">
        <v>52200</v>
      </c>
      <c r="F529" s="146"/>
      <c r="G529" s="146"/>
      <c r="H529" s="290" t="s">
        <v>896</v>
      </c>
      <c r="I529" s="560"/>
      <c r="J529"/>
    </row>
    <row r="530" spans="2:10" ht="13.5" thickBot="1" x14ac:dyDescent="0.25">
      <c r="B530" s="281"/>
      <c r="C530" s="225" t="s">
        <v>47</v>
      </c>
      <c r="D530" s="225" t="s">
        <v>569</v>
      </c>
      <c r="E530" s="226">
        <v>48600</v>
      </c>
      <c r="F530" s="146"/>
      <c r="G530" s="146"/>
      <c r="H530" s="290" t="s">
        <v>897</v>
      </c>
      <c r="I530" s="560"/>
      <c r="J530"/>
    </row>
    <row r="531" spans="2:10" ht="13.5" thickBot="1" x14ac:dyDescent="0.25">
      <c r="B531" s="281"/>
      <c r="C531" s="225"/>
      <c r="D531" s="225"/>
      <c r="E531" s="226"/>
      <c r="F531" s="146"/>
      <c r="G531" s="146"/>
      <c r="H531" s="290"/>
      <c r="I531" s="560"/>
      <c r="J531"/>
    </row>
    <row r="532" spans="2:10" ht="13.5" thickBot="1" x14ac:dyDescent="0.25">
      <c r="B532" s="281">
        <v>45141</v>
      </c>
      <c r="C532" s="225" t="s">
        <v>47</v>
      </c>
      <c r="D532" s="225" t="s">
        <v>202</v>
      </c>
      <c r="E532" s="226">
        <v>20000</v>
      </c>
      <c r="F532" s="146"/>
      <c r="G532" s="146"/>
      <c r="H532" s="290" t="s">
        <v>889</v>
      </c>
      <c r="I532" s="560"/>
      <c r="J532"/>
    </row>
    <row r="533" spans="2:10" ht="13.5" thickBot="1" x14ac:dyDescent="0.25">
      <c r="B533" s="281"/>
      <c r="C533" s="225"/>
      <c r="D533" s="225"/>
      <c r="E533" s="226"/>
      <c r="F533" s="146"/>
      <c r="G533" s="146"/>
      <c r="H533" s="290"/>
      <c r="I533" s="560"/>
      <c r="J533"/>
    </row>
    <row r="534" spans="2:10" ht="13.5" thickBot="1" x14ac:dyDescent="0.25">
      <c r="B534" s="281">
        <v>45143</v>
      </c>
      <c r="C534" s="225" t="s">
        <v>47</v>
      </c>
      <c r="D534" s="225" t="s">
        <v>884</v>
      </c>
      <c r="E534" s="226">
        <v>50000</v>
      </c>
      <c r="F534" s="146"/>
      <c r="G534" s="146"/>
      <c r="H534" s="290" t="s">
        <v>898</v>
      </c>
      <c r="I534" s="560" t="s">
        <v>899</v>
      </c>
      <c r="J534"/>
    </row>
    <row r="535" spans="2:10" ht="13.5" thickBot="1" x14ac:dyDescent="0.25">
      <c r="B535" s="281"/>
      <c r="C535" s="225"/>
      <c r="D535" s="225"/>
      <c r="E535" s="226"/>
      <c r="F535" s="146"/>
      <c r="G535" s="146"/>
      <c r="H535" s="290"/>
      <c r="I535" s="560"/>
      <c r="J535">
        <f>47000+46000+50000</f>
        <v>143000</v>
      </c>
    </row>
    <row r="536" spans="2:10" ht="13.5" thickBot="1" x14ac:dyDescent="0.25">
      <c r="B536" s="281">
        <v>45146</v>
      </c>
      <c r="C536" s="225" t="s">
        <v>47</v>
      </c>
      <c r="D536" s="225" t="s">
        <v>838</v>
      </c>
      <c r="E536" s="226">
        <v>24000</v>
      </c>
      <c r="F536" s="146"/>
      <c r="G536" s="146"/>
      <c r="H536" s="290" t="s">
        <v>900</v>
      </c>
      <c r="I536" s="560"/>
      <c r="J536"/>
    </row>
    <row r="537" spans="2:10" ht="13.5" thickBot="1" x14ac:dyDescent="0.25">
      <c r="B537" s="281"/>
      <c r="C537" s="225"/>
      <c r="D537" s="225"/>
      <c r="E537" s="226"/>
      <c r="F537" s="146"/>
      <c r="G537" s="146"/>
      <c r="H537" s="290"/>
      <c r="I537" s="560"/>
      <c r="J537"/>
    </row>
    <row r="538" spans="2:10" ht="13.5" thickBot="1" x14ac:dyDescent="0.25">
      <c r="B538" s="281">
        <v>45147</v>
      </c>
      <c r="C538" s="335" t="s">
        <v>39</v>
      </c>
      <c r="D538" s="334" t="s">
        <v>52</v>
      </c>
      <c r="E538" s="335"/>
      <c r="F538" s="142">
        <v>3000000</v>
      </c>
      <c r="G538" s="142"/>
      <c r="H538" s="562"/>
      <c r="I538" s="558"/>
      <c r="J538"/>
    </row>
    <row r="539" spans="2:10" ht="13.5" thickBot="1" x14ac:dyDescent="0.25">
      <c r="B539" s="277"/>
      <c r="C539" s="225" t="s">
        <v>47</v>
      </c>
      <c r="D539" s="225" t="s">
        <v>202</v>
      </c>
      <c r="E539" s="226">
        <v>25000</v>
      </c>
      <c r="F539" s="146"/>
      <c r="G539" s="146"/>
      <c r="H539" s="290" t="s">
        <v>901</v>
      </c>
      <c r="I539" s="560" t="s">
        <v>902</v>
      </c>
      <c r="J539"/>
    </row>
    <row r="540" spans="2:10" ht="26.25" thickBot="1" x14ac:dyDescent="0.25">
      <c r="B540" s="281"/>
      <c r="C540" s="225" t="s">
        <v>47</v>
      </c>
      <c r="D540" s="225" t="s">
        <v>886</v>
      </c>
      <c r="E540" s="226">
        <v>408900</v>
      </c>
      <c r="F540" s="146"/>
      <c r="G540" s="146"/>
      <c r="H540" s="290" t="s">
        <v>903</v>
      </c>
      <c r="I540" s="560"/>
      <c r="J540"/>
    </row>
    <row r="541" spans="2:10" ht="13.5" thickBot="1" x14ac:dyDescent="0.25">
      <c r="B541" s="277"/>
      <c r="C541" s="132"/>
      <c r="D541" s="225"/>
      <c r="E541" s="138"/>
      <c r="F541" s="145"/>
      <c r="G541" s="145"/>
      <c r="H541" s="296"/>
      <c r="I541" s="558"/>
      <c r="J541"/>
    </row>
    <row r="542" spans="2:10" ht="13.5" thickBot="1" x14ac:dyDescent="0.25">
      <c r="B542" s="281">
        <v>45148</v>
      </c>
      <c r="C542" s="225" t="s">
        <v>47</v>
      </c>
      <c r="D542" s="225" t="s">
        <v>923</v>
      </c>
      <c r="E542" s="226">
        <v>1500000</v>
      </c>
      <c r="F542" s="146"/>
      <c r="G542" s="146"/>
      <c r="H542" s="290" t="s">
        <v>904</v>
      </c>
      <c r="I542" s="560"/>
      <c r="J542"/>
    </row>
    <row r="543" spans="2:10" ht="13.5" thickBot="1" x14ac:dyDescent="0.25">
      <c r="B543" s="281"/>
      <c r="C543" s="225" t="s">
        <v>47</v>
      </c>
      <c r="D543" s="225" t="s">
        <v>852</v>
      </c>
      <c r="E543" s="226">
        <v>1000000</v>
      </c>
      <c r="F543" s="146"/>
      <c r="G543" s="146"/>
      <c r="H543" s="290" t="s">
        <v>904</v>
      </c>
      <c r="I543" s="560"/>
      <c r="J543"/>
    </row>
    <row r="544" spans="2:10" ht="13.5" thickBot="1" x14ac:dyDescent="0.25">
      <c r="B544" s="281"/>
      <c r="C544" s="225" t="s">
        <v>47</v>
      </c>
      <c r="D544" s="225" t="s">
        <v>905</v>
      </c>
      <c r="E544" s="226">
        <v>75000</v>
      </c>
      <c r="F544" s="146"/>
      <c r="G544" s="146"/>
      <c r="H544" s="290" t="s">
        <v>904</v>
      </c>
      <c r="I544" s="560"/>
      <c r="J544"/>
    </row>
    <row r="545" spans="2:10" ht="13.5" thickBot="1" x14ac:dyDescent="0.25">
      <c r="B545" s="281"/>
      <c r="C545" s="225"/>
      <c r="D545" s="225"/>
      <c r="E545" s="226"/>
      <c r="F545" s="146"/>
      <c r="G545" s="146"/>
      <c r="H545" s="290"/>
      <c r="I545" s="563"/>
      <c r="J545"/>
    </row>
    <row r="546" spans="2:10" ht="13.5" thickBot="1" x14ac:dyDescent="0.25">
      <c r="B546" s="281">
        <v>45150</v>
      </c>
      <c r="C546" s="225" t="s">
        <v>47</v>
      </c>
      <c r="D546" s="225" t="s">
        <v>67</v>
      </c>
      <c r="E546" s="226">
        <v>80000</v>
      </c>
      <c r="F546" s="146"/>
      <c r="G546" s="146"/>
      <c r="H546" s="290" t="s">
        <v>906</v>
      </c>
      <c r="I546" s="563"/>
      <c r="J546"/>
    </row>
    <row r="547" spans="2:10" ht="13.5" thickBot="1" x14ac:dyDescent="0.25">
      <c r="B547" s="281"/>
      <c r="C547" s="225"/>
      <c r="D547" s="225"/>
      <c r="E547" s="226"/>
      <c r="F547" s="146"/>
      <c r="G547" s="146"/>
      <c r="H547" s="290"/>
      <c r="I547" s="563"/>
      <c r="J547"/>
    </row>
    <row r="548" spans="2:10" ht="13.5" thickBot="1" x14ac:dyDescent="0.25">
      <c r="B548" s="337">
        <v>45152</v>
      </c>
      <c r="C548" s="334" t="s">
        <v>39</v>
      </c>
      <c r="D548" s="334" t="s">
        <v>52</v>
      </c>
      <c r="E548" s="334"/>
      <c r="F548" s="254">
        <v>400000</v>
      </c>
      <c r="G548" s="254"/>
      <c r="H548" s="289" t="s">
        <v>907</v>
      </c>
      <c r="I548" s="563"/>
      <c r="J548"/>
    </row>
    <row r="549" spans="2:10" ht="13.5" thickBot="1" x14ac:dyDescent="0.25">
      <c r="B549" s="281"/>
      <c r="C549" s="225" t="s">
        <v>47</v>
      </c>
      <c r="D549" s="225" t="s">
        <v>854</v>
      </c>
      <c r="E549" s="226">
        <v>200000</v>
      </c>
      <c r="F549" s="146"/>
      <c r="G549" s="146"/>
      <c r="H549" s="290" t="s">
        <v>889</v>
      </c>
      <c r="I549" s="563"/>
      <c r="J549"/>
    </row>
    <row r="550" spans="2:10" ht="13.5" thickBot="1" x14ac:dyDescent="0.25">
      <c r="B550" s="281"/>
      <c r="C550" s="225" t="s">
        <v>47</v>
      </c>
      <c r="D550" s="225" t="s">
        <v>856</v>
      </c>
      <c r="E550" s="226">
        <v>21400</v>
      </c>
      <c r="F550" s="146"/>
      <c r="G550" s="146"/>
      <c r="H550" s="290" t="s">
        <v>909</v>
      </c>
      <c r="I550" s="563"/>
      <c r="J550"/>
    </row>
    <row r="551" spans="2:10" ht="13.5" thickBot="1" x14ac:dyDescent="0.25">
      <c r="B551" s="281"/>
      <c r="C551" s="225" t="s">
        <v>47</v>
      </c>
      <c r="D551" s="225" t="s">
        <v>922</v>
      </c>
      <c r="E551" s="226">
        <v>3000</v>
      </c>
      <c r="F551" s="146"/>
      <c r="G551" s="146"/>
      <c r="H551" s="290" t="s">
        <v>908</v>
      </c>
      <c r="I551" s="563"/>
      <c r="J551"/>
    </row>
    <row r="552" spans="2:10" ht="13.5" thickBot="1" x14ac:dyDescent="0.25">
      <c r="B552" s="281"/>
      <c r="C552" s="225" t="s">
        <v>47</v>
      </c>
      <c r="D552" s="225" t="s">
        <v>856</v>
      </c>
      <c r="E552" s="226">
        <v>7500</v>
      </c>
      <c r="F552" s="146"/>
      <c r="G552" s="146"/>
      <c r="H552" s="290" t="s">
        <v>910</v>
      </c>
      <c r="I552" s="560"/>
      <c r="J552"/>
    </row>
    <row r="553" spans="2:10" ht="13.5" thickBot="1" x14ac:dyDescent="0.25">
      <c r="B553" s="281"/>
      <c r="C553" s="225"/>
      <c r="D553" s="225"/>
      <c r="E553" s="226"/>
      <c r="F553" s="146"/>
      <c r="G553" s="146"/>
      <c r="H553" s="290"/>
      <c r="I553" s="560"/>
      <c r="J553"/>
    </row>
    <row r="554" spans="2:10" ht="13.5" thickBot="1" x14ac:dyDescent="0.25">
      <c r="B554" s="281">
        <v>45154</v>
      </c>
      <c r="C554" s="225" t="s">
        <v>41</v>
      </c>
      <c r="D554" s="225" t="s">
        <v>856</v>
      </c>
      <c r="E554" s="226">
        <v>7500</v>
      </c>
      <c r="F554" s="146"/>
      <c r="G554" s="146"/>
      <c r="H554" s="290" t="s">
        <v>911</v>
      </c>
      <c r="I554" s="560"/>
      <c r="J554"/>
    </row>
    <row r="555" spans="2:10" ht="13.5" thickBot="1" x14ac:dyDescent="0.25">
      <c r="B555" s="277"/>
      <c r="C555" s="132" t="s">
        <v>47</v>
      </c>
      <c r="D555" s="225" t="s">
        <v>202</v>
      </c>
      <c r="E555" s="138">
        <v>25000</v>
      </c>
      <c r="F555" s="145"/>
      <c r="G555" s="145"/>
      <c r="H555" s="296" t="s">
        <v>915</v>
      </c>
      <c r="I555" s="558"/>
      <c r="J555"/>
    </row>
    <row r="556" spans="2:10" ht="13.5" thickBot="1" x14ac:dyDescent="0.25">
      <c r="B556" s="277"/>
      <c r="C556" s="132"/>
      <c r="D556" s="225"/>
      <c r="E556" s="138"/>
      <c r="F556" s="145"/>
      <c r="G556" s="145"/>
      <c r="H556" s="296"/>
      <c r="I556" s="558"/>
      <c r="J556"/>
    </row>
    <row r="557" spans="2:10" ht="13.5" thickBot="1" x14ac:dyDescent="0.25">
      <c r="B557" s="277">
        <v>45155</v>
      </c>
      <c r="C557" s="132" t="s">
        <v>41</v>
      </c>
      <c r="D557" s="225"/>
      <c r="E557" s="138">
        <v>780</v>
      </c>
      <c r="F557" s="145"/>
      <c r="G557" s="145"/>
      <c r="H557" s="296" t="s">
        <v>914</v>
      </c>
      <c r="I557" s="558"/>
      <c r="J557"/>
    </row>
    <row r="558" spans="2:10" ht="13.5" thickBot="1" x14ac:dyDescent="0.25">
      <c r="B558" s="277"/>
      <c r="C558" s="132"/>
      <c r="D558" s="225"/>
      <c r="E558" s="138"/>
      <c r="F558" s="145"/>
      <c r="G558" s="145"/>
      <c r="H558" s="296"/>
      <c r="I558" s="558"/>
      <c r="J558"/>
    </row>
    <row r="559" spans="2:10" ht="13.5" thickBot="1" x14ac:dyDescent="0.25">
      <c r="B559" s="281">
        <v>45158</v>
      </c>
      <c r="C559" s="225" t="s">
        <v>41</v>
      </c>
      <c r="D559" s="225"/>
      <c r="E559" s="226">
        <v>10500</v>
      </c>
      <c r="F559" s="146"/>
      <c r="G559" s="146"/>
      <c r="H559" s="290" t="s">
        <v>916</v>
      </c>
      <c r="I559" s="560" t="s">
        <v>917</v>
      </c>
      <c r="J559"/>
    </row>
    <row r="560" spans="2:10" ht="13.5" thickBot="1" x14ac:dyDescent="0.25">
      <c r="B560" s="281"/>
      <c r="C560" s="225" t="s">
        <v>41</v>
      </c>
      <c r="D560" s="225"/>
      <c r="E560" s="226">
        <v>2500</v>
      </c>
      <c r="F560" s="146"/>
      <c r="G560" s="146"/>
      <c r="H560" s="290" t="s">
        <v>918</v>
      </c>
      <c r="I560" s="560">
        <v>2500</v>
      </c>
      <c r="J560"/>
    </row>
    <row r="561" spans="2:10" ht="13.5" thickBot="1" x14ac:dyDescent="0.25">
      <c r="B561" s="281"/>
      <c r="C561" s="225"/>
      <c r="D561" s="225"/>
      <c r="E561" s="226"/>
      <c r="F561" s="146"/>
      <c r="G561" s="146"/>
      <c r="H561" s="290"/>
      <c r="I561" s="560"/>
      <c r="J561"/>
    </row>
    <row r="562" spans="2:10" ht="13.5" thickBot="1" x14ac:dyDescent="0.25">
      <c r="B562" s="281">
        <v>45159</v>
      </c>
      <c r="C562" s="225" t="s">
        <v>41</v>
      </c>
      <c r="D562" s="225"/>
      <c r="E562" s="226">
        <v>5000</v>
      </c>
      <c r="F562" s="146"/>
      <c r="G562" s="146"/>
      <c r="H562" s="290" t="s">
        <v>919</v>
      </c>
      <c r="I562" s="560" t="s">
        <v>920</v>
      </c>
      <c r="J562"/>
    </row>
    <row r="563" spans="2:10" ht="13.5" thickBot="1" x14ac:dyDescent="0.25">
      <c r="B563" s="281"/>
      <c r="C563" s="225" t="s">
        <v>47</v>
      </c>
      <c r="D563" s="225" t="s">
        <v>466</v>
      </c>
      <c r="E563" s="226">
        <v>80000</v>
      </c>
      <c r="F563" s="146"/>
      <c r="G563" s="146"/>
      <c r="H563" s="290" t="s">
        <v>921</v>
      </c>
      <c r="I563" s="560"/>
      <c r="J563"/>
    </row>
    <row r="564" spans="2:10" ht="13.5" thickBot="1" x14ac:dyDescent="0.25">
      <c r="B564" s="281"/>
      <c r="C564" s="225"/>
      <c r="D564" s="225"/>
      <c r="E564" s="226"/>
      <c r="F564" s="146"/>
      <c r="G564" s="146"/>
      <c r="H564" s="290"/>
      <c r="I564" s="560"/>
      <c r="J564"/>
    </row>
    <row r="565" spans="2:10" ht="13.5" thickBot="1" x14ac:dyDescent="0.25">
      <c r="B565" s="337">
        <v>45160</v>
      </c>
      <c r="C565" s="334" t="s">
        <v>39</v>
      </c>
      <c r="D565" s="334" t="s">
        <v>869</v>
      </c>
      <c r="E565" s="334"/>
      <c r="F565" s="254">
        <v>1500000</v>
      </c>
      <c r="G565" s="254"/>
      <c r="H565" s="289" t="s">
        <v>924</v>
      </c>
      <c r="I565" s="560"/>
      <c r="J565"/>
    </row>
    <row r="566" spans="2:10" ht="13.5" thickBot="1" x14ac:dyDescent="0.25">
      <c r="B566" s="281"/>
      <c r="C566" s="225" t="s">
        <v>47</v>
      </c>
      <c r="D566" s="225" t="s">
        <v>925</v>
      </c>
      <c r="E566" s="226">
        <v>1200000</v>
      </c>
      <c r="F566" s="146"/>
      <c r="G566" s="146"/>
      <c r="H566" s="290"/>
      <c r="I566" s="560"/>
      <c r="J566"/>
    </row>
    <row r="567" spans="2:10" ht="13.5" thickBot="1" x14ac:dyDescent="0.25">
      <c r="B567" s="277"/>
      <c r="C567" s="132" t="s">
        <v>94</v>
      </c>
      <c r="D567" s="225"/>
      <c r="E567" s="138">
        <v>12500</v>
      </c>
      <c r="F567" s="145"/>
      <c r="G567" s="145"/>
      <c r="H567" s="296" t="s">
        <v>940</v>
      </c>
      <c r="I567" s="558" t="s">
        <v>941</v>
      </c>
      <c r="J567"/>
    </row>
    <row r="568" spans="2:10" ht="13.5" thickBot="1" x14ac:dyDescent="0.25">
      <c r="B568" s="281"/>
      <c r="C568" s="225"/>
      <c r="D568" s="225"/>
      <c r="E568" s="226"/>
      <c r="F568" s="146"/>
      <c r="G568" s="146"/>
      <c r="H568" s="290"/>
      <c r="I568" s="560"/>
      <c r="J568"/>
    </row>
    <row r="569" spans="2:10" ht="13.5" thickBot="1" x14ac:dyDescent="0.25">
      <c r="B569" s="281">
        <v>45161</v>
      </c>
      <c r="C569" s="225" t="s">
        <v>94</v>
      </c>
      <c r="D569" s="225"/>
      <c r="E569" s="226">
        <v>16000</v>
      </c>
      <c r="F569" s="146"/>
      <c r="G569" s="146"/>
      <c r="H569" s="290" t="s">
        <v>926</v>
      </c>
      <c r="I569" s="560" t="s">
        <v>927</v>
      </c>
      <c r="J569"/>
    </row>
    <row r="570" spans="2:10" ht="13.5" thickBot="1" x14ac:dyDescent="0.25">
      <c r="B570" s="277"/>
      <c r="C570" s="132"/>
      <c r="D570" s="225"/>
      <c r="E570" s="138"/>
      <c r="F570" s="145"/>
      <c r="G570" s="145"/>
      <c r="H570" s="296"/>
      <c r="I570" s="558"/>
      <c r="J570"/>
    </row>
    <row r="571" spans="2:10" ht="13.5" thickBot="1" x14ac:dyDescent="0.25">
      <c r="B571" s="277">
        <v>45162</v>
      </c>
      <c r="C571" s="132" t="s">
        <v>47</v>
      </c>
      <c r="D571" s="225" t="s">
        <v>819</v>
      </c>
      <c r="E571" s="138">
        <v>50000</v>
      </c>
      <c r="F571" s="145"/>
      <c r="G571" s="145"/>
      <c r="H571" s="296" t="s">
        <v>928</v>
      </c>
      <c r="I571" s="558"/>
      <c r="J571"/>
    </row>
    <row r="572" spans="2:10" ht="13.5" thickBot="1" x14ac:dyDescent="0.25">
      <c r="B572" s="277"/>
      <c r="C572" s="132"/>
      <c r="D572" s="225"/>
      <c r="E572" s="138"/>
      <c r="F572" s="145"/>
      <c r="G572" s="145"/>
      <c r="H572" s="296"/>
      <c r="I572" s="558"/>
      <c r="J572"/>
    </row>
    <row r="573" spans="2:10" ht="13.5" thickBot="1" x14ac:dyDescent="0.25">
      <c r="B573" s="277">
        <v>45166</v>
      </c>
      <c r="C573" s="132" t="s">
        <v>41</v>
      </c>
      <c r="D573" s="225"/>
      <c r="E573" s="138">
        <v>5000</v>
      </c>
      <c r="F573" s="145"/>
      <c r="G573" s="145"/>
      <c r="H573" s="296" t="s">
        <v>929</v>
      </c>
      <c r="I573" s="558"/>
      <c r="J573"/>
    </row>
    <row r="574" spans="2:10" ht="13.5" thickBot="1" x14ac:dyDescent="0.25">
      <c r="B574" s="277"/>
      <c r="C574" s="132" t="s">
        <v>41</v>
      </c>
      <c r="D574" s="225"/>
      <c r="E574" s="138">
        <v>17000</v>
      </c>
      <c r="F574" s="145"/>
      <c r="G574" s="145"/>
      <c r="H574" s="296" t="s">
        <v>933</v>
      </c>
      <c r="I574" s="558"/>
      <c r="J574"/>
    </row>
    <row r="575" spans="2:10" ht="13.5" thickBot="1" x14ac:dyDescent="0.25">
      <c r="B575" s="281"/>
      <c r="C575" s="225"/>
      <c r="D575" s="225"/>
      <c r="E575" s="226"/>
      <c r="F575" s="146"/>
      <c r="G575" s="146"/>
      <c r="H575" s="290"/>
      <c r="I575" s="558"/>
      <c r="J575"/>
    </row>
    <row r="576" spans="2:10" ht="13.5" thickBot="1" x14ac:dyDescent="0.25">
      <c r="B576" s="277">
        <v>45167</v>
      </c>
      <c r="C576" s="132" t="s">
        <v>41</v>
      </c>
      <c r="D576" s="225"/>
      <c r="E576" s="138">
        <v>111000</v>
      </c>
      <c r="F576" s="145"/>
      <c r="G576" s="145"/>
      <c r="H576" s="296" t="s">
        <v>930</v>
      </c>
      <c r="I576" s="558"/>
      <c r="J576"/>
    </row>
    <row r="577" spans="2:10" ht="13.5" thickBot="1" x14ac:dyDescent="0.25">
      <c r="B577" s="277"/>
      <c r="C577" s="132" t="s">
        <v>41</v>
      </c>
      <c r="D577" s="225"/>
      <c r="E577" s="138">
        <v>28000</v>
      </c>
      <c r="F577" s="145"/>
      <c r="G577" s="145"/>
      <c r="H577" s="296" t="s">
        <v>931</v>
      </c>
      <c r="I577" s="558"/>
      <c r="J577"/>
    </row>
    <row r="578" spans="2:10" ht="13.5" thickBot="1" x14ac:dyDescent="0.25">
      <c r="B578" s="277"/>
      <c r="C578" s="132" t="s">
        <v>94</v>
      </c>
      <c r="D578" s="225"/>
      <c r="E578" s="138">
        <v>200</v>
      </c>
      <c r="F578" s="145"/>
      <c r="G578" s="145"/>
      <c r="H578" s="296" t="s">
        <v>939</v>
      </c>
      <c r="I578" s="558"/>
      <c r="J578"/>
    </row>
    <row r="579" spans="2:10" ht="13.5" thickBot="1" x14ac:dyDescent="0.25">
      <c r="B579" s="277"/>
      <c r="C579" s="132"/>
      <c r="D579" s="225"/>
      <c r="E579" s="138"/>
      <c r="F579" s="145"/>
      <c r="G579" s="145"/>
      <c r="H579" s="296"/>
      <c r="I579" s="558"/>
      <c r="J579"/>
    </row>
    <row r="580" spans="2:10" ht="13.5" thickBot="1" x14ac:dyDescent="0.25">
      <c r="B580" s="277">
        <v>45168</v>
      </c>
      <c r="C580" s="132" t="s">
        <v>952</v>
      </c>
      <c r="D580" s="225" t="s">
        <v>569</v>
      </c>
      <c r="E580" s="138">
        <v>4000</v>
      </c>
      <c r="F580" s="145"/>
      <c r="G580" s="145"/>
      <c r="H580" s="296" t="s">
        <v>932</v>
      </c>
      <c r="I580" s="558"/>
      <c r="J580"/>
    </row>
    <row r="581" spans="2:10" ht="13.5" thickBot="1" x14ac:dyDescent="0.25">
      <c r="B581" s="277"/>
      <c r="C581" s="132"/>
      <c r="D581" s="225"/>
      <c r="E581" s="138"/>
      <c r="F581" s="145"/>
      <c r="G581" s="145"/>
      <c r="H581" s="296"/>
      <c r="I581" s="558"/>
      <c r="J581" s="146">
        <v>1500000</v>
      </c>
    </row>
    <row r="582" spans="2:10" ht="13.5" thickBot="1" x14ac:dyDescent="0.25">
      <c r="B582" s="277">
        <v>45169</v>
      </c>
      <c r="C582" s="132" t="s">
        <v>41</v>
      </c>
      <c r="D582" s="225"/>
      <c r="E582" s="138">
        <v>5400</v>
      </c>
      <c r="F582" s="145"/>
      <c r="G582" s="145"/>
      <c r="H582" s="296" t="s">
        <v>934</v>
      </c>
      <c r="I582" s="558"/>
      <c r="J582" s="146"/>
    </row>
    <row r="583" spans="2:10" ht="13.5" thickBot="1" x14ac:dyDescent="0.25">
      <c r="B583" s="277"/>
      <c r="C583" s="132" t="s">
        <v>94</v>
      </c>
      <c r="D583" s="225"/>
      <c r="E583" s="138">
        <v>200</v>
      </c>
      <c r="F583" s="145"/>
      <c r="G583" s="145"/>
      <c r="H583" s="296" t="s">
        <v>951</v>
      </c>
      <c r="I583" s="558"/>
      <c r="J583" s="146"/>
    </row>
    <row r="584" spans="2:10" ht="13.5" thickBot="1" x14ac:dyDescent="0.25">
      <c r="B584" s="277"/>
      <c r="C584" s="132"/>
      <c r="D584" s="225"/>
      <c r="E584" s="138"/>
      <c r="F584" s="145"/>
      <c r="G584" s="145"/>
      <c r="H584" s="296"/>
      <c r="I584" s="558"/>
      <c r="J584" s="146"/>
    </row>
    <row r="585" spans="2:10" ht="13.5" thickBot="1" x14ac:dyDescent="0.25">
      <c r="B585" s="277">
        <v>45171</v>
      </c>
      <c r="C585" s="132" t="s">
        <v>41</v>
      </c>
      <c r="D585" s="225"/>
      <c r="E585" s="138">
        <v>3280</v>
      </c>
      <c r="F585" s="145"/>
      <c r="G585" s="145"/>
      <c r="H585" s="296" t="s">
        <v>949</v>
      </c>
      <c r="I585" s="558"/>
      <c r="J585" s="146"/>
    </row>
    <row r="586" spans="2:10" ht="13.5" thickBot="1" x14ac:dyDescent="0.25">
      <c r="B586" s="277"/>
      <c r="C586" s="132" t="s">
        <v>41</v>
      </c>
      <c r="D586" s="225"/>
      <c r="E586" s="138">
        <v>300</v>
      </c>
      <c r="F586" s="145"/>
      <c r="G586" s="145"/>
      <c r="H586" s="296" t="s">
        <v>950</v>
      </c>
      <c r="I586" s="558"/>
      <c r="J586" s="145"/>
    </row>
    <row r="587" spans="2:10" ht="13.5" thickBot="1" x14ac:dyDescent="0.25">
      <c r="B587" s="277"/>
      <c r="C587" s="132"/>
      <c r="D587" s="225"/>
      <c r="E587" s="138"/>
      <c r="F587" s="145"/>
      <c r="G587" s="145"/>
      <c r="H587" s="296"/>
      <c r="I587" s="558"/>
      <c r="J587" s="145"/>
    </row>
    <row r="588" spans="2:10" ht="13.5" thickBot="1" x14ac:dyDescent="0.25">
      <c r="B588" s="277">
        <v>45172</v>
      </c>
      <c r="C588" s="132" t="s">
        <v>47</v>
      </c>
      <c r="D588" s="225" t="s">
        <v>290</v>
      </c>
      <c r="E588" s="138">
        <v>10000</v>
      </c>
      <c r="F588" s="145"/>
      <c r="G588" s="145"/>
      <c r="H588" s="296" t="s">
        <v>935</v>
      </c>
      <c r="I588" s="558"/>
      <c r="J588" s="145"/>
    </row>
    <row r="589" spans="2:10" ht="13.5" thickBot="1" x14ac:dyDescent="0.25">
      <c r="B589" s="277"/>
      <c r="C589" s="132"/>
      <c r="D589" s="225"/>
      <c r="E589" s="138"/>
      <c r="F589" s="145"/>
      <c r="G589" s="145"/>
      <c r="H589" s="296"/>
      <c r="I589" s="558"/>
      <c r="J589" s="145"/>
    </row>
    <row r="590" spans="2:10" ht="13.5" thickBot="1" x14ac:dyDescent="0.25">
      <c r="B590" s="277">
        <v>45173</v>
      </c>
      <c r="C590" s="132" t="s">
        <v>94</v>
      </c>
      <c r="D590" s="225"/>
      <c r="E590" s="138">
        <v>17000</v>
      </c>
      <c r="F590" s="145"/>
      <c r="G590" s="145"/>
      <c r="H590" s="296" t="s">
        <v>936</v>
      </c>
      <c r="I590" s="558"/>
      <c r="J590" s="145"/>
    </row>
    <row r="591" spans="2:10" ht="13.5" thickBot="1" x14ac:dyDescent="0.25">
      <c r="B591" s="277"/>
      <c r="C591" s="132" t="s">
        <v>94</v>
      </c>
      <c r="D591" s="225"/>
      <c r="E591" s="138">
        <v>200</v>
      </c>
      <c r="F591" s="145"/>
      <c r="G591" s="145"/>
      <c r="H591" s="296" t="s">
        <v>937</v>
      </c>
      <c r="I591" s="558"/>
      <c r="J591"/>
    </row>
    <row r="592" spans="2:10" ht="13.5" thickBot="1" x14ac:dyDescent="0.25">
      <c r="B592" s="277"/>
      <c r="C592" s="132" t="s">
        <v>94</v>
      </c>
      <c r="D592" s="225"/>
      <c r="E592" s="138">
        <v>500</v>
      </c>
      <c r="F592" s="145"/>
      <c r="G592" s="145"/>
      <c r="H592" s="296" t="s">
        <v>938</v>
      </c>
      <c r="I592" s="558"/>
      <c r="J592"/>
    </row>
    <row r="593" spans="2:10" ht="13.5" thickBot="1" x14ac:dyDescent="0.25">
      <c r="B593" s="277"/>
      <c r="C593" s="132"/>
      <c r="D593" s="225"/>
      <c r="E593" s="138"/>
      <c r="F593" s="145"/>
      <c r="G593" s="145"/>
      <c r="H593" s="296"/>
      <c r="I593" s="558"/>
      <c r="J593"/>
    </row>
    <row r="594" spans="2:10" ht="13.5" thickBot="1" x14ac:dyDescent="0.25">
      <c r="B594" s="277">
        <v>45174</v>
      </c>
      <c r="C594" s="132" t="s">
        <v>71</v>
      </c>
      <c r="D594" s="225" t="s">
        <v>569</v>
      </c>
      <c r="E594" s="138">
        <v>2000</v>
      </c>
      <c r="F594" s="145"/>
      <c r="G594" s="145"/>
      <c r="H594" s="296" t="s">
        <v>944</v>
      </c>
      <c r="I594" s="558"/>
      <c r="J594"/>
    </row>
    <row r="595" spans="2:10" ht="13.5" thickBot="1" x14ac:dyDescent="0.25">
      <c r="B595" s="277"/>
      <c r="C595" s="132"/>
      <c r="D595" s="225"/>
      <c r="E595" s="138"/>
      <c r="F595" s="145"/>
      <c r="G595" s="145"/>
      <c r="H595" s="296"/>
      <c r="I595" s="558"/>
    </row>
    <row r="596" spans="2:10" ht="13.5" thickBot="1" x14ac:dyDescent="0.25">
      <c r="B596" s="277">
        <v>45175</v>
      </c>
      <c r="C596" s="132" t="s">
        <v>94</v>
      </c>
      <c r="D596" s="225"/>
      <c r="E596" s="138">
        <v>3400</v>
      </c>
      <c r="F596" s="145"/>
      <c r="G596" s="145"/>
      <c r="H596" s="296" t="s">
        <v>945</v>
      </c>
      <c r="I596" s="558"/>
    </row>
    <row r="597" spans="2:10" ht="13.5" thickBot="1" x14ac:dyDescent="0.25">
      <c r="B597" s="277"/>
      <c r="C597" s="132"/>
      <c r="D597" s="225"/>
      <c r="E597" s="138"/>
      <c r="F597" s="145"/>
      <c r="G597" s="145"/>
      <c r="H597" s="296"/>
      <c r="I597" s="558"/>
    </row>
    <row r="598" spans="2:10" ht="26.25" thickBot="1" x14ac:dyDescent="0.25">
      <c r="B598" s="628">
        <v>45176</v>
      </c>
      <c r="C598" s="335" t="s">
        <v>39</v>
      </c>
      <c r="D598" s="334" t="s">
        <v>946</v>
      </c>
      <c r="E598" s="335"/>
      <c r="F598" s="142">
        <v>100000</v>
      </c>
      <c r="G598" s="142"/>
      <c r="H598" s="562" t="s">
        <v>947</v>
      </c>
      <c r="I598" s="558"/>
    </row>
    <row r="599" spans="2:10" ht="13.5" thickBot="1" x14ac:dyDescent="0.25">
      <c r="B599" s="277"/>
      <c r="C599" s="132" t="s">
        <v>47</v>
      </c>
      <c r="D599" s="225" t="s">
        <v>862</v>
      </c>
      <c r="E599" s="138">
        <v>73000</v>
      </c>
      <c r="F599" s="145"/>
      <c r="G599" s="145"/>
      <c r="H599" s="296" t="s">
        <v>948</v>
      </c>
      <c r="I599" s="558"/>
    </row>
    <row r="600" spans="2:10" ht="13.5" thickBot="1" x14ac:dyDescent="0.25">
      <c r="B600" s="277"/>
      <c r="C600" s="132" t="s">
        <v>47</v>
      </c>
      <c r="D600" s="225" t="s">
        <v>569</v>
      </c>
      <c r="E600" s="138">
        <v>38100</v>
      </c>
      <c r="F600" s="145"/>
      <c r="G600" s="145"/>
      <c r="H600" s="296" t="s">
        <v>953</v>
      </c>
      <c r="I600" s="558"/>
    </row>
    <row r="601" spans="2:10" ht="13.5" thickBot="1" x14ac:dyDescent="0.25">
      <c r="B601" s="277"/>
      <c r="C601" s="132"/>
      <c r="D601" s="225"/>
      <c r="E601" s="138"/>
      <c r="F601" s="145"/>
      <c r="G601" s="145"/>
      <c r="H601" s="296"/>
      <c r="I601" s="558"/>
    </row>
    <row r="602" spans="2:10" ht="13.5" thickBot="1" x14ac:dyDescent="0.25">
      <c r="B602" s="277"/>
      <c r="C602" s="132"/>
      <c r="D602" s="225"/>
      <c r="E602" s="138"/>
      <c r="F602" s="145"/>
      <c r="G602" s="145"/>
      <c r="H602" s="296"/>
      <c r="I602" s="558"/>
    </row>
    <row r="603" spans="2:10" ht="13.5" thickBot="1" x14ac:dyDescent="0.25">
      <c r="B603" s="277"/>
      <c r="C603" s="132"/>
      <c r="D603" s="225"/>
      <c r="E603" s="138"/>
      <c r="F603" s="145"/>
      <c r="G603" s="145"/>
      <c r="H603" s="296"/>
      <c r="I603" s="558"/>
    </row>
    <row r="604" spans="2:10" ht="13.5" thickBot="1" x14ac:dyDescent="0.25">
      <c r="B604" s="277"/>
      <c r="C604" s="132"/>
      <c r="D604" s="225"/>
      <c r="E604" s="138"/>
      <c r="F604" s="145"/>
      <c r="G604" s="145"/>
      <c r="H604" s="296"/>
      <c r="I604" s="558"/>
    </row>
    <row r="605" spans="2:10" ht="13.5" thickBot="1" x14ac:dyDescent="0.25">
      <c r="B605" s="277"/>
      <c r="C605" s="132"/>
      <c r="D605" s="225"/>
      <c r="E605" s="138"/>
      <c r="F605" s="145"/>
      <c r="G605" s="145"/>
      <c r="H605" s="296"/>
      <c r="I605" s="558"/>
    </row>
    <row r="606" spans="2:10" ht="13.5" thickBot="1" x14ac:dyDescent="0.25">
      <c r="B606" s="277"/>
      <c r="C606" s="132"/>
      <c r="D606" s="225"/>
      <c r="E606" s="138"/>
      <c r="F606" s="145"/>
      <c r="G606" s="145"/>
      <c r="H606" s="296"/>
      <c r="I606" s="558"/>
    </row>
    <row r="607" spans="2:10" ht="13.5" thickBot="1" x14ac:dyDescent="0.25">
      <c r="B607" s="277"/>
      <c r="C607" s="132"/>
      <c r="D607" s="225"/>
      <c r="E607" s="138"/>
      <c r="F607" s="145"/>
      <c r="G607" s="145"/>
      <c r="H607" s="296"/>
      <c r="I607" s="558"/>
    </row>
    <row r="608" spans="2:10" ht="26.25" thickBot="1" x14ac:dyDescent="0.25">
      <c r="B608" s="525" t="s">
        <v>314</v>
      </c>
      <c r="C608" s="525"/>
      <c r="D608" s="526">
        <f>Tableau2[[#Totals],[Crédit]]-Tableau2[[#Totals],[Débit]]</f>
        <v>-119305</v>
      </c>
      <c r="E608" s="527">
        <f>SUBTOTAL(109,Tableau2[Débit])</f>
        <v>15269505</v>
      </c>
      <c r="F608" s="527">
        <f>SUBTOTAL(109,Tableau2[Crédit])</f>
        <v>15150200</v>
      </c>
      <c r="G608" s="528"/>
      <c r="H608" s="542"/>
      <c r="I608" s="544"/>
    </row>
    <row r="609" spans="2:9" x14ac:dyDescent="0.2">
      <c r="B609"/>
      <c r="C609"/>
      <c r="D609"/>
      <c r="E609"/>
      <c r="F609"/>
      <c r="G609"/>
      <c r="H609">
        <f>122000+36000</f>
        <v>158000</v>
      </c>
      <c r="I609"/>
    </row>
    <row r="610" spans="2:9" x14ac:dyDescent="0.2">
      <c r="B610"/>
      <c r="C610"/>
      <c r="D610"/>
      <c r="E610"/>
      <c r="F610"/>
      <c r="G610"/>
      <c r="H610"/>
      <c r="I610"/>
    </row>
    <row r="611" spans="2:9" x14ac:dyDescent="0.2">
      <c r="B611"/>
      <c r="C611"/>
      <c r="D611"/>
      <c r="E611"/>
      <c r="F611"/>
      <c r="G611"/>
      <c r="H611"/>
      <c r="I611"/>
    </row>
    <row r="612" spans="2:9" ht="13.5" thickBot="1" x14ac:dyDescent="0.25">
      <c r="B612"/>
      <c r="C612"/>
      <c r="D612"/>
      <c r="E612"/>
      <c r="F612"/>
      <c r="G612"/>
      <c r="H612"/>
      <c r="I612"/>
    </row>
    <row r="613" spans="2:9" ht="13.5" thickBot="1" x14ac:dyDescent="0.25">
      <c r="B613"/>
      <c r="C613"/>
      <c r="D613"/>
      <c r="E613"/>
      <c r="F613"/>
      <c r="G613"/>
      <c r="H613"/>
      <c r="I613" s="226"/>
    </row>
    <row r="614" spans="2:9" ht="13.5" thickBot="1" x14ac:dyDescent="0.25">
      <c r="B614"/>
      <c r="C614"/>
      <c r="D614"/>
      <c r="E614"/>
      <c r="F614"/>
      <c r="G614"/>
      <c r="H614"/>
      <c r="I614" s="226">
        <v>1200000</v>
      </c>
    </row>
    <row r="615" spans="2:9" ht="13.5" thickBot="1" x14ac:dyDescent="0.25">
      <c r="B615"/>
      <c r="C615"/>
      <c r="D615"/>
      <c r="E615"/>
      <c r="F615"/>
      <c r="G615"/>
      <c r="H615"/>
      <c r="I615" s="226"/>
    </row>
    <row r="616" spans="2:9" ht="13.5" thickBot="1" x14ac:dyDescent="0.25">
      <c r="B616"/>
      <c r="C616"/>
      <c r="D616"/>
      <c r="E616"/>
      <c r="F616"/>
      <c r="G616"/>
      <c r="H616"/>
      <c r="I616" s="226">
        <v>16000</v>
      </c>
    </row>
    <row r="617" spans="2:9" ht="13.5" thickBot="1" x14ac:dyDescent="0.25">
      <c r="B617"/>
      <c r="C617"/>
      <c r="D617"/>
      <c r="E617"/>
      <c r="F617"/>
      <c r="G617"/>
      <c r="H617"/>
      <c r="I617" s="138"/>
    </row>
    <row r="618" spans="2:9" ht="13.5" thickBot="1" x14ac:dyDescent="0.25">
      <c r="B618"/>
      <c r="C618"/>
      <c r="D618"/>
      <c r="E618"/>
      <c r="F618"/>
      <c r="G618"/>
      <c r="H618"/>
      <c r="I618" s="138">
        <v>50000</v>
      </c>
    </row>
    <row r="619" spans="2:9" ht="13.5" thickBot="1" x14ac:dyDescent="0.25">
      <c r="B619"/>
      <c r="C619"/>
      <c r="D619"/>
      <c r="E619"/>
      <c r="F619"/>
      <c r="G619"/>
      <c r="H619"/>
      <c r="I619" s="138"/>
    </row>
    <row r="620" spans="2:9" ht="13.5" thickBot="1" x14ac:dyDescent="0.25">
      <c r="B620"/>
      <c r="C620"/>
      <c r="D620"/>
      <c r="E620"/>
      <c r="F620"/>
      <c r="G620"/>
      <c r="H620"/>
      <c r="I620" s="138">
        <v>5000</v>
      </c>
    </row>
    <row r="621" spans="2:9" x14ac:dyDescent="0.2">
      <c r="B621"/>
      <c r="C621"/>
      <c r="D621"/>
      <c r="E621"/>
      <c r="F621"/>
      <c r="G621"/>
      <c r="H621"/>
      <c r="I621"/>
    </row>
    <row r="622" spans="2:9" x14ac:dyDescent="0.2">
      <c r="B622"/>
      <c r="C622"/>
      <c r="D622"/>
      <c r="E622"/>
      <c r="F622"/>
      <c r="G622"/>
      <c r="H622"/>
      <c r="I622"/>
    </row>
    <row r="623" spans="2:9" x14ac:dyDescent="0.2">
      <c r="B623"/>
      <c r="C623"/>
      <c r="D623"/>
      <c r="E623"/>
      <c r="F623"/>
      <c r="G623"/>
      <c r="H623"/>
      <c r="I623"/>
    </row>
    <row r="624" spans="2:9" x14ac:dyDescent="0.2">
      <c r="B624"/>
      <c r="C624"/>
      <c r="D624"/>
      <c r="E624"/>
      <c r="F624"/>
      <c r="G624"/>
      <c r="H624"/>
      <c r="I624"/>
    </row>
    <row r="625" spans="2:9" x14ac:dyDescent="0.2">
      <c r="B625"/>
      <c r="C625"/>
      <c r="D625"/>
      <c r="E625"/>
      <c r="F625"/>
      <c r="G625"/>
      <c r="H625"/>
      <c r="I625"/>
    </row>
    <row r="626" spans="2:9" x14ac:dyDescent="0.2">
      <c r="B626"/>
      <c r="C626"/>
      <c r="D626"/>
      <c r="E626"/>
      <c r="F626"/>
      <c r="G626"/>
      <c r="H626"/>
      <c r="I626"/>
    </row>
    <row r="627" spans="2:9" x14ac:dyDescent="0.2">
      <c r="B627"/>
      <c r="C627"/>
      <c r="D627"/>
      <c r="E627"/>
      <c r="F627"/>
      <c r="G627"/>
      <c r="H627"/>
      <c r="I627"/>
    </row>
    <row r="628" spans="2:9" x14ac:dyDescent="0.2">
      <c r="B628"/>
      <c r="C628"/>
      <c r="D628"/>
      <c r="E628"/>
      <c r="F628"/>
      <c r="G628"/>
      <c r="H628"/>
      <c r="I628"/>
    </row>
    <row r="629" spans="2:9" x14ac:dyDescent="0.2">
      <c r="B629"/>
      <c r="C629"/>
      <c r="D629"/>
      <c r="E629"/>
      <c r="F629"/>
      <c r="G629"/>
      <c r="H629"/>
      <c r="I629"/>
    </row>
    <row r="630" spans="2:9" x14ac:dyDescent="0.2">
      <c r="B630"/>
      <c r="C630"/>
      <c r="D630"/>
      <c r="E630"/>
      <c r="F630"/>
      <c r="G630"/>
      <c r="H630"/>
      <c r="I630"/>
    </row>
    <row r="631" spans="2:9" x14ac:dyDescent="0.2">
      <c r="B631"/>
      <c r="C631"/>
      <c r="D631"/>
      <c r="E631"/>
      <c r="F631"/>
      <c r="G631"/>
      <c r="H631"/>
      <c r="I631"/>
    </row>
    <row r="632" spans="2:9" x14ac:dyDescent="0.2">
      <c r="B632"/>
      <c r="C632"/>
      <c r="D632"/>
      <c r="E632"/>
      <c r="F632"/>
      <c r="G632"/>
      <c r="H632"/>
      <c r="I632"/>
    </row>
    <row r="633" spans="2:9" x14ac:dyDescent="0.2">
      <c r="B633"/>
      <c r="C633"/>
      <c r="D633"/>
      <c r="E633"/>
      <c r="F633"/>
      <c r="G633"/>
      <c r="H633"/>
      <c r="I633"/>
    </row>
    <row r="634" spans="2:9" x14ac:dyDescent="0.2">
      <c r="B634"/>
      <c r="C634"/>
      <c r="D634"/>
      <c r="E634"/>
      <c r="F634"/>
      <c r="G634"/>
      <c r="H634"/>
      <c r="I634"/>
    </row>
    <row r="635" spans="2:9" x14ac:dyDescent="0.2">
      <c r="B635"/>
      <c r="C635"/>
      <c r="D635"/>
      <c r="E635"/>
      <c r="F635"/>
      <c r="G635"/>
      <c r="H635"/>
      <c r="I635"/>
    </row>
    <row r="636" spans="2:9" x14ac:dyDescent="0.2">
      <c r="B636"/>
      <c r="C636"/>
      <c r="D636"/>
      <c r="E636"/>
      <c r="F636"/>
      <c r="G636"/>
      <c r="H636"/>
      <c r="I636"/>
    </row>
    <row r="637" spans="2:9" x14ac:dyDescent="0.2">
      <c r="B637"/>
      <c r="C637"/>
      <c r="D637"/>
      <c r="E637"/>
      <c r="F637"/>
      <c r="G637"/>
      <c r="H637"/>
      <c r="I637"/>
    </row>
    <row r="638" spans="2:9" x14ac:dyDescent="0.2">
      <c r="B638"/>
      <c r="C638"/>
      <c r="D638"/>
      <c r="E638"/>
      <c r="F638"/>
      <c r="G638"/>
      <c r="H638"/>
      <c r="I638"/>
    </row>
    <row r="639" spans="2:9" x14ac:dyDescent="0.2">
      <c r="B639"/>
      <c r="C639"/>
      <c r="D639"/>
      <c r="E639"/>
      <c r="F639"/>
      <c r="G639"/>
      <c r="H639"/>
    </row>
    <row r="640" spans="2:9" x14ac:dyDescent="0.2">
      <c r="B640"/>
      <c r="C640"/>
      <c r="D640"/>
      <c r="E640"/>
      <c r="F640"/>
      <c r="G640"/>
      <c r="H640"/>
    </row>
    <row r="641" spans="2:8" x14ac:dyDescent="0.2">
      <c r="B641"/>
      <c r="C641"/>
      <c r="D641"/>
      <c r="E641"/>
      <c r="F641"/>
      <c r="G641"/>
      <c r="H641"/>
    </row>
    <row r="642" spans="2:8" x14ac:dyDescent="0.2">
      <c r="B642"/>
      <c r="C642"/>
      <c r="D642"/>
      <c r="E642"/>
      <c r="F642"/>
      <c r="G642"/>
      <c r="H642"/>
    </row>
  </sheetData>
  <mergeCells count="2">
    <mergeCell ref="C3:F3"/>
    <mergeCell ref="C6:F6"/>
  </mergeCells>
  <phoneticPr fontId="17" type="noConversion"/>
  <conditionalFormatting sqref="D608">
    <cfRule type="cellIs" dxfId="22" priority="10" operator="lessThan">
      <formula>0</formula>
    </cfRule>
    <cfRule type="cellIs" dxfId="21" priority="11" operator="greaterThan">
      <formula>0</formula>
    </cfRule>
    <cfRule type="cellIs" dxfId="20" priority="12"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3">
    <tablePart r:id="rId20"/>
    <tablePart r:id="rId21"/>
    <tablePart r:id="rId2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27" zoomScale="85" zoomScaleNormal="85" workbookViewId="0">
      <selection activeCell="D38" sqref="D38"/>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311" customWidth="1"/>
    <col min="9" max="9" width="37.85546875" customWidth="1"/>
    <col min="10" max="10" width="8.85546875" customWidth="1"/>
    <col min="11" max="11" width="14.5703125" customWidth="1"/>
    <col min="12" max="12" width="43.42578125" style="385" customWidth="1"/>
    <col min="13" max="13" width="18.140625" style="387" customWidth="1"/>
    <col min="14" max="14" width="16.28515625" style="387" customWidth="1"/>
    <col min="15" max="15" width="19.28515625" style="405"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608" t="s">
        <v>616</v>
      </c>
      <c r="E5" s="609"/>
      <c r="F5" s="609"/>
      <c r="G5" s="609"/>
      <c r="H5" s="609"/>
      <c r="I5" s="610"/>
    </row>
    <row r="6" spans="4:10" x14ac:dyDescent="0.2">
      <c r="J6" s="310"/>
    </row>
    <row r="7" spans="4:10" ht="13.5" thickBot="1" x14ac:dyDescent="0.25">
      <c r="D7" s="312" t="s">
        <v>5</v>
      </c>
      <c r="E7" s="313" t="s">
        <v>620</v>
      </c>
      <c r="F7" s="313" t="s">
        <v>504</v>
      </c>
      <c r="G7" s="313" t="s">
        <v>505</v>
      </c>
      <c r="H7" s="314" t="s">
        <v>506</v>
      </c>
      <c r="I7" s="315" t="s">
        <v>34</v>
      </c>
    </row>
    <row r="8" spans="4:10" ht="13.5" thickBot="1" x14ac:dyDescent="0.25">
      <c r="D8" s="317" t="s">
        <v>508</v>
      </c>
      <c r="E8" s="318" t="s">
        <v>47</v>
      </c>
      <c r="F8" s="318"/>
      <c r="G8" s="318"/>
      <c r="H8" s="320">
        <v>40000</v>
      </c>
      <c r="I8" s="319"/>
    </row>
    <row r="9" spans="4:10" ht="13.5" thickBot="1" x14ac:dyDescent="0.25">
      <c r="D9" s="317" t="s">
        <v>508</v>
      </c>
      <c r="E9" s="318" t="s">
        <v>47</v>
      </c>
      <c r="F9" s="324" t="s">
        <v>52</v>
      </c>
      <c r="G9" s="324" t="s">
        <v>134</v>
      </c>
      <c r="H9" s="327">
        <v>30000</v>
      </c>
      <c r="I9" s="326"/>
    </row>
    <row r="10" spans="4:10" ht="13.5" thickBot="1" x14ac:dyDescent="0.25">
      <c r="D10" s="317">
        <v>44630</v>
      </c>
      <c r="E10" s="318" t="s">
        <v>47</v>
      </c>
      <c r="F10" s="324" t="s">
        <v>52</v>
      </c>
      <c r="G10" s="324" t="s">
        <v>134</v>
      </c>
      <c r="H10" s="327">
        <v>30000</v>
      </c>
      <c r="I10" s="326"/>
    </row>
    <row r="11" spans="4:10" ht="13.5" thickBot="1" x14ac:dyDescent="0.25">
      <c r="D11" s="317">
        <v>44637</v>
      </c>
      <c r="E11" s="318" t="s">
        <v>47</v>
      </c>
      <c r="F11" s="328" t="s">
        <v>67</v>
      </c>
      <c r="G11" s="328" t="s">
        <v>134</v>
      </c>
      <c r="H11" s="329">
        <v>30000</v>
      </c>
      <c r="I11" s="330"/>
    </row>
    <row r="12" spans="4:10" ht="13.5" thickBot="1" x14ac:dyDescent="0.25">
      <c r="D12" s="317">
        <v>44662</v>
      </c>
      <c r="E12" s="318" t="s">
        <v>47</v>
      </c>
      <c r="F12" s="328" t="s">
        <v>67</v>
      </c>
      <c r="G12" s="328" t="s">
        <v>134</v>
      </c>
      <c r="H12" s="329">
        <v>50000</v>
      </c>
      <c r="I12" s="330"/>
    </row>
    <row r="13" spans="4:10" ht="13.5" thickBot="1" x14ac:dyDescent="0.25">
      <c r="D13" s="317">
        <v>44665</v>
      </c>
      <c r="E13" s="318" t="s">
        <v>47</v>
      </c>
      <c r="F13" s="328" t="s">
        <v>67</v>
      </c>
      <c r="G13" s="328" t="s">
        <v>134</v>
      </c>
      <c r="H13" s="329">
        <v>50000</v>
      </c>
      <c r="I13" s="330"/>
    </row>
    <row r="14" spans="4:10" ht="13.5" thickBot="1" x14ac:dyDescent="0.25">
      <c r="D14" s="317">
        <v>44672</v>
      </c>
      <c r="E14" s="318" t="s">
        <v>47</v>
      </c>
      <c r="F14" s="324" t="s">
        <v>52</v>
      </c>
      <c r="G14" s="324" t="s">
        <v>134</v>
      </c>
      <c r="H14" s="327">
        <v>50000</v>
      </c>
      <c r="I14" s="326"/>
    </row>
    <row r="15" spans="4:10" ht="13.5" thickBot="1" x14ac:dyDescent="0.25">
      <c r="D15" s="317">
        <v>44678</v>
      </c>
      <c r="E15" s="318" t="s">
        <v>47</v>
      </c>
      <c r="F15" s="328" t="s">
        <v>67</v>
      </c>
      <c r="G15" s="328" t="s">
        <v>134</v>
      </c>
      <c r="H15" s="329">
        <v>50000</v>
      </c>
      <c r="I15" s="330"/>
    </row>
    <row r="16" spans="4:10" ht="13.5" thickBot="1" x14ac:dyDescent="0.25">
      <c r="D16" s="317">
        <v>44700</v>
      </c>
      <c r="E16" s="318" t="s">
        <v>47</v>
      </c>
      <c r="F16" s="328" t="s">
        <v>67</v>
      </c>
      <c r="G16" s="328" t="s">
        <v>134</v>
      </c>
      <c r="H16" s="329">
        <v>15000</v>
      </c>
      <c r="I16" s="330"/>
    </row>
    <row r="17" spans="4:9" ht="13.5" thickBot="1" x14ac:dyDescent="0.25">
      <c r="D17" s="317">
        <v>44707</v>
      </c>
      <c r="E17" s="318" t="s">
        <v>47</v>
      </c>
      <c r="F17" s="328" t="s">
        <v>67</v>
      </c>
      <c r="G17" s="328" t="s">
        <v>134</v>
      </c>
      <c r="H17" s="329">
        <v>30000</v>
      </c>
      <c r="I17" s="330"/>
    </row>
    <row r="18" spans="4:9" ht="13.5" thickBot="1" x14ac:dyDescent="0.25">
      <c r="D18" s="317">
        <v>44714</v>
      </c>
      <c r="E18" s="318" t="s">
        <v>47</v>
      </c>
      <c r="F18" s="328" t="s">
        <v>67</v>
      </c>
      <c r="G18" s="328" t="s">
        <v>134</v>
      </c>
      <c r="H18" s="329">
        <v>20000</v>
      </c>
      <c r="I18" s="330"/>
    </row>
    <row r="19" spans="4:9" ht="13.5" thickBot="1" x14ac:dyDescent="0.25">
      <c r="D19" s="317">
        <v>44721</v>
      </c>
      <c r="E19" s="318" t="s">
        <v>47</v>
      </c>
      <c r="F19" s="328" t="s">
        <v>67</v>
      </c>
      <c r="G19" s="328" t="s">
        <v>134</v>
      </c>
      <c r="H19" s="329">
        <v>65000</v>
      </c>
      <c r="I19" s="330"/>
    </row>
    <row r="20" spans="4:9" ht="13.5" thickBot="1" x14ac:dyDescent="0.25">
      <c r="D20" s="317">
        <v>44728</v>
      </c>
      <c r="E20" s="318" t="s">
        <v>47</v>
      </c>
      <c r="F20" s="328" t="s">
        <v>67</v>
      </c>
      <c r="G20" s="328" t="s">
        <v>134</v>
      </c>
      <c r="H20" s="329">
        <v>50000</v>
      </c>
      <c r="I20" s="330"/>
    </row>
    <row r="21" spans="4:9" ht="13.5" thickBot="1" x14ac:dyDescent="0.25">
      <c r="D21" s="317">
        <v>44746</v>
      </c>
      <c r="E21" s="318" t="s">
        <v>47</v>
      </c>
      <c r="F21" s="324" t="s">
        <v>52</v>
      </c>
      <c r="G21" s="324" t="s">
        <v>134</v>
      </c>
      <c r="H21" s="327">
        <v>100000</v>
      </c>
      <c r="I21" s="326"/>
    </row>
    <row r="22" spans="4:9" ht="13.5" thickBot="1" x14ac:dyDescent="0.25">
      <c r="D22" s="362"/>
      <c r="E22" s="381"/>
      <c r="F22" s="381"/>
      <c r="G22" s="381"/>
      <c r="H22" s="382"/>
      <c r="I22" s="383"/>
    </row>
    <row r="23" spans="4:9" ht="13.5" thickBot="1" x14ac:dyDescent="0.25">
      <c r="D23" s="316">
        <v>44770</v>
      </c>
      <c r="E23" s="219" t="s">
        <v>47</v>
      </c>
      <c r="F23" s="321" t="s">
        <v>52</v>
      </c>
      <c r="G23" s="321" t="s">
        <v>134</v>
      </c>
      <c r="H23" s="322">
        <v>100000</v>
      </c>
      <c r="I23" s="323" t="s">
        <v>137</v>
      </c>
    </row>
    <row r="24" spans="4:9" ht="13.5" thickBot="1" x14ac:dyDescent="0.25">
      <c r="D24" s="316">
        <v>44784</v>
      </c>
      <c r="E24" s="219" t="s">
        <v>47</v>
      </c>
      <c r="F24" s="321" t="s">
        <v>52</v>
      </c>
      <c r="G24" s="321" t="s">
        <v>134</v>
      </c>
      <c r="H24" s="322">
        <v>30000</v>
      </c>
      <c r="I24" s="323" t="s">
        <v>621</v>
      </c>
    </row>
    <row r="25" spans="4:9" ht="13.5" thickBot="1" x14ac:dyDescent="0.25">
      <c r="D25" s="316">
        <v>44789</v>
      </c>
      <c r="E25" s="219" t="s">
        <v>47</v>
      </c>
      <c r="F25" s="321" t="s">
        <v>52</v>
      </c>
      <c r="G25" s="321" t="s">
        <v>622</v>
      </c>
      <c r="H25" s="322">
        <v>70000</v>
      </c>
      <c r="I25" s="323" t="s">
        <v>623</v>
      </c>
    </row>
    <row r="26" spans="4:9" ht="13.5" thickBot="1" x14ac:dyDescent="0.25">
      <c r="D26" s="316">
        <v>44811</v>
      </c>
      <c r="E26" s="219" t="s">
        <v>47</v>
      </c>
      <c r="F26" s="321" t="s">
        <v>52</v>
      </c>
      <c r="G26" s="321" t="s">
        <v>622</v>
      </c>
      <c r="H26" s="322">
        <v>50000</v>
      </c>
      <c r="I26" s="323" t="s">
        <v>623</v>
      </c>
    </row>
    <row r="27" spans="4:9" ht="13.5" thickBot="1" x14ac:dyDescent="0.25">
      <c r="D27" s="316" t="s">
        <v>549</v>
      </c>
      <c r="E27" s="219" t="s">
        <v>47</v>
      </c>
      <c r="F27" s="321" t="s">
        <v>52</v>
      </c>
      <c r="G27" s="321" t="s">
        <v>622</v>
      </c>
      <c r="H27" s="322">
        <v>50000</v>
      </c>
      <c r="I27" s="323" t="s">
        <v>624</v>
      </c>
    </row>
    <row r="28" spans="4:9" ht="13.5" thickBot="1" x14ac:dyDescent="0.25">
      <c r="D28" s="317">
        <v>44918</v>
      </c>
      <c r="E28" s="318" t="s">
        <v>47</v>
      </c>
      <c r="F28" s="324" t="s">
        <v>52</v>
      </c>
      <c r="G28" s="324" t="s">
        <v>622</v>
      </c>
      <c r="H28" s="325">
        <v>30000</v>
      </c>
      <c r="I28" s="326" t="s">
        <v>622</v>
      </c>
    </row>
    <row r="29" spans="4:9" ht="13.5" thickBot="1" x14ac:dyDescent="0.25">
      <c r="D29" s="370">
        <v>44954</v>
      </c>
      <c r="E29" s="219" t="s">
        <v>47</v>
      </c>
      <c r="F29" s="321" t="s">
        <v>52</v>
      </c>
      <c r="G29" s="321" t="s">
        <v>622</v>
      </c>
      <c r="H29" s="358">
        <v>80000</v>
      </c>
      <c r="I29" s="321" t="s">
        <v>622</v>
      </c>
    </row>
    <row r="30" spans="4:9" ht="13.5" thickBot="1" x14ac:dyDescent="0.25">
      <c r="D30" s="366" t="s">
        <v>560</v>
      </c>
      <c r="E30" s="367" t="s">
        <v>47</v>
      </c>
      <c r="F30" s="368" t="s">
        <v>52</v>
      </c>
      <c r="G30" s="368" t="s">
        <v>622</v>
      </c>
      <c r="H30" s="369">
        <v>40000</v>
      </c>
      <c r="I30" s="368" t="s">
        <v>622</v>
      </c>
    </row>
    <row r="31" spans="4:9" ht="13.5" thickBot="1" x14ac:dyDescent="0.25">
      <c r="D31" s="370">
        <v>44992</v>
      </c>
      <c r="E31" s="219" t="s">
        <v>47</v>
      </c>
      <c r="F31" s="321" t="s">
        <v>52</v>
      </c>
      <c r="G31" s="321" t="s">
        <v>622</v>
      </c>
      <c r="H31" s="358">
        <v>10000</v>
      </c>
      <c r="I31" s="321" t="s">
        <v>623</v>
      </c>
    </row>
    <row r="32" spans="4:9" ht="13.5" thickBot="1" x14ac:dyDescent="0.25">
      <c r="D32" s="370">
        <v>44997</v>
      </c>
      <c r="E32" s="219" t="s">
        <v>47</v>
      </c>
      <c r="F32" s="328" t="s">
        <v>67</v>
      </c>
      <c r="G32" s="328" t="s">
        <v>622</v>
      </c>
      <c r="H32" s="329">
        <v>10000</v>
      </c>
      <c r="I32" s="328" t="s">
        <v>623</v>
      </c>
    </row>
    <row r="33" spans="4:15" ht="13.5" thickBot="1" x14ac:dyDescent="0.25">
      <c r="D33" s="474">
        <v>44998</v>
      </c>
      <c r="E33" s="394" t="s">
        <v>47</v>
      </c>
      <c r="F33" s="328" t="s">
        <v>67</v>
      </c>
      <c r="G33" s="328" t="s">
        <v>622</v>
      </c>
      <c r="H33" s="329">
        <v>40000</v>
      </c>
      <c r="I33" s="475" t="s">
        <v>623</v>
      </c>
      <c r="J33" s="391"/>
    </row>
    <row r="34" spans="4:15" ht="13.5" thickBot="1" x14ac:dyDescent="0.25">
      <c r="D34" s="370">
        <v>45008</v>
      </c>
      <c r="E34" s="219" t="s">
        <v>47</v>
      </c>
      <c r="F34" s="397" t="s">
        <v>67</v>
      </c>
      <c r="G34" s="397" t="s">
        <v>622</v>
      </c>
      <c r="H34" s="398">
        <v>60000</v>
      </c>
      <c r="I34" s="397" t="s">
        <v>134</v>
      </c>
      <c r="J34" s="57"/>
    </row>
    <row r="35" spans="4:15" ht="13.5" thickBot="1" x14ac:dyDescent="0.25">
      <c r="D35" s="370">
        <v>45022</v>
      </c>
      <c r="E35" s="219" t="s">
        <v>47</v>
      </c>
      <c r="F35" s="397" t="s">
        <v>67</v>
      </c>
      <c r="G35" s="397" t="s">
        <v>134</v>
      </c>
      <c r="H35" s="398">
        <v>100000</v>
      </c>
      <c r="I35" s="397" t="s">
        <v>134</v>
      </c>
      <c r="J35" s="57"/>
    </row>
    <row r="36" spans="4:15" ht="13.5" thickBot="1" x14ac:dyDescent="0.25">
      <c r="D36" s="370">
        <v>45047</v>
      </c>
      <c r="E36" s="219" t="s">
        <v>47</v>
      </c>
      <c r="F36" s="397" t="s">
        <v>67</v>
      </c>
      <c r="G36" s="397" t="s">
        <v>134</v>
      </c>
      <c r="H36" s="398">
        <v>15000</v>
      </c>
      <c r="I36" s="397" t="s">
        <v>502</v>
      </c>
      <c r="J36" s="57"/>
    </row>
    <row r="37" spans="4:15" ht="13.5" thickBot="1" x14ac:dyDescent="0.25">
      <c r="D37" s="370">
        <v>45050</v>
      </c>
      <c r="E37" s="219" t="s">
        <v>47</v>
      </c>
      <c r="F37" s="321" t="s">
        <v>52</v>
      </c>
      <c r="G37" s="321" t="s">
        <v>134</v>
      </c>
      <c r="H37" s="358">
        <v>35000</v>
      </c>
      <c r="I37" s="321" t="s">
        <v>134</v>
      </c>
      <c r="J37" s="57"/>
    </row>
    <row r="38" spans="4:15" ht="13.5" thickBot="1" x14ac:dyDescent="0.25">
      <c r="D38" s="370"/>
      <c r="E38" s="219"/>
      <c r="F38" s="397"/>
      <c r="G38" s="397"/>
      <c r="H38" s="398"/>
      <c r="I38" s="397"/>
      <c r="J38" s="57"/>
    </row>
    <row r="39" spans="4:15" ht="13.5" thickBot="1" x14ac:dyDescent="0.25">
      <c r="D39" s="370"/>
      <c r="E39" s="219"/>
      <c r="F39" s="397"/>
      <c r="G39" s="397"/>
      <c r="H39" s="398"/>
      <c r="I39" s="397"/>
      <c r="J39" s="57"/>
    </row>
    <row r="40" spans="4:15" ht="13.5" thickBot="1" x14ac:dyDescent="0.25">
      <c r="D40" s="370"/>
      <c r="E40" s="219"/>
      <c r="F40" s="397"/>
      <c r="G40" s="397"/>
      <c r="H40" s="398"/>
      <c r="I40" s="397"/>
      <c r="J40" s="57"/>
    </row>
    <row r="41" spans="4:15" ht="13.5" thickBot="1" x14ac:dyDescent="0.25">
      <c r="D41" s="476"/>
      <c r="E41" s="477"/>
      <c r="F41" s="477"/>
      <c r="G41" s="477"/>
      <c r="H41" s="478"/>
      <c r="I41" s="477"/>
      <c r="J41" s="57"/>
    </row>
    <row r="42" spans="4:15" ht="13.5" thickBot="1" x14ac:dyDescent="0.25">
      <c r="D42" s="370" t="s">
        <v>0</v>
      </c>
      <c r="E42" s="220"/>
      <c r="F42" s="220"/>
      <c r="G42" s="220"/>
      <c r="H42" s="399">
        <f>SUM(H8:H41)</f>
        <v>1330000</v>
      </c>
      <c r="I42" s="400"/>
    </row>
    <row r="43" spans="4:15" x14ac:dyDescent="0.2">
      <c r="D43" s="392"/>
      <c r="E43" s="216"/>
      <c r="F43" s="216"/>
      <c r="G43" s="216"/>
      <c r="H43" s="393"/>
      <c r="I43" s="216"/>
    </row>
    <row r="44" spans="4:15" ht="13.5" thickBot="1" x14ac:dyDescent="0.25">
      <c r="D44" s="384"/>
      <c r="E44" s="151"/>
      <c r="F44" s="151"/>
      <c r="G44" s="151"/>
      <c r="I44" s="151"/>
    </row>
    <row r="45" spans="4:15" ht="13.5" thickBot="1" x14ac:dyDescent="0.25">
      <c r="L45" s="611" t="s">
        <v>667</v>
      </c>
      <c r="M45" s="612"/>
      <c r="N45" s="612"/>
      <c r="O45" s="613"/>
    </row>
    <row r="46" spans="4:15" ht="13.5" thickBot="1" x14ac:dyDescent="0.25">
      <c r="L46" s="421" t="s">
        <v>596</v>
      </c>
      <c r="M46" s="422" t="s">
        <v>598</v>
      </c>
      <c r="N46" s="423" t="s">
        <v>576</v>
      </c>
      <c r="O46" s="424" t="s">
        <v>597</v>
      </c>
    </row>
    <row r="47" spans="4:15" x14ac:dyDescent="0.2">
      <c r="K47" s="614" t="s">
        <v>592</v>
      </c>
      <c r="L47" s="449" t="s">
        <v>625</v>
      </c>
      <c r="M47" s="432"/>
      <c r="N47" s="433"/>
      <c r="O47" s="434">
        <v>70000</v>
      </c>
    </row>
    <row r="48" spans="4:15" ht="13.5" thickBot="1" x14ac:dyDescent="0.25">
      <c r="K48" s="615"/>
      <c r="L48" s="450" t="s">
        <v>599</v>
      </c>
      <c r="M48" s="419"/>
      <c r="N48" s="420" t="s">
        <v>577</v>
      </c>
      <c r="O48" s="439">
        <v>10000</v>
      </c>
    </row>
    <row r="49" spans="11:15" ht="38.25" x14ac:dyDescent="0.2">
      <c r="K49" s="616" t="s">
        <v>593</v>
      </c>
      <c r="L49" s="447" t="s">
        <v>626</v>
      </c>
      <c r="M49" s="432"/>
      <c r="N49" s="433" t="s">
        <v>179</v>
      </c>
      <c r="O49" s="434">
        <v>70000</v>
      </c>
    </row>
    <row r="50" spans="11:15" x14ac:dyDescent="0.2">
      <c r="K50" s="616"/>
      <c r="L50" s="448" t="s">
        <v>588</v>
      </c>
      <c r="M50" s="410" t="s">
        <v>600</v>
      </c>
      <c r="N50" s="411">
        <v>1600</v>
      </c>
      <c r="O50" s="438">
        <f>1600*34</f>
        <v>54400</v>
      </c>
    </row>
    <row r="51" spans="11:15" x14ac:dyDescent="0.2">
      <c r="K51" s="616"/>
      <c r="L51" s="448" t="s">
        <v>589</v>
      </c>
      <c r="M51" s="410" t="s">
        <v>601</v>
      </c>
      <c r="N51" s="411">
        <v>500</v>
      </c>
      <c r="O51" s="438">
        <f>27*500</f>
        <v>13500</v>
      </c>
    </row>
    <row r="52" spans="11:15" x14ac:dyDescent="0.2">
      <c r="K52" s="616"/>
      <c r="L52" s="448" t="s">
        <v>627</v>
      </c>
      <c r="M52" s="410">
        <v>4</v>
      </c>
      <c r="N52" s="411"/>
      <c r="O52" s="438">
        <v>20000</v>
      </c>
    </row>
    <row r="53" spans="11:15" x14ac:dyDescent="0.2">
      <c r="K53" s="616"/>
      <c r="L53" s="448" t="s">
        <v>590</v>
      </c>
      <c r="M53" s="410"/>
      <c r="N53" s="411" t="s">
        <v>577</v>
      </c>
      <c r="O53" s="438">
        <v>12000</v>
      </c>
    </row>
    <row r="54" spans="11:15" ht="38.25" x14ac:dyDescent="0.2">
      <c r="K54" s="616"/>
      <c r="L54" s="448" t="s">
        <v>628</v>
      </c>
      <c r="M54" s="410"/>
      <c r="N54" s="411" t="s">
        <v>577</v>
      </c>
      <c r="O54" s="438">
        <v>60000</v>
      </c>
    </row>
    <row r="55" spans="11:15" x14ac:dyDescent="0.2">
      <c r="K55" s="616"/>
      <c r="L55" s="448" t="s">
        <v>582</v>
      </c>
      <c r="M55" s="410" t="s">
        <v>578</v>
      </c>
      <c r="N55" s="411">
        <v>500</v>
      </c>
      <c r="O55" s="438">
        <f>80*500</f>
        <v>40000</v>
      </c>
    </row>
    <row r="56" spans="11:15" x14ac:dyDescent="0.2">
      <c r="K56" s="616"/>
      <c r="L56" s="437" t="s">
        <v>583</v>
      </c>
      <c r="M56" s="410" t="s">
        <v>579</v>
      </c>
      <c r="N56" s="416">
        <v>1600</v>
      </c>
      <c r="O56" s="438">
        <f>1600*80</f>
        <v>128000</v>
      </c>
    </row>
    <row r="57" spans="11:15" x14ac:dyDescent="0.2">
      <c r="K57" s="616"/>
      <c r="L57" s="437" t="s">
        <v>584</v>
      </c>
      <c r="M57" s="410" t="s">
        <v>580</v>
      </c>
      <c r="N57" s="416">
        <v>700</v>
      </c>
      <c r="O57" s="438">
        <f>40*700</f>
        <v>28000</v>
      </c>
    </row>
    <row r="58" spans="11:15" x14ac:dyDescent="0.2">
      <c r="K58" s="616"/>
      <c r="L58" s="437" t="s">
        <v>587</v>
      </c>
      <c r="M58" s="410"/>
      <c r="N58" s="411" t="s">
        <v>577</v>
      </c>
      <c r="O58" s="438">
        <v>17000</v>
      </c>
    </row>
    <row r="59" spans="11:15" x14ac:dyDescent="0.2">
      <c r="K59" s="616"/>
      <c r="L59" s="437" t="s">
        <v>586</v>
      </c>
      <c r="M59" s="410"/>
      <c r="N59" s="411" t="s">
        <v>577</v>
      </c>
      <c r="O59" s="438">
        <v>200000</v>
      </c>
    </row>
    <row r="60" spans="11:15" ht="13.5" thickBot="1" x14ac:dyDescent="0.25">
      <c r="K60" s="615"/>
      <c r="L60" s="425" t="s">
        <v>612</v>
      </c>
      <c r="M60" s="419"/>
      <c r="N60" s="420"/>
      <c r="O60" s="439">
        <v>120000</v>
      </c>
    </row>
    <row r="61" spans="11:15" x14ac:dyDescent="0.2">
      <c r="K61" s="616" t="s">
        <v>629</v>
      </c>
      <c r="L61" s="440" t="s">
        <v>615</v>
      </c>
      <c r="M61" s="441" t="s">
        <v>581</v>
      </c>
      <c r="N61" s="442">
        <v>500</v>
      </c>
      <c r="O61" s="434">
        <f>84*500</f>
        <v>42000</v>
      </c>
    </row>
    <row r="62" spans="11:15" x14ac:dyDescent="0.2">
      <c r="K62" s="616"/>
      <c r="L62" s="443" t="s">
        <v>585</v>
      </c>
      <c r="M62" s="415" t="s">
        <v>581</v>
      </c>
      <c r="N62" s="395">
        <v>1600</v>
      </c>
      <c r="O62" s="444">
        <f>84*1600</f>
        <v>134400</v>
      </c>
    </row>
    <row r="63" spans="11:15" x14ac:dyDescent="0.2">
      <c r="K63" s="616"/>
      <c r="L63" s="437" t="s">
        <v>613</v>
      </c>
      <c r="M63" s="410" t="s">
        <v>614</v>
      </c>
      <c r="N63" s="416">
        <v>700</v>
      </c>
      <c r="O63" s="438">
        <f>71*700</f>
        <v>49700</v>
      </c>
    </row>
    <row r="64" spans="11:15" x14ac:dyDescent="0.2">
      <c r="K64" s="616"/>
      <c r="L64" s="435" t="s">
        <v>594</v>
      </c>
      <c r="M64" s="412" t="s">
        <v>577</v>
      </c>
      <c r="N64" s="413" t="s">
        <v>577</v>
      </c>
      <c r="O64" s="436">
        <v>100000</v>
      </c>
    </row>
    <row r="65" spans="11:22" x14ac:dyDescent="0.2">
      <c r="K65" s="616"/>
      <c r="L65" s="445" t="s">
        <v>595</v>
      </c>
      <c r="M65" s="417" t="s">
        <v>577</v>
      </c>
      <c r="N65" s="418" t="s">
        <v>577</v>
      </c>
      <c r="O65" s="446">
        <v>150000</v>
      </c>
    </row>
    <row r="66" spans="11:22" ht="26.25" thickBot="1" x14ac:dyDescent="0.25">
      <c r="K66" s="615"/>
      <c r="L66" s="425" t="s">
        <v>630</v>
      </c>
      <c r="M66" s="419" t="s">
        <v>577</v>
      </c>
      <c r="N66" s="420" t="s">
        <v>577</v>
      </c>
      <c r="O66" s="439">
        <v>50000</v>
      </c>
    </row>
    <row r="67" spans="11:22" ht="25.5" x14ac:dyDescent="0.2">
      <c r="K67" s="616" t="s">
        <v>631</v>
      </c>
      <c r="L67" s="431" t="s">
        <v>632</v>
      </c>
      <c r="M67" s="432" t="s">
        <v>577</v>
      </c>
      <c r="N67" s="433" t="s">
        <v>577</v>
      </c>
      <c r="O67" s="434">
        <v>70000</v>
      </c>
      <c r="T67" s="387"/>
      <c r="U67" s="387"/>
      <c r="V67" s="405"/>
    </row>
    <row r="68" spans="11:22" ht="25.5" x14ac:dyDescent="0.2">
      <c r="K68" s="616"/>
      <c r="L68" s="435" t="s">
        <v>633</v>
      </c>
      <c r="M68" s="412" t="s">
        <v>577</v>
      </c>
      <c r="N68" s="413" t="s">
        <v>577</v>
      </c>
      <c r="O68" s="436">
        <v>50000</v>
      </c>
      <c r="T68" s="387"/>
      <c r="U68" s="387"/>
      <c r="V68" s="405"/>
    </row>
    <row r="69" spans="11:22" x14ac:dyDescent="0.2">
      <c r="K69" s="616"/>
      <c r="L69" s="437" t="s">
        <v>634</v>
      </c>
      <c r="M69" s="414">
        <v>2</v>
      </c>
      <c r="N69" s="411" t="s">
        <v>577</v>
      </c>
      <c r="O69" s="438">
        <v>60000</v>
      </c>
      <c r="R69">
        <f>70000+128000+28000+40000+134400+58400+50000+150000+70000+50000+60000+10000+60000+20000+17000+70000+100000+10000+54800+13500+20000+12000+60000+70000</f>
        <v>1356100</v>
      </c>
      <c r="S69" s="385">
        <v>1120000</v>
      </c>
      <c r="T69" s="387">
        <f>R69-S69</f>
        <v>236100</v>
      </c>
      <c r="U69" s="387"/>
      <c r="V69" s="405"/>
    </row>
    <row r="70" spans="11:22" x14ac:dyDescent="0.2">
      <c r="K70" s="616"/>
      <c r="L70" s="435" t="s">
        <v>635</v>
      </c>
      <c r="M70" s="412" t="s">
        <v>577</v>
      </c>
      <c r="N70" s="413" t="s">
        <v>577</v>
      </c>
      <c r="O70" s="436">
        <v>10000</v>
      </c>
      <c r="S70" s="385"/>
      <c r="T70" s="387"/>
      <c r="U70" s="387"/>
      <c r="V70" s="405"/>
    </row>
    <row r="71" spans="11:22" ht="26.25" thickBot="1" x14ac:dyDescent="0.25">
      <c r="K71" s="615"/>
      <c r="L71" s="425" t="s">
        <v>636</v>
      </c>
      <c r="M71" s="419" t="s">
        <v>577</v>
      </c>
      <c r="N71" s="420" t="s">
        <v>577</v>
      </c>
      <c r="O71" s="439">
        <v>60000</v>
      </c>
      <c r="R71" s="396">
        <f>O75</f>
        <v>1689000</v>
      </c>
      <c r="S71" s="385">
        <f>S69</f>
        <v>1120000</v>
      </c>
      <c r="T71" s="387">
        <f>R71-S71</f>
        <v>569000</v>
      </c>
    </row>
    <row r="72" spans="11:22" ht="13.5" thickBot="1" x14ac:dyDescent="0.25">
      <c r="K72" s="154"/>
      <c r="L72" s="389"/>
      <c r="M72" s="386" t="s">
        <v>577</v>
      </c>
      <c r="N72" s="388"/>
      <c r="O72" s="390"/>
    </row>
    <row r="73" spans="11:22" ht="13.5" thickBot="1" x14ac:dyDescent="0.25">
      <c r="K73" s="426" t="s">
        <v>357</v>
      </c>
      <c r="L73" s="427" t="s">
        <v>591</v>
      </c>
      <c r="M73" s="428" t="s">
        <v>577</v>
      </c>
      <c r="N73" s="429" t="s">
        <v>577</v>
      </c>
      <c r="O73" s="430">
        <v>70000</v>
      </c>
    </row>
    <row r="74" spans="11:22" ht="13.5" thickBot="1" x14ac:dyDescent="0.25"/>
    <row r="75" spans="11:22" ht="13.5" thickBot="1" x14ac:dyDescent="0.25">
      <c r="K75" s="406" t="s">
        <v>602</v>
      </c>
      <c r="L75" s="403"/>
      <c r="M75" s="402"/>
      <c r="N75" s="401"/>
      <c r="O75" s="404">
        <f>SUM(O47:O73)</f>
        <v>1689000</v>
      </c>
    </row>
    <row r="77" spans="11:22" ht="90.75" customHeight="1" thickBot="1" x14ac:dyDescent="0.25"/>
    <row r="78" spans="11:22" ht="13.5" thickBot="1" x14ac:dyDescent="0.25">
      <c r="L78" s="407" t="s">
        <v>618</v>
      </c>
      <c r="M78" s="407" t="s">
        <v>617</v>
      </c>
      <c r="N78" s="407" t="s">
        <v>619</v>
      </c>
    </row>
    <row r="79" spans="11:22" ht="13.5" thickBot="1" x14ac:dyDescent="0.25">
      <c r="L79" s="408">
        <f>H42</f>
        <v>1330000</v>
      </c>
      <c r="M79" s="408">
        <f>O75</f>
        <v>1689000</v>
      </c>
      <c r="N79" s="409">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7"/>
  <sheetViews>
    <sheetView topLeftCell="A8" zoomScale="115" zoomScaleNormal="115" workbookViewId="0">
      <selection activeCell="I25" sqref="I25"/>
    </sheetView>
  </sheetViews>
  <sheetFormatPr baseColWidth="10" defaultRowHeight="12.75" x14ac:dyDescent="0.2"/>
  <cols>
    <col min="4" max="6" width="12" customWidth="1"/>
    <col min="7" max="7" width="13.85546875" customWidth="1"/>
    <col min="8" max="8" width="16.28515625" style="311" customWidth="1"/>
    <col min="9" max="9" width="37.85546875" customWidth="1"/>
  </cols>
  <sheetData>
    <row r="5" spans="4:9" ht="13.5" thickBot="1" x14ac:dyDescent="0.25"/>
    <row r="6" spans="4:9" ht="13.5" thickBot="1" x14ac:dyDescent="0.25">
      <c r="D6" s="608" t="s">
        <v>743</v>
      </c>
      <c r="E6" s="609"/>
      <c r="F6" s="609"/>
      <c r="G6" s="609"/>
      <c r="H6" s="609"/>
      <c r="I6" s="610"/>
    </row>
    <row r="7" spans="4:9" x14ac:dyDescent="0.2">
      <c r="D7" s="60"/>
    </row>
    <row r="8" spans="4:9" ht="13.5" thickBot="1" x14ac:dyDescent="0.25">
      <c r="D8" s="312" t="s">
        <v>5</v>
      </c>
      <c r="E8" s="313" t="s">
        <v>620</v>
      </c>
      <c r="F8" s="313" t="s">
        <v>504</v>
      </c>
      <c r="G8" s="313" t="s">
        <v>505</v>
      </c>
      <c r="H8" s="529" t="s">
        <v>506</v>
      </c>
      <c r="I8" s="315" t="s">
        <v>34</v>
      </c>
    </row>
    <row r="9" spans="4:9" ht="13.5" thickBot="1" x14ac:dyDescent="0.25">
      <c r="D9" s="317">
        <v>45003</v>
      </c>
      <c r="E9" s="318" t="s">
        <v>47</v>
      </c>
      <c r="F9" s="328" t="s">
        <v>67</v>
      </c>
      <c r="G9" s="328" t="s">
        <v>658</v>
      </c>
      <c r="H9" s="329">
        <v>50000</v>
      </c>
      <c r="I9" s="328" t="s">
        <v>744</v>
      </c>
    </row>
    <row r="10" spans="4:9" ht="13.5" thickBot="1" x14ac:dyDescent="0.25">
      <c r="D10" s="317">
        <v>45007</v>
      </c>
      <c r="E10" s="318" t="s">
        <v>47</v>
      </c>
      <c r="F10" s="328" t="s">
        <v>67</v>
      </c>
      <c r="G10" s="328" t="s">
        <v>658</v>
      </c>
      <c r="H10" s="329">
        <v>50000</v>
      </c>
      <c r="I10" s="328" t="s">
        <v>745</v>
      </c>
    </row>
    <row r="11" spans="4:9" ht="13.5" thickBot="1" x14ac:dyDescent="0.25">
      <c r="D11" s="317">
        <v>45015</v>
      </c>
      <c r="E11" s="318" t="s">
        <v>47</v>
      </c>
      <c r="F11" s="328" t="s">
        <v>67</v>
      </c>
      <c r="G11" s="328" t="s">
        <v>658</v>
      </c>
      <c r="H11" s="329">
        <v>30000</v>
      </c>
      <c r="I11" s="328" t="s">
        <v>746</v>
      </c>
    </row>
    <row r="12" spans="4:9" ht="13.5" thickBot="1" x14ac:dyDescent="0.25">
      <c r="D12" s="317">
        <v>45020</v>
      </c>
      <c r="E12" s="318" t="s">
        <v>47</v>
      </c>
      <c r="F12" s="324" t="s">
        <v>52</v>
      </c>
      <c r="G12" s="324" t="s">
        <v>658</v>
      </c>
      <c r="H12" s="327">
        <v>20000</v>
      </c>
      <c r="I12" s="324" t="s">
        <v>751</v>
      </c>
    </row>
    <row r="13" spans="4:9" ht="13.5" thickBot="1" x14ac:dyDescent="0.25">
      <c r="D13" s="317">
        <v>45022</v>
      </c>
      <c r="E13" s="318" t="s">
        <v>47</v>
      </c>
      <c r="F13" s="328" t="s">
        <v>67</v>
      </c>
      <c r="G13" s="328" t="s">
        <v>658</v>
      </c>
      <c r="H13" s="329">
        <v>20000</v>
      </c>
      <c r="I13" s="330" t="s">
        <v>665</v>
      </c>
    </row>
    <row r="14" spans="4:9" ht="13.5" thickBot="1" x14ac:dyDescent="0.25">
      <c r="D14" s="317"/>
      <c r="E14" s="318" t="s">
        <v>47</v>
      </c>
      <c r="F14" s="328" t="s">
        <v>67</v>
      </c>
      <c r="G14" s="328" t="s">
        <v>658</v>
      </c>
      <c r="H14" s="329">
        <v>200000</v>
      </c>
      <c r="I14" s="330" t="s">
        <v>750</v>
      </c>
    </row>
    <row r="15" spans="4:9" ht="13.5" thickBot="1" x14ac:dyDescent="0.25">
      <c r="D15" s="317">
        <v>45042</v>
      </c>
      <c r="E15" s="318" t="s">
        <v>47</v>
      </c>
      <c r="F15" s="324" t="s">
        <v>52</v>
      </c>
      <c r="G15" s="324" t="s">
        <v>658</v>
      </c>
      <c r="H15" s="327">
        <v>50000</v>
      </c>
      <c r="I15" s="326" t="s">
        <v>749</v>
      </c>
    </row>
    <row r="16" spans="4:9" ht="13.5" thickBot="1" x14ac:dyDescent="0.25">
      <c r="D16" s="317">
        <v>45050</v>
      </c>
      <c r="E16" s="318" t="s">
        <v>47</v>
      </c>
      <c r="F16" s="324" t="s">
        <v>52</v>
      </c>
      <c r="G16" s="324" t="s">
        <v>658</v>
      </c>
      <c r="H16" s="327">
        <v>50000</v>
      </c>
      <c r="I16" s="324" t="s">
        <v>748</v>
      </c>
    </row>
    <row r="17" spans="4:9" ht="13.5" thickBot="1" x14ac:dyDescent="0.25">
      <c r="D17" s="317">
        <v>45057</v>
      </c>
      <c r="E17" s="318" t="s">
        <v>47</v>
      </c>
      <c r="F17" s="324" t="s">
        <v>52</v>
      </c>
      <c r="G17" s="324" t="s">
        <v>658</v>
      </c>
      <c r="H17" s="327">
        <v>20000</v>
      </c>
      <c r="I17" s="324" t="s">
        <v>752</v>
      </c>
    </row>
    <row r="18" spans="4:9" ht="13.5" thickBot="1" x14ac:dyDescent="0.25">
      <c r="D18" s="317">
        <v>45061</v>
      </c>
      <c r="E18" s="318" t="s">
        <v>47</v>
      </c>
      <c r="F18" s="328" t="s">
        <v>67</v>
      </c>
      <c r="G18" s="328" t="s">
        <v>658</v>
      </c>
      <c r="H18" s="329">
        <v>30000</v>
      </c>
      <c r="I18" s="330" t="s">
        <v>753</v>
      </c>
    </row>
    <row r="19" spans="4:9" ht="13.5" thickBot="1" x14ac:dyDescent="0.25">
      <c r="D19" s="317">
        <v>45065</v>
      </c>
      <c r="E19" s="318" t="s">
        <v>47</v>
      </c>
      <c r="F19" s="324" t="s">
        <v>52</v>
      </c>
      <c r="G19" s="324" t="s">
        <v>658</v>
      </c>
      <c r="H19" s="327">
        <v>100000</v>
      </c>
      <c r="I19" s="326" t="s">
        <v>784</v>
      </c>
    </row>
    <row r="20" spans="4:9" ht="13.5" thickBot="1" x14ac:dyDescent="0.25">
      <c r="D20" s="512">
        <v>45071</v>
      </c>
      <c r="E20" s="219" t="s">
        <v>47</v>
      </c>
      <c r="F20" s="321" t="s">
        <v>52</v>
      </c>
      <c r="G20" s="321" t="s">
        <v>658</v>
      </c>
      <c r="H20" s="358">
        <v>80000</v>
      </c>
      <c r="I20" s="323" t="s">
        <v>785</v>
      </c>
    </row>
    <row r="21" spans="4:9" ht="13.5" thickBot="1" x14ac:dyDescent="0.25">
      <c r="D21" s="512">
        <v>45077</v>
      </c>
      <c r="E21" s="219" t="s">
        <v>47</v>
      </c>
      <c r="F21" s="321" t="s">
        <v>52</v>
      </c>
      <c r="G21" s="321" t="s">
        <v>658</v>
      </c>
      <c r="H21" s="358">
        <v>10000</v>
      </c>
      <c r="I21" s="323"/>
    </row>
    <row r="22" spans="4:9" ht="13.5" thickBot="1" x14ac:dyDescent="0.25">
      <c r="D22" s="512">
        <v>45078</v>
      </c>
      <c r="E22" s="219" t="s">
        <v>47</v>
      </c>
      <c r="F22" s="397" t="s">
        <v>67</v>
      </c>
      <c r="G22" s="397" t="s">
        <v>658</v>
      </c>
      <c r="H22" s="398">
        <v>12000</v>
      </c>
      <c r="I22" s="550" t="s">
        <v>808</v>
      </c>
    </row>
    <row r="23" spans="4:9" ht="13.5" thickBot="1" x14ac:dyDescent="0.25">
      <c r="D23" s="546">
        <v>45049</v>
      </c>
      <c r="E23" s="219" t="s">
        <v>47</v>
      </c>
      <c r="F23" s="397" t="s">
        <v>52</v>
      </c>
      <c r="G23" s="397" t="s">
        <v>658</v>
      </c>
      <c r="H23" s="398">
        <v>20000</v>
      </c>
      <c r="I23" s="550"/>
    </row>
    <row r="24" spans="4:9" ht="13.5" thickBot="1" x14ac:dyDescent="0.25">
      <c r="D24" s="546">
        <v>45082</v>
      </c>
      <c r="E24" s="219" t="s">
        <v>47</v>
      </c>
      <c r="F24" s="397" t="s">
        <v>52</v>
      </c>
      <c r="G24" s="397" t="s">
        <v>658</v>
      </c>
      <c r="H24" s="398">
        <v>10000</v>
      </c>
      <c r="I24" s="550"/>
    </row>
    <row r="25" spans="4:9" ht="13.5" thickBot="1" x14ac:dyDescent="0.25">
      <c r="D25" s="546">
        <v>45085</v>
      </c>
      <c r="E25" s="219" t="s">
        <v>47</v>
      </c>
      <c r="F25" s="397" t="s">
        <v>52</v>
      </c>
      <c r="G25" s="397" t="s">
        <v>658</v>
      </c>
      <c r="H25" s="398">
        <v>50000</v>
      </c>
      <c r="I25" s="550"/>
    </row>
    <row r="26" spans="4:9" ht="13.5" thickBot="1" x14ac:dyDescent="0.25">
      <c r="D26" s="546"/>
      <c r="E26" s="219"/>
      <c r="F26" s="397"/>
      <c r="G26" s="397"/>
      <c r="H26" s="398"/>
      <c r="I26" s="550"/>
    </row>
    <row r="27" spans="4:9" ht="13.5" thickBot="1" x14ac:dyDescent="0.25">
      <c r="D27" s="370" t="s">
        <v>0</v>
      </c>
      <c r="E27" s="220"/>
      <c r="F27" s="220"/>
      <c r="G27" s="220"/>
      <c r="H27" s="545">
        <f>SUM(H9:H26)</f>
        <v>802000</v>
      </c>
      <c r="I27" s="400"/>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15</vt:i4>
      </vt:variant>
    </vt:vector>
  </HeadingPairs>
  <TitlesOfParts>
    <vt:vector size="29" baseType="lpstr">
      <vt:lpstr>ETAT DE FACTURES DE DOIT</vt:lpstr>
      <vt:lpstr>Suivie Caisse Djamel Juillet</vt:lpstr>
      <vt:lpstr>Suivie Caisse Djamel aout</vt:lpstr>
      <vt:lpstr>Suivie Caisse Djamel Septembre</vt:lpstr>
      <vt:lpstr>Suivie Caisse Djamel December</vt:lpstr>
      <vt:lpstr>Suivie Caisse Djamel Mars</vt:lpstr>
      <vt:lpstr>Suivie Caisse Es-Sabre</vt:lpstr>
      <vt:lpstr>Lakhder</vt:lpstr>
      <vt:lpstr>Bilel</vt:lpstr>
      <vt:lpstr>Kamel</vt:lpstr>
      <vt:lpstr>Test</vt:lpstr>
      <vt:lpstr>Feuil1</vt:lpstr>
      <vt:lpstr>caisse sabre payé par djamel</vt:lpstr>
      <vt:lpstr>Fateh</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Test!Impression_des_titres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lpstr>Test!Zone_d_impression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2023-09-11T14:37:50Z</dcterms:modified>
</cp:coreProperties>
</file>